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5480" windowHeight="11640" firstSheet="10" activeTab="10"/>
  </bookViews>
  <sheets>
    <sheet name="Appendix 2 2011" sheetId="3" state="hidden" r:id="rId1"/>
    <sheet name="2010 NP Revenue" sheetId="4" state="hidden" r:id="rId2"/>
    <sheet name="2010 NP Exp" sheetId="5" state="hidden" r:id="rId3"/>
    <sheet name="2010 Cap&amp;Corp Fin" sheetId="6" state="hidden" r:id="rId4"/>
    <sheet name="2011 CCF" sheetId="7" state="hidden" r:id="rId5"/>
    <sheet name="2011 NP EXP" sheetId="8" state="hidden" r:id="rId6"/>
    <sheet name="2011 NP REV" sheetId="9" state="hidden" r:id="rId7"/>
    <sheet name="2011 CF-B01" sheetId="11" state="hidden" r:id="rId8"/>
    <sheet name="2011 NP100" sheetId="12" state="hidden" r:id="rId9"/>
    <sheet name="2011NP200" sheetId="13" state="hidden" r:id="rId10"/>
    <sheet name="Appendix 2 2012" sheetId="10" r:id="rId11"/>
    <sheet name="2012NPEXP" sheetId="15" state="hidden" r:id="rId12"/>
    <sheet name="2012CF" sheetId="14" state="hidden" r:id="rId13"/>
    <sheet name="2012NPREV" sheetId="16" state="hidden" r:id="rId14"/>
  </sheets>
  <externalReferences>
    <externalReference r:id="rId15"/>
  </externalReferences>
  <calcPr calcId="125725"/>
</workbook>
</file>

<file path=xl/calcChain.xml><?xml version="1.0" encoding="utf-8"?>
<calcChain xmlns="http://schemas.openxmlformats.org/spreadsheetml/2006/main">
  <c r="G28" i="10"/>
  <c r="J26"/>
  <c r="J24"/>
  <c r="J11"/>
  <c r="K11" s="1"/>
  <c r="J22"/>
  <c r="K22" s="1"/>
  <c r="J23"/>
  <c r="K23" s="1"/>
  <c r="J25"/>
  <c r="K25" s="1"/>
  <c r="J27"/>
  <c r="K27" s="1"/>
  <c r="J28"/>
  <c r="K28" s="1"/>
  <c r="D61" i="16"/>
  <c r="C61"/>
  <c r="J21" i="10"/>
  <c r="K21" s="1"/>
  <c r="G20"/>
  <c r="J20" s="1"/>
  <c r="K20" s="1"/>
  <c r="J15"/>
  <c r="J14"/>
  <c r="K14" s="1"/>
  <c r="G13"/>
  <c r="J13" s="1"/>
  <c r="K13" s="1"/>
  <c r="J16"/>
  <c r="K16" s="1"/>
  <c r="J12"/>
  <c r="K12" s="1"/>
  <c r="G10"/>
  <c r="J10" s="1"/>
  <c r="K10" s="1"/>
  <c r="J9"/>
  <c r="K9" s="1"/>
  <c r="E9"/>
  <c r="E28"/>
  <c r="F28" s="1"/>
  <c r="E26"/>
  <c r="F26" s="1"/>
  <c r="F9"/>
  <c r="F99" i="13"/>
  <c r="E24" i="10"/>
  <c r="E20"/>
  <c r="H20" s="1"/>
  <c r="I20" s="1"/>
  <c r="E16"/>
  <c r="F16" s="1"/>
  <c r="E15"/>
  <c r="F15" s="1"/>
  <c r="E12"/>
  <c r="E21"/>
  <c r="E14"/>
  <c r="F14" s="1"/>
  <c r="E13"/>
  <c r="F13" s="1"/>
  <c r="E11"/>
  <c r="F11" s="1"/>
  <c r="E10"/>
  <c r="F10" s="1"/>
  <c r="I27"/>
  <c r="I25"/>
  <c r="I23"/>
  <c r="I22"/>
  <c r="I11"/>
  <c r="H35"/>
  <c r="H27"/>
  <c r="H25"/>
  <c r="H23"/>
  <c r="H22"/>
  <c r="H16"/>
  <c r="I16" s="1"/>
  <c r="H11"/>
  <c r="H9"/>
  <c r="I9" s="1"/>
  <c r="J35"/>
  <c r="K35" s="1"/>
  <c r="I35"/>
  <c r="D30"/>
  <c r="C30"/>
  <c r="D18"/>
  <c r="D32" s="1"/>
  <c r="C18"/>
  <c r="C32" s="1"/>
  <c r="H28" i="3"/>
  <c r="H15"/>
  <c r="H18" s="1"/>
  <c r="F30" i="7"/>
  <c r="L168" i="8"/>
  <c r="K28" i="3"/>
  <c r="L28" s="1"/>
  <c r="L12"/>
  <c r="K12"/>
  <c r="L10"/>
  <c r="K10"/>
  <c r="L16"/>
  <c r="K16"/>
  <c r="L14"/>
  <c r="K14"/>
  <c r="L13"/>
  <c r="K13"/>
  <c r="I35"/>
  <c r="I10"/>
  <c r="I11"/>
  <c r="I12"/>
  <c r="I13"/>
  <c r="I14"/>
  <c r="I16"/>
  <c r="J35"/>
  <c r="J22"/>
  <c r="J23"/>
  <c r="J25"/>
  <c r="J10"/>
  <c r="J11"/>
  <c r="J12"/>
  <c r="J13"/>
  <c r="J14"/>
  <c r="J16"/>
  <c r="F152" i="8"/>
  <c r="F125"/>
  <c r="F124"/>
  <c r="F154"/>
  <c r="F172"/>
  <c r="F166"/>
  <c r="F165"/>
  <c r="F157"/>
  <c r="F167"/>
  <c r="F141"/>
  <c r="F143"/>
  <c r="F136"/>
  <c r="F134"/>
  <c r="F32" i="9"/>
  <c r="F33"/>
  <c r="F137" i="8"/>
  <c r="F29" i="7"/>
  <c r="F21"/>
  <c r="F20"/>
  <c r="F19"/>
  <c r="I22" i="3"/>
  <c r="I23"/>
  <c r="I25"/>
  <c r="I27"/>
  <c r="J27" s="1"/>
  <c r="K22"/>
  <c r="L22" s="1"/>
  <c r="K23"/>
  <c r="L23" s="1"/>
  <c r="K25"/>
  <c r="L25" s="1"/>
  <c r="K27"/>
  <c r="L27" s="1"/>
  <c r="K9"/>
  <c r="L9" s="1"/>
  <c r="K11"/>
  <c r="L11" s="1"/>
  <c r="F75" i="9"/>
  <c r="F78" s="1"/>
  <c r="F69"/>
  <c r="I26" i="3"/>
  <c r="J26" s="1"/>
  <c r="I24"/>
  <c r="J24" s="1"/>
  <c r="I21"/>
  <c r="J21" s="1"/>
  <c r="F29" i="4"/>
  <c r="D29"/>
  <c r="E29"/>
  <c r="C29"/>
  <c r="G30" i="3"/>
  <c r="F30"/>
  <c r="C22" i="4"/>
  <c r="C25" s="1"/>
  <c r="C26" s="1"/>
  <c r="C316" i="5"/>
  <c r="C25" i="6"/>
  <c r="C303" i="5"/>
  <c r="C334" s="1"/>
  <c r="C318"/>
  <c r="C24" i="4"/>
  <c r="C23"/>
  <c r="C18"/>
  <c r="C16"/>
  <c r="D25"/>
  <c r="E25"/>
  <c r="F25"/>
  <c r="G25"/>
  <c r="H25"/>
  <c r="I25"/>
  <c r="D26"/>
  <c r="E26"/>
  <c r="F26"/>
  <c r="G26"/>
  <c r="H26"/>
  <c r="I26"/>
  <c r="D18"/>
  <c r="E18"/>
  <c r="F18"/>
  <c r="G18"/>
  <c r="H18"/>
  <c r="I18"/>
  <c r="E14"/>
  <c r="C14"/>
  <c r="F23"/>
  <c r="D39" i="6"/>
  <c r="E39"/>
  <c r="F39"/>
  <c r="G39"/>
  <c r="H39"/>
  <c r="I39"/>
  <c r="C39"/>
  <c r="C40" s="1"/>
  <c r="D25"/>
  <c r="D40" s="1"/>
  <c r="E25"/>
  <c r="E40" s="1"/>
  <c r="F25"/>
  <c r="F40" s="1"/>
  <c r="G25"/>
  <c r="G40" s="1"/>
  <c r="H25"/>
  <c r="H40" s="1"/>
  <c r="I25"/>
  <c r="I40" s="1"/>
  <c r="D369" i="5"/>
  <c r="E369"/>
  <c r="F369"/>
  <c r="G369"/>
  <c r="H369"/>
  <c r="I369"/>
  <c r="C369"/>
  <c r="H334"/>
  <c r="H370" s="1"/>
  <c r="I334"/>
  <c r="I370" s="1"/>
  <c r="D334"/>
  <c r="D370" s="1"/>
  <c r="E334"/>
  <c r="E370" s="1"/>
  <c r="F334"/>
  <c r="F370" s="1"/>
  <c r="G334"/>
  <c r="G370" s="1"/>
  <c r="K35" i="3"/>
  <c r="L35" s="1"/>
  <c r="E30"/>
  <c r="D30"/>
  <c r="K20"/>
  <c r="L20" s="1"/>
  <c r="I20"/>
  <c r="J20" s="1"/>
  <c r="G18"/>
  <c r="E18"/>
  <c r="D18"/>
  <c r="I9"/>
  <c r="J9" s="1"/>
  <c r="H10" i="10" l="1"/>
  <c r="I10" s="1"/>
  <c r="H15"/>
  <c r="I15" s="1"/>
  <c r="H12"/>
  <c r="I12" s="1"/>
  <c r="K26"/>
  <c r="K15"/>
  <c r="H24"/>
  <c r="I24" s="1"/>
  <c r="K24"/>
  <c r="E18"/>
  <c r="F12"/>
  <c r="F18" s="1"/>
  <c r="H21"/>
  <c r="I21" s="1"/>
  <c r="H26"/>
  <c r="I26" s="1"/>
  <c r="G30"/>
  <c r="D64" i="16" s="1"/>
  <c r="D65" s="1"/>
  <c r="H14" i="10"/>
  <c r="I14" s="1"/>
  <c r="G18"/>
  <c r="F30"/>
  <c r="H28"/>
  <c r="I28" s="1"/>
  <c r="E30"/>
  <c r="H13"/>
  <c r="I13" s="1"/>
  <c r="J30"/>
  <c r="K18"/>
  <c r="K30"/>
  <c r="I15" i="3"/>
  <c r="J15" s="1"/>
  <c r="K15"/>
  <c r="L15" s="1"/>
  <c r="L18" s="1"/>
  <c r="F151" i="8"/>
  <c r="L151" s="1"/>
  <c r="E32" i="3"/>
  <c r="F79" i="9"/>
  <c r="K21" i="3"/>
  <c r="L21" s="1"/>
  <c r="F168" i="8"/>
  <c r="K24" i="3"/>
  <c r="L24" s="1"/>
  <c r="I28"/>
  <c r="J28" s="1"/>
  <c r="K26"/>
  <c r="L26" s="1"/>
  <c r="F169" i="8"/>
  <c r="F173" s="1"/>
  <c r="C370" i="5"/>
  <c r="G32" i="3"/>
  <c r="F18"/>
  <c r="F32" s="1"/>
  <c r="D32"/>
  <c r="G32" i="10" l="1"/>
  <c r="E32"/>
  <c r="F32"/>
  <c r="J18"/>
  <c r="K32"/>
  <c r="H30"/>
  <c r="I30" s="1"/>
  <c r="H18"/>
  <c r="I18" s="1"/>
  <c r="J32"/>
  <c r="K18" i="3"/>
  <c r="H30"/>
  <c r="H32" s="1"/>
  <c r="L30"/>
  <c r="L32" s="1"/>
  <c r="I30"/>
  <c r="J30" s="1"/>
  <c r="I18"/>
  <c r="J18" s="1"/>
  <c r="H32" i="10" l="1"/>
  <c r="I32"/>
  <c r="K30" i="3"/>
  <c r="K32" s="1"/>
  <c r="J32"/>
  <c r="I32"/>
</calcChain>
</file>

<file path=xl/sharedStrings.xml><?xml version="1.0" encoding="utf-8"?>
<sst xmlns="http://schemas.openxmlformats.org/spreadsheetml/2006/main" count="1326" uniqueCount="588">
  <si>
    <t>Program Summary By Expenditure Category</t>
  </si>
  <si>
    <t>(In $000s)</t>
  </si>
  <si>
    <t xml:space="preserve"> </t>
  </si>
  <si>
    <t>2010</t>
  </si>
  <si>
    <t>2011</t>
  </si>
  <si>
    <t>2011 Change from</t>
  </si>
  <si>
    <t>Category of Expense</t>
  </si>
  <si>
    <t>Actual</t>
  </si>
  <si>
    <t>Budget</t>
  </si>
  <si>
    <t>2010 Approved</t>
  </si>
  <si>
    <t>2012</t>
  </si>
  <si>
    <t>2013</t>
  </si>
  <si>
    <t xml:space="preserve">Budget </t>
  </si>
  <si>
    <t>Outlook</t>
  </si>
  <si>
    <t>$</t>
  </si>
  <si>
    <t>%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</si>
  <si>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</si>
  <si>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</si>
  <si>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</si>
  <si>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</si>
  <si>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</si>
  <si>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</si>
  <si>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</si>
  <si>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</si>
  <si>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</si>
  <si>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</si>
  <si>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</si>
  <si>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</si>
  <si>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</si>
  <si>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</si>
  <si>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</si>
  <si>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</si>
  <si>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</si>
  <si>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</si>
  <si>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</si>
  <si>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</si>
  <si>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</si>
  <si>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Approved</t>
  </si>
  <si>
    <t>CAPITAL &amp; CORPORATE FINANCE / NON-PROGRAM</t>
  </si>
  <si>
    <t>Library.....: ZVK                               CITY OF TORONTO                                   Page   0 of   1</t>
  </si>
  <si>
    <t>Report......: ZC04-002                       VARIANCE REPORT-YTD                                  Run Date: 06/10/2011</t>
  </si>
  <si>
    <t>Report Group: ZC04                            as at Period  13, 2010                              Run Time: 14:09:56</t>
  </si>
  <si>
    <t>Cost Center/Group.: NP200-B01        NON-PROGRAM REVENUE</t>
  </si>
  <si>
    <t>Cost Center/Group.: CPACCT-B01       CORPORATE ACCOUNTS</t>
  </si>
  <si>
    <t>Cost Element/Group:                  NET EXPENDITURES/REVENUE</t>
  </si>
  <si>
    <t>--------------------------------------------------------------------------------------------------------------------------------------------------------------------------</t>
  </si>
  <si>
    <t>Cost elements</t>
  </si>
  <si>
    <t>ACT-YTD</t>
  </si>
  <si>
    <t>COMM-YTD</t>
  </si>
  <si>
    <t>TOTAL-YTD</t>
  </si>
  <si>
    <t>PLAN-YTD</t>
  </si>
  <si>
    <t>VAR-YTD</t>
  </si>
  <si>
    <t>PLAN-TOTAL</t>
  </si>
  <si>
    <t>FUNDS AVAIL</t>
  </si>
  <si>
    <t>% SPENT</t>
  </si>
  <si>
    <t>*   MATERIALS AND SUPPLIES</t>
  </si>
  <si>
    <t>*   SERVICES AND RENTS</t>
  </si>
  <si>
    <t>*   CONTRIBUTIONS AND TRANSFER</t>
  </si>
  <si>
    <t>*   CAPITAL TRANSFERS</t>
  </si>
  <si>
    <t>*   OTHER EXPENDITURES</t>
  </si>
  <si>
    <t>*   INTER-DIVISIONAL CHARGES</t>
  </si>
  <si>
    <t>**  EXPENDITURES</t>
  </si>
  <si>
    <t>*   INTER-DIVISIONAL RECOVERIE</t>
  </si>
  <si>
    <t>*   GRANTS AND SUBSIDIES</t>
  </si>
  <si>
    <t>*   FEES, SERVICE CHARGES AND</t>
  </si>
  <si>
    <t>*   OTHER REVENUES</t>
  </si>
  <si>
    <t>*   TAXATION</t>
  </si>
  <si>
    <t>*   PAYMENTS IN LIEU OF TAXES</t>
  </si>
  <si>
    <t>**  REVENUES</t>
  </si>
  <si>
    <t>*** NET EXPENDITURES/REVENUE</t>
  </si>
  <si>
    <t>Report Group: ZC04                            as at Period  13, 2010                              Run Time: 14:10:19</t>
  </si>
  <si>
    <t>Cost Center/Group.: NP100-B01        NON-PROGRAM EXPENDITURES</t>
  </si>
  <si>
    <t xml:space="preserve">    1011  PAYROLL ADJUSTMENTS</t>
  </si>
  <si>
    <t xml:space="preserve">    1015  FULL TIME REG PY SAP</t>
  </si>
  <si>
    <t xml:space="preserve">    1025  PERM - OVERTIME SAP</t>
  </si>
  <si>
    <t xml:space="preserve">    1029  STAT HOL PREM-PERM</t>
  </si>
  <si>
    <t xml:space="preserve">    1045  PERM-SHIFT BONUS SAP</t>
  </si>
  <si>
    <t xml:space="preserve">    1050  VACATION PAY (PERM)</t>
  </si>
  <si>
    <t xml:space="preserve">    1060  PERM-PERF BONUS</t>
  </si>
  <si>
    <t xml:space="preserve">    1215  P/T - REG PAY SAP</t>
  </si>
  <si>
    <t xml:space="preserve">    1229  STAT HOL PREM-PART</t>
  </si>
  <si>
    <t xml:space="preserve">    1245  P/T-SHIFT BONUS SAP</t>
  </si>
  <si>
    <t xml:space="preserve">    1250  VACATION PAY (P/T)</t>
  </si>
  <si>
    <t xml:space="preserve">    1325  TEMP - OVERTIME SAP</t>
  </si>
  <si>
    <t xml:space="preserve">    1350  TEMP VAC SVGS PAY</t>
  </si>
  <si>
    <t xml:space="preserve">    1520  GAPPING</t>
  </si>
  <si>
    <t xml:space="preserve">    1540  FINANCIAL INCENTIVES</t>
  </si>
  <si>
    <t xml:space="preserve">    1555  SEPARATION - SALARY</t>
  </si>
  <si>
    <t xml:space="preserve">    1561  ARB/GRIEV AWARDS</t>
  </si>
  <si>
    <t xml:space="preserve">    1570  MODIFIED DUTIES</t>
  </si>
  <si>
    <t xml:space="preserve">    1580  WCB AWARD</t>
  </si>
  <si>
    <t xml:space="preserve">    1600  PAY EQUITY AWARDS</t>
  </si>
  <si>
    <t xml:space="preserve">    1711  COMPREHENSIVE MED</t>
  </si>
  <si>
    <t xml:space="preserve">    1712  DENTAL PLAN</t>
  </si>
  <si>
    <t xml:space="preserve">    1720  LONG TERM DISABILITY</t>
  </si>
  <si>
    <t xml:space="preserve">    1730  GROUP LIFE INSURANCE</t>
  </si>
  <si>
    <t xml:space="preserve">    1740  EMPLOYMENT INSURANCE</t>
  </si>
  <si>
    <t xml:space="preserve">    1745  EI REBATE</t>
  </si>
  <si>
    <t xml:space="preserve">    1750  ONTARIO HEALTH TAX</t>
  </si>
  <si>
    <t xml:space="preserve">    1760  CANADA PENSION PLAN</t>
  </si>
  <si>
    <t xml:space="preserve">    1770  PENSION PLAN (OMERS)</t>
  </si>
  <si>
    <t xml:space="preserve">    1775  PENSION PLAN (OTHER)</t>
  </si>
  <si>
    <t xml:space="preserve">    1790  SUNDRY BENEFITS</t>
  </si>
  <si>
    <t xml:space="preserve">    1820  SICK PAY PAYMENTS</t>
  </si>
  <si>
    <t xml:space="preserve">    1842  UNIFORM CLEANING</t>
  </si>
  <si>
    <t xml:space="preserve">    1850  BENEFITS TO BE DIST</t>
  </si>
  <si>
    <t xml:space="preserve">    1852  BENEFITS-TRADES EMP</t>
  </si>
  <si>
    <t xml:space="preserve">    1970  WSIB, MED &amp; PEN</t>
  </si>
  <si>
    <t xml:space="preserve">    1975  WSIB ADMIN</t>
  </si>
  <si>
    <t>*   SALARIES AND BENEFITS</t>
  </si>
  <si>
    <t xml:space="preserve">    2010  STATIONERY AND OFF</t>
  </si>
  <si>
    <t xml:space="preserve">    2020  BOOKS &amp; MAGAZINES</t>
  </si>
  <si>
    <t xml:space="preserve">    2025  BOOKS &amp; MAGS - GST</t>
  </si>
  <si>
    <t xml:space="preserve">    2030  PRINTING SUP-NO TAX</t>
  </si>
  <si>
    <t xml:space="preserve">    2035  PRINTING SUP-TAXABLE</t>
  </si>
  <si>
    <t xml:space="preserve">    2040  PHOT FAX &amp; PRINT SUP</t>
  </si>
  <si>
    <t xml:space="preserve">    2080  PHOTO &amp; VIDEO SUPP</t>
  </si>
  <si>
    <t xml:space="preserve">    2082  HEALTH-SAFETY SUP</t>
  </si>
  <si>
    <t xml:space="preserve">    2090  GRAPHIC DESIGN SUPS</t>
  </si>
  <si>
    <t xml:space="preserve">    2099  OTHER OFFICE MATERL</t>
  </si>
  <si>
    <t xml:space="preserve">    2120  MACH &amp; EQUIP PARTS</t>
  </si>
  <si>
    <t xml:space="preserve">    2130  MOBILE EQUIP PARTS</t>
  </si>
  <si>
    <t xml:space="preserve">    2155  PARTS - LAB EQUIP</t>
  </si>
  <si>
    <t xml:space="preserve">    2160  UNLICENSED EQ PARTS</t>
  </si>
  <si>
    <t xml:space="preserve">    2181  PARTS - VEHICLES</t>
  </si>
  <si>
    <t xml:space="preserve">    2199  MISCELLANEOUS PARTS</t>
  </si>
  <si>
    <t xml:space="preserve">    2211  RENEWABLE ENERGY</t>
  </si>
  <si>
    <t xml:space="preserve">    2215  HYDRO</t>
  </si>
  <si>
    <t xml:space="preserve">    2230  NATURAL GAS</t>
  </si>
  <si>
    <t xml:space="preserve">    2235  NATURAL GAS - SAVING</t>
  </si>
  <si>
    <t xml:space="preserve">    2240  HEATING OIL</t>
  </si>
  <si>
    <t xml:space="preserve">    2250  WATER</t>
  </si>
  <si>
    <t xml:space="preserve">    2260  GASOLINE</t>
  </si>
  <si>
    <t xml:space="preserve">    2270  PROPANE GAS</t>
  </si>
  <si>
    <t xml:space="preserve">    2280  DIESEL - CLEAR</t>
  </si>
  <si>
    <t xml:space="preserve">    2281  DIESEL - COLOURED</t>
  </si>
  <si>
    <t xml:space="preserve">    2300  INV COUNT ADJ-ESE</t>
  </si>
  <si>
    <t xml:space="preserve">    2302  INV COUNT ADJ - NNC</t>
  </si>
  <si>
    <t xml:space="preserve">    2303  INV COUNT ADJ - NNF</t>
  </si>
  <si>
    <t xml:space="preserve">    2306  INV COUNT ADJ - WEB</t>
  </si>
  <si>
    <t xml:space="preserve">    2307  INV COUNT ADJ - STB</t>
  </si>
  <si>
    <t xml:space="preserve">    2308  INV COUNT ADJ - STR</t>
  </si>
  <si>
    <t xml:space="preserve">    2309  INV COUNT ADJ - STC</t>
  </si>
  <si>
    <t xml:space="preserve">    2310  INV SCRAP - ESE</t>
  </si>
  <si>
    <t xml:space="preserve">    2320  INV DIFF OTHER</t>
  </si>
  <si>
    <t xml:space="preserve">    2322  INV COUNT ADJ - NNA</t>
  </si>
  <si>
    <t xml:space="preserve">    2328  INV COUNT ADJ - NPR1</t>
  </si>
  <si>
    <t xml:space="preserve">    2333  INV COUNT ADJ - STW1</t>
  </si>
  <si>
    <t xml:space="preserve">    2335  INV COUNT ADJ - WFR1</t>
  </si>
  <si>
    <t xml:space="preserve">    2337  INV COUNT ADJ - SPR1</t>
  </si>
  <si>
    <t xml:space="preserve">    2343  INV COUNT ADJ - NES1</t>
  </si>
  <si>
    <t xml:space="preserve">    2345  INV COUNT ADJ - NES2</t>
  </si>
  <si>
    <t xml:space="preserve">    2347  INV COUNT ADJ - WTW3</t>
  </si>
  <si>
    <t xml:space="preserve">    2349  INV COUNT ADJ - WTW1</t>
  </si>
  <si>
    <t xml:space="preserve">    2351  INV COUNT ADJ - STW3</t>
  </si>
  <si>
    <t xml:space="preserve">    2353  INV COUNT ADJ - STW2</t>
  </si>
  <si>
    <t xml:space="preserve">    2355  INV COUNT ADJ - ETW1</t>
  </si>
  <si>
    <t xml:space="preserve">    2359  INV COUNT ADJ - NTW1</t>
  </si>
  <si>
    <t xml:space="preserve">    2363  INV COUNT ADJ - NES3</t>
  </si>
  <si>
    <t xml:space="preserve">    2415  CHLORINE</t>
  </si>
  <si>
    <t xml:space="preserve">    2430  COAGULANTS</t>
  </si>
  <si>
    <t xml:space="preserve">    2450  HYDRO FLUOSILIAC</t>
  </si>
  <si>
    <t xml:space="preserve">    2460  SULPHUR DIOXIDE</t>
  </si>
  <si>
    <t xml:space="preserve">    2485  GAS/ODOUR CONTROL</t>
  </si>
  <si>
    <t xml:space="preserve">    2499  OTHER CHEMICALS</t>
  </si>
  <si>
    <t xml:space="preserve">    2520  GROUND WATER SUPS</t>
  </si>
  <si>
    <t xml:space="preserve">    2530  BLDG &amp; RENOVATN SUPS</t>
  </si>
  <si>
    <t xml:space="preserve">    2532  STEEL</t>
  </si>
  <si>
    <t xml:space="preserve">    2535  PLUMBING SUPPLIES</t>
  </si>
  <si>
    <t xml:space="preserve">    2540  HEATING &amp; AIR SUPPLS</t>
  </si>
  <si>
    <t xml:space="preserve">    2551  ROAD MATERIALS</t>
  </si>
  <si>
    <t xml:space="preserve">    2560  AGRICULTURE SUPPLIES</t>
  </si>
  <si>
    <t xml:space="preserve">    2570  JANITORIAL SUPPLIES</t>
  </si>
  <si>
    <t xml:space="preserve">    2575  ELECTRICAL SUPPLIES</t>
  </si>
  <si>
    <t xml:space="preserve">    2590  EMERG SERV SUPPLIES</t>
  </si>
  <si>
    <t xml:space="preserve">    2600  REC &amp; EDUCT'N SUPPLS</t>
  </si>
  <si>
    <t xml:space="preserve">    2601  DUR REC &amp; EDUC SUPP</t>
  </si>
  <si>
    <t xml:space="preserve">    2610  KITCHEN SUPPLIES</t>
  </si>
  <si>
    <t xml:space="preserve">    2615  DISHES, CUTL &amp;UTENSI</t>
  </si>
  <si>
    <t xml:space="preserve">    2620  ANIMAL CARE SUPPLIES</t>
  </si>
  <si>
    <t xml:space="preserve">    2650  COMP &amp; PRINTER SUPP</t>
  </si>
  <si>
    <t xml:space="preserve">    2660  FOOTWEAR</t>
  </si>
  <si>
    <t xml:space="preserve">    2665  PROTECTIVE CLOTHING</t>
  </si>
  <si>
    <t xml:space="preserve">    2670  UNIFORMS</t>
  </si>
  <si>
    <t xml:space="preserve">    2690  BEDDING</t>
  </si>
  <si>
    <t xml:space="preserve">    2700  MATTRESSES</t>
  </si>
  <si>
    <t xml:space="preserve">    2710  GENERAL HARDWARE</t>
  </si>
  <si>
    <t xml:space="preserve">    2715  PAINT SUPPLIES</t>
  </si>
  <si>
    <t xml:space="preserve">    2730  LOCKS</t>
  </si>
  <si>
    <t xml:space="preserve">    2740  SNCKBAR/GIFTSHOP SUP</t>
  </si>
  <si>
    <t xml:space="preserve">    2741  FOOD COST</t>
  </si>
  <si>
    <t xml:space="preserve">    2750  FOOD &amp; BEVERAGES</t>
  </si>
  <si>
    <t xml:space="preserve">    2760  ALCOHOLIC BEVERAGES</t>
  </si>
  <si>
    <t xml:space="preserve">    2770  GRAVEL</t>
  </si>
  <si>
    <t xml:space="preserve">    2775  ASPHALT</t>
  </si>
  <si>
    <t xml:space="preserve">    2780  CONCRETE</t>
  </si>
  <si>
    <t xml:space="preserve">    2790  PRESENTATION ITEMS</t>
  </si>
  <si>
    <t xml:space="preserve">    2792  BANNERS,FLAGS,SIGNS</t>
  </si>
  <si>
    <t xml:space="preserve">    2820  MED &amp; DEN SUPPLIES</t>
  </si>
  <si>
    <t xml:space="preserve">    2821  SURGICAL SUPPLIES</t>
  </si>
  <si>
    <t xml:space="preserve">    2823  MEDICAL SUPPLIES</t>
  </si>
  <si>
    <t xml:space="preserve">    2824  PRESCRIPTION DRUGS</t>
  </si>
  <si>
    <t xml:space="preserve">    2825  DENTAL SUPPLIES</t>
  </si>
  <si>
    <t xml:space="preserve">    2845  RESPIRATORY SUPPLIES</t>
  </si>
  <si>
    <t xml:space="preserve">    2850  SKIN CARE PRODUCTS</t>
  </si>
  <si>
    <t xml:space="preserve">    2855  PERSONAL CARE PROD</t>
  </si>
  <si>
    <t xml:space="preserve">    2880  INCONTINENT PADS</t>
  </si>
  <si>
    <t xml:space="preserve">    2905  PROST - BEDS (ELECT)</t>
  </si>
  <si>
    <t xml:space="preserve">    2910  PROST - BATH AIDS</t>
  </si>
  <si>
    <t xml:space="preserve">    2915  PROST - TOILET AIDS</t>
  </si>
  <si>
    <t xml:space="preserve">    2920  PROST - CUSHIONS</t>
  </si>
  <si>
    <t xml:space="preserve">    2930  PROST - BARS,RAILIN</t>
  </si>
  <si>
    <t xml:space="preserve">    2940  PROST - WALKING AIDS</t>
  </si>
  <si>
    <t xml:space="preserve">    2975  PROSTHETIC -FOOTWEAR</t>
  </si>
  <si>
    <t xml:space="preserve">    2980  PROST - OTHER AIDS</t>
  </si>
  <si>
    <t xml:space="preserve">    2990  GIFT SHOP - RESALE</t>
  </si>
  <si>
    <t xml:space="preserve">    2999  MISC MATERIALS</t>
  </si>
  <si>
    <t xml:space="preserve">    3020  M &amp; E - COMMUNICTNS</t>
  </si>
  <si>
    <t xml:space="preserve">    3025  M &amp; E - JANITORIAL</t>
  </si>
  <si>
    <t xml:space="preserve">    3030  M &amp; E - OFFICE</t>
  </si>
  <si>
    <t xml:space="preserve">    3032  M &amp; E - PHOTOGRAPHIC</t>
  </si>
  <si>
    <t xml:space="preserve">    3055  M &amp; E - MEDICAL</t>
  </si>
  <si>
    <t xml:space="preserve">    3080  M &amp; E - HAND TOOLS</t>
  </si>
  <si>
    <t xml:space="preserve">    3099  GENERAL EQUIPMENT</t>
  </si>
  <si>
    <t xml:space="preserve">    3110  CARS</t>
  </si>
  <si>
    <t xml:space="preserve">    3120  TRUCKS</t>
  </si>
  <si>
    <t xml:space="preserve">    3310  FURNISHINGS</t>
  </si>
  <si>
    <t xml:space="preserve">    3410  COMPUTERS - HARDWARE</t>
  </si>
  <si>
    <t xml:space="preserve">    3420  COMPUTERS - SOFTWARE</t>
  </si>
  <si>
    <t xml:space="preserve">    3510  LAND</t>
  </si>
  <si>
    <t>*   EQUIPMENT</t>
  </si>
  <si>
    <t xml:space="preserve">    4010  PROF SRV - LEGAL</t>
  </si>
  <si>
    <t xml:space="preserve">    4011  LGL INDEMNIFICATION</t>
  </si>
  <si>
    <t xml:space="preserve">    4015  PROF SRV - AUDIT</t>
  </si>
  <si>
    <t xml:space="preserve">    4020  PROF SRV - ACTUARL</t>
  </si>
  <si>
    <t xml:space="preserve">    4025  PROF SRV - MED &amp; DEN</t>
  </si>
  <si>
    <t xml:space="preserve">    4030  PROF&amp;TECH SEV -INDUS</t>
  </si>
  <si>
    <t xml:space="preserve">    4035  PROF SRV - ENGINEERG</t>
  </si>
  <si>
    <t xml:space="preserve">    4038  PROF &amp; TECH - IT</t>
  </si>
  <si>
    <t xml:space="preserve">    4050  TECH SRV - SURVEY/MA</t>
  </si>
  <si>
    <t xml:space="preserve">    4060  PROF SRV - INSURANCE</t>
  </si>
  <si>
    <t xml:space="preserve">    4078  CONSULT-TECHNICAL</t>
  </si>
  <si>
    <t xml:space="preserve">    4079  CONSULT-INFO TECH</t>
  </si>
  <si>
    <t xml:space="preserve">    4082  PHOTO/VIDEO SERVICES</t>
  </si>
  <si>
    <t xml:space="preserve">    4083  TOWING CHARGES</t>
  </si>
  <si>
    <t xml:space="preserve">    4085  PROF &amp; TECH-MGMT</t>
  </si>
  <si>
    <t xml:space="preserve">    4086  TECH SRV TRANSL/INT</t>
  </si>
  <si>
    <t xml:space="preserve">    4089  C-SVS MGMT/RES &amp;DEV</t>
  </si>
  <si>
    <t xml:space="preserve">    4091  CONS SVS EXT LAWYERS</t>
  </si>
  <si>
    <t xml:space="preserve">    4102  ENTERT&amp; BAND FEES</t>
  </si>
  <si>
    <t xml:space="preserve">    4110  HONORARIA</t>
  </si>
  <si>
    <t xml:space="preserve">    4118  TICKET/ADMISSION FEE</t>
  </si>
  <si>
    <t xml:space="preserve">    4122  TRANSCRIPTS</t>
  </si>
  <si>
    <t xml:space="preserve">    4124  MEDICAL REPORTS</t>
  </si>
  <si>
    <t xml:space="preserve">    4128  COURT FEES</t>
  </si>
  <si>
    <t xml:space="preserve">    4132  CONDUCT MONEY</t>
  </si>
  <si>
    <t xml:space="preserve">    4136  REGISTRAR FEES</t>
  </si>
  <si>
    <t xml:space="preserve">    4138  SINKING FND TRUSTEES</t>
  </si>
  <si>
    <t xml:space="preserve">    4144  INVESTIGATIVE EXPENS</t>
  </si>
  <si>
    <t xml:space="preserve">    4199  OTHER PROF/TECH SERV</t>
  </si>
  <si>
    <t xml:space="preserve">    4210  BUS TRAV - ACCOM</t>
  </si>
  <si>
    <t xml:space="preserve">    4215  BUS TRAV - AIR TRANS</t>
  </si>
  <si>
    <t xml:space="preserve">    4220  BUSTRAV - GR. TRANS</t>
  </si>
  <si>
    <t xml:space="preserve">    4225  BUS TRAV - PUB TRANS</t>
  </si>
  <si>
    <t xml:space="preserve">    4230  BUS TRAV - OTHER EXP</t>
  </si>
  <si>
    <t xml:space="preserve">    4250  CONF/SEMIN - ADVANCE</t>
  </si>
  <si>
    <t xml:space="preserve">    4251  CONF/SEMIN - KM</t>
  </si>
  <si>
    <t xml:space="preserve">    4252  CONF/SEMIN - ACCOMD</t>
  </si>
  <si>
    <t xml:space="preserve">    4253  CONF/SEMIN - AIR/RAI</t>
  </si>
  <si>
    <t xml:space="preserve">    4254  CONF/SEMIN -GRD TRAN</t>
  </si>
  <si>
    <t xml:space="preserve">    4255  CONF/SEM - OTHER EXP</t>
  </si>
  <si>
    <t xml:space="preserve">    4256  CONF/SEM - REGIST FE</t>
  </si>
  <si>
    <t xml:space="preserve">    4310  TRAIN/DEV - EXTERNAL</t>
  </si>
  <si>
    <t xml:space="preserve">    4340  TUITION FEES</t>
  </si>
  <si>
    <t xml:space="preserve">    4400  C. SVCS-COMM AGEN/CL</t>
  </si>
  <si>
    <t xml:space="preserve">    4402  CONTR SRV - LIGHTING</t>
  </si>
  <si>
    <t xml:space="preserve">    4403  CONTR SRV - M &amp; E</t>
  </si>
  <si>
    <t xml:space="preserve">    4404  C. SRV - LIC VEH &amp; E</t>
  </si>
  <si>
    <t xml:space="preserve">    4406  CONTR SRV -OFFICE EQ</t>
  </si>
  <si>
    <t xml:space="preserve">    4407  CONTR SRV - BUILDING</t>
  </si>
  <si>
    <t xml:space="preserve">    4409  CONTR SRV - LANDSCPG</t>
  </si>
  <si>
    <t xml:space="preserve">    4410  CONTR SRV - ELECT</t>
  </si>
  <si>
    <t xml:space="preserve">    4411  CONTR SRV- HEAT&amp; A/C</t>
  </si>
  <si>
    <t xml:space="preserve">    4412  CONTR SRV - PLUMBING</t>
  </si>
  <si>
    <t xml:space="preserve">    4413  C. SRV - SALT &amp; PLOW</t>
  </si>
  <si>
    <t xml:space="preserve">    4414  ADVERTISING &amp; PROMO</t>
  </si>
  <si>
    <t xml:space="preserve">    4415  C. SRV -JANITORIAL</t>
  </si>
  <si>
    <t xml:space="preserve">    4416  TRANSFER, HAUL &amp;STOR</t>
  </si>
  <si>
    <t xml:space="preserve">    4417  PEST CONTROL</t>
  </si>
  <si>
    <t xml:space="preserve">    4419  LAUNDRY SERVICES</t>
  </si>
  <si>
    <t xml:space="preserve">    4420  C. SRV -CONSTRUCTION</t>
  </si>
  <si>
    <t xml:space="preserve">    4423  CONTR SRV - TIRES</t>
  </si>
  <si>
    <t xml:space="preserve">    4424  CONTR SRV - GENERAL</t>
  </si>
  <si>
    <t xml:space="preserve">    4425  CONTR SRV -LAB EQUIP</t>
  </si>
  <si>
    <t xml:space="preserve">    4430  C. SRV - ELEVA DEVIC</t>
  </si>
  <si>
    <t xml:space="preserve">    4433  RENTAL-OPER. COSTS</t>
  </si>
  <si>
    <t xml:space="preserve">    4435  C. SERV - SECUR SYS</t>
  </si>
  <si>
    <t xml:space="preserve">    4439  CONTR SRV - S. GUARD</t>
  </si>
  <si>
    <t xml:space="preserve">    4440  CONTR SRV-WASTE DISP</t>
  </si>
  <si>
    <t xml:space="preserve">    4441  CONTR SRV - CABLE TV</t>
  </si>
  <si>
    <t xml:space="preserve">    4443  C. SVCS - DOORS &amp;CLO</t>
  </si>
  <si>
    <t xml:space="preserve">    4446  FUNERAL EXPENSES</t>
  </si>
  <si>
    <t xml:space="preserve">    4452  TRANS-TAXIS-CLIENTS</t>
  </si>
  <si>
    <t xml:space="preserve">    4454  SUMMER CAMPS</t>
  </si>
  <si>
    <t xml:space="preserve">    4458  WELFAR PER DIEM COST</t>
  </si>
  <si>
    <t xml:space="preserve">    4462  CONTR SRV #APPLIANCE</t>
  </si>
  <si>
    <t xml:space="preserve">    4463  C. SRV - LOCKING SYS</t>
  </si>
  <si>
    <t xml:space="preserve">    4465  CONTR SRV #MONIT SYS</t>
  </si>
  <si>
    <t xml:space="preserve">    4472  COMP HARDWARE MAIN</t>
  </si>
  <si>
    <t xml:space="preserve">    4474  COMP SOFTWARE MAIN</t>
  </si>
  <si>
    <t xml:space="preserve">    4480  CONTR SRV - SIGNAL I</t>
  </si>
  <si>
    <t xml:space="preserve">    4481  C.SERV TRAF SIG ELEC</t>
  </si>
  <si>
    <t xml:space="preserve">    4495  C. SRV - SIDEWALK M.</t>
  </si>
  <si>
    <t xml:space="preserve">    4510  RENTAL OF VEH&amp; EQUIP</t>
  </si>
  <si>
    <t xml:space="preserve">    4515  RENTAL OF OFFICE EQ</t>
  </si>
  <si>
    <t xml:space="preserve">    4520  RENTAL OF MACH&amp;EQUIP</t>
  </si>
  <si>
    <t xml:space="preserve">    4525  RENTAL OF OFFICE</t>
  </si>
  <si>
    <t xml:space="preserve">    4530  RENTAL OF PROP.</t>
  </si>
  <si>
    <t xml:space="preserve">    4550  RENTAL OF TRAILERS</t>
  </si>
  <si>
    <t xml:space="preserve">    4565  RENTAL OF LAND</t>
  </si>
  <si>
    <t xml:space="preserve">    4590  RENTAL - OTHER</t>
  </si>
  <si>
    <t xml:space="preserve">    4602  R &amp; MAINT - TILES</t>
  </si>
  <si>
    <t xml:space="preserve">    4690  PUB TRANSIT- CLIENTS</t>
  </si>
  <si>
    <t xml:space="preserve">    4698  HOLD ACC - CNS COMM</t>
  </si>
  <si>
    <t xml:space="preserve">    4699  REP &amp; MAINT - OTHER</t>
  </si>
  <si>
    <t xml:space="preserve">    4710  INSURANCE</t>
  </si>
  <si>
    <t xml:space="preserve">    4733  ADJUSTING FEES CGL</t>
  </si>
  <si>
    <t xml:space="preserve">    4740  INS CLAIMS-GENERAL</t>
  </si>
  <si>
    <t xml:space="preserve">    4745  INS CLAIM-PROP&amp;CASUL</t>
  </si>
  <si>
    <t xml:space="preserve">    4755  MEALS(NON-TRAV)</t>
  </si>
  <si>
    <t xml:space="preserve">    4760  MEMBERSHIP FEES</t>
  </si>
  <si>
    <t xml:space="preserve">    4765  CLOTHING ALLOWANCE</t>
  </si>
  <si>
    <t xml:space="preserve">    4770  PARKING EXP (INTOWN)</t>
  </si>
  <si>
    <t xml:space="preserve">    4775  METRAGE -OP (INTOWN)</t>
  </si>
  <si>
    <t xml:space="preserve">    4780  HIGHWY EXP TOLLS</t>
  </si>
  <si>
    <t xml:space="preserve">    4786  RECOGNITION AWARDS</t>
  </si>
  <si>
    <t xml:space="preserve">    4795  EMPLOYMENT PLACEMENT</t>
  </si>
  <si>
    <t xml:space="preserve">    4799  EMP PLACEMENT COSTS</t>
  </si>
  <si>
    <t xml:space="preserve">    4805  POSTAGE</t>
  </si>
  <si>
    <t xml:space="preserve">    4810  TELEPHONE</t>
  </si>
  <si>
    <t xml:space="preserve">    4811  CELLULAR TELEPHONES</t>
  </si>
  <si>
    <t xml:space="preserve">    4813  INTERNET</t>
  </si>
  <si>
    <t xml:space="preserve">    4814  NETWORK SRV - ADSL</t>
  </si>
  <si>
    <t xml:space="preserve">    4815  COURIER SERVICES</t>
  </si>
  <si>
    <t xml:space="preserve">    4820  BUS. MEETING EXP</t>
  </si>
  <si>
    <t xml:space="preserve">    4821  CONSTITUENCY MEETING</t>
  </si>
  <si>
    <t xml:space="preserve">    4822  RECEPTIONS &amp; PR</t>
  </si>
  <si>
    <t xml:space="preserve">    4825  PRINT &amp; REP -3RD PAR</t>
  </si>
  <si>
    <t xml:space="preserve">    4830  PERMIT &amp; LIC. FEES</t>
  </si>
  <si>
    <t xml:space="preserve">    4836  FOOD SVCS - HFA</t>
  </si>
  <si>
    <t xml:space="preserve">    4840  MOTEL/HOTEL RENT CHG</t>
  </si>
  <si>
    <t xml:space="preserve">    4850  HOMEMAKING SERVICES</t>
  </si>
  <si>
    <t xml:space="preserve">    4860  HAZ WASTE REMOVAL</t>
  </si>
  <si>
    <t xml:space="preserve">    4885  COMM PARTICIP SUPERV</t>
  </si>
  <si>
    <t xml:space="preserve">    4960  REFUND OF DEPOSITS</t>
  </si>
  <si>
    <t xml:space="preserve">    4961  REFUND OF FEES</t>
  </si>
  <si>
    <t xml:space="preserve">    4962  WASTE COLLECT REBATE</t>
  </si>
  <si>
    <t xml:space="preserve">    4985  CASH OVER/UNDER</t>
  </si>
  <si>
    <t xml:space="preserve">    4990  PMTS TO MUNIC.</t>
  </si>
  <si>
    <t xml:space="preserve">    4991  PAYMENTS TO PROVINCE</t>
  </si>
  <si>
    <t xml:space="preserve">    4995  OTHER EXPENSES</t>
  </si>
  <si>
    <t xml:space="preserve">    4999  MISCELLANEOUS</t>
  </si>
  <si>
    <t xml:space="preserve">    5005  TRNS-LOCAL BDS &amp; AGC</t>
  </si>
  <si>
    <t xml:space="preserve">    5040  CONT-PENSION DEFC</t>
  </si>
  <si>
    <t xml:space="preserve">    5160  INCENTIVE ALLOWANCE</t>
  </si>
  <si>
    <t xml:space="preserve">    5170  TRANSPORTATION</t>
  </si>
  <si>
    <t xml:space="preserve">    5200  GRANTS</t>
  </si>
  <si>
    <t xml:space="preserve">    5235  SEP SCHL TAXES TRN</t>
  </si>
  <si>
    <t xml:space="preserve">    5265  PROP ASSESSMENT SERV</t>
  </si>
  <si>
    <t xml:space="preserve">    5499  TRANSFERS-OTHERS</t>
  </si>
  <si>
    <t xml:space="preserve">    6010  CONT TO CAPITAL</t>
  </si>
  <si>
    <t xml:space="preserve">    6020  CONT TO RESERVES</t>
  </si>
  <si>
    <t xml:space="preserve">    6021  CONTR-VEH RESERVES</t>
  </si>
  <si>
    <t xml:space="preserve">    6030  CONT TO RES FNDS</t>
  </si>
  <si>
    <t xml:space="preserve">    6031  CONTR-INSCE RF</t>
  </si>
  <si>
    <t xml:space="preserve">    6570  BANK SERVICE CHARGES</t>
  </si>
  <si>
    <t xml:space="preserve">    6620  INTEREST COSTS</t>
  </si>
  <si>
    <t xml:space="preserve">    6625  LATE PAYMENT CHARGES</t>
  </si>
  <si>
    <t xml:space="preserve">    6640  TAX WRITE OFFS</t>
  </si>
  <si>
    <t xml:space="preserve">    6641  TIEGS</t>
  </si>
  <si>
    <t xml:space="preserve">    7025  IDC-POSTAGE &amp; COURIE</t>
  </si>
  <si>
    <t xml:space="preserve">    7030  IDC - PRINTING &amp; REP</t>
  </si>
  <si>
    <t xml:space="preserve">    7035  IDC - COPYING</t>
  </si>
  <si>
    <t xml:space="preserve">    7060  IDC - LEGAL SERVICES</t>
  </si>
  <si>
    <t xml:space="preserve">    7070  IDC-FAC MAINT SVCS</t>
  </si>
  <si>
    <t xml:space="preserve">    7080  IDC - OTHER SERVICES</t>
  </si>
  <si>
    <t xml:space="preserve">    7090  IDC - ADMIN CHARGES</t>
  </si>
  <si>
    <t xml:space="preserve">    7170  IDC PARKS SERVICES</t>
  </si>
  <si>
    <t xml:space="preserve">    7670  ID REC - FLEET SER</t>
  </si>
  <si>
    <t xml:space="preserve">    7710  ID REC - SOCIAL SER</t>
  </si>
  <si>
    <t xml:space="preserve">    7735  ID REC - HEALTH</t>
  </si>
  <si>
    <t xml:space="preserve">    8010  PROV GRANTS/SUBS</t>
  </si>
  <si>
    <t xml:space="preserve">    8020  FED GRANTS/SUBS</t>
  </si>
  <si>
    <t xml:space="preserve">    8510  FEES, SVC CHARGES</t>
  </si>
  <si>
    <t xml:space="preserve">    8620  RENTAL OF PROPERTIES</t>
  </si>
  <si>
    <t xml:space="preserve">    8710  DONATIONS</t>
  </si>
  <si>
    <t xml:space="preserve">    9010  LICENSES &amp; PERMITS</t>
  </si>
  <si>
    <t xml:space="preserve">    9018  BINGO LICENCES</t>
  </si>
  <si>
    <t xml:space="preserve">    9042  OTHERS</t>
  </si>
  <si>
    <t xml:space="preserve">    9060  FINES</t>
  </si>
  <si>
    <t xml:space="preserve">    9160  INTEREST INCOME</t>
  </si>
  <si>
    <t xml:space="preserve">    9210  TRANS FR CAPITAL FND</t>
  </si>
  <si>
    <t xml:space="preserve">    9260  CONT FROM RES FUND</t>
  </si>
  <si>
    <t xml:space="preserve">    9264  CONT FRM PLAN ACT RF</t>
  </si>
  <si>
    <t xml:space="preserve">    9265  CONT FRM DEV CHG RF</t>
  </si>
  <si>
    <t xml:space="preserve">    9270  CONT FROM RESERVES</t>
  </si>
  <si>
    <t xml:space="preserve">    9320  TRANS FR PARKING</t>
  </si>
  <si>
    <t xml:space="preserve">    9415  OTHER RECOVERIES</t>
  </si>
  <si>
    <t xml:space="preserve">    9440  SALES-PUB, SCRAP &amp;</t>
  </si>
  <si>
    <t xml:space="preserve">    9450  SUNDRY REVENUE</t>
  </si>
  <si>
    <t xml:space="preserve">    9451  TRADE A/P DISC RECD</t>
  </si>
  <si>
    <t xml:space="preserve">    9453  A/R SM PYMNT DIFF</t>
  </si>
  <si>
    <t xml:space="preserve">    9475  INS LOSS RECOVERIES</t>
  </si>
  <si>
    <t xml:space="preserve">    9520  FNDS ALLO WITHIN FND</t>
  </si>
  <si>
    <t xml:space="preserve">    9631  SURP-FR SALE LAND</t>
  </si>
  <si>
    <t xml:space="preserve">    9825  TAX LEVY</t>
  </si>
  <si>
    <t xml:space="preserve">    9830  SUPPLEMENTARY TAXES</t>
  </si>
  <si>
    <t>Report Group: ZC04                            as at Period  13, 2010                              Run Time: 14:10:52</t>
  </si>
  <si>
    <t>Cost Center/Group.: CF-B01           CAPITAL &amp; CORPORATE FINANCING</t>
  </si>
  <si>
    <t xml:space="preserve">    6100  DEBT CHARGES</t>
  </si>
  <si>
    <t xml:space="preserve">    6105  DEBT CHARGES-PRINCIP</t>
  </si>
  <si>
    <t xml:space="preserve">    6110  DEBT CHARGES-INTERES</t>
  </si>
  <si>
    <t xml:space="preserve">    6660  DISC ON DEBENTURES</t>
  </si>
  <si>
    <t xml:space="preserve">    6670  COST OF ISSUING DEBT</t>
  </si>
  <si>
    <t xml:space="preserve">    7594  ID REC - F&amp;RE</t>
  </si>
  <si>
    <t xml:space="preserve">    7660  ID REC - FIRE SERV</t>
  </si>
  <si>
    <t xml:space="preserve">    7680  ID REC - PF&amp;R</t>
  </si>
  <si>
    <t xml:space="preserve">    7750  ID REC - SOLID WASTE</t>
  </si>
  <si>
    <t xml:space="preserve">    9330  CONT - LOCAL BOARDS</t>
  </si>
  <si>
    <t xml:space="preserve">    9331  REC.FROM ABCS-LOAN R</t>
  </si>
  <si>
    <t>Report......: ZC04-002                       VARIANCE REPORT-YTD                                  Run Date: 06/13/2011</t>
  </si>
  <si>
    <t>Report Group: ZC04                            as at Period  13, 2011                              Run Time: 13:32:25</t>
  </si>
  <si>
    <t>Report Group: ZC04                            as at Period  13, 2011                              Run Time: 13:32:50</t>
  </si>
  <si>
    <t xml:space="preserve">    1115  CASUAL - REG PAY SAP</t>
  </si>
  <si>
    <t xml:space="preserve">    1315  TEMP - REG PAY SAP</t>
  </si>
  <si>
    <t xml:space="preserve">    1903  SEPARATION - BENEFIT</t>
  </si>
  <si>
    <t>Report Group: ZC04                            as at Period  13, 2011                              Run Time: 13:33:17</t>
  </si>
  <si>
    <t xml:space="preserve">    4827  ONLINE SERVICES FEES</t>
  </si>
  <si>
    <t xml:space="preserve">    5245  TRANSFERS TO BIA'S</t>
  </si>
  <si>
    <t xml:space="preserve">    6642  PVT REBATE/REFUND</t>
  </si>
  <si>
    <t xml:space="preserve">    7010  IDC - POLICE DEPT</t>
  </si>
  <si>
    <t xml:space="preserve">    7135  IDC BUILDING</t>
  </si>
  <si>
    <t xml:space="preserve">    7520  ID REC -WASTEWTR SER</t>
  </si>
  <si>
    <t xml:space="preserve">    7630  ID REC - EMS</t>
  </si>
  <si>
    <t xml:space="preserve">    8520  RENTS, CONC &amp; FRNCH</t>
  </si>
  <si>
    <t xml:space="preserve">    8630  OTHER RENTAL REVENUE</t>
  </si>
  <si>
    <t xml:space="preserve">    9011  MARRIAGE LICENCES</t>
  </si>
  <si>
    <t xml:space="preserve">    9012  BIRTH REGISTRATION</t>
  </si>
  <si>
    <t xml:space="preserve">    9013  BURIAL (DEATH REG'N)</t>
  </si>
  <si>
    <t xml:space="preserve">    9014  LOTTERY LICENCES</t>
  </si>
  <si>
    <t xml:space="preserve">    9015  LOTTERY - NEVADA</t>
  </si>
  <si>
    <t xml:space="preserve">    9017  LIQUOR LICENCES</t>
  </si>
  <si>
    <t xml:space="preserve">    9033  SALE OF VEHICLE</t>
  </si>
  <si>
    <t xml:space="preserve">    9170  INVESTMENT INCOME</t>
  </si>
  <si>
    <t xml:space="preserve">    9180  GAIN/LOSS, INVESTMT</t>
  </si>
  <si>
    <t xml:space="preserve">    9185  U.S. EXCH-GAIN/LOSS</t>
  </si>
  <si>
    <t xml:space="preserve">    9435  SURPLUS - BRT FRWD</t>
  </si>
  <si>
    <t xml:space="preserve">    9454  LATE PAYMENT CHARGES</t>
  </si>
  <si>
    <t xml:space="preserve">    9485  PHONE COMMISSIONS</t>
  </si>
  <si>
    <t xml:space="preserve">    9826  MUN LAND TRANSFER TA</t>
  </si>
  <si>
    <t xml:space="preserve">    9827  PERSONAL VEHICLE TAX</t>
  </si>
  <si>
    <t xml:space="preserve">    9828  THIRD PARTY SIGN TAX</t>
  </si>
  <si>
    <t xml:space="preserve">    9845  LOCALS-NO PGM REV</t>
  </si>
  <si>
    <t xml:space="preserve">    9910  PMNTS IN LIEU TAXES</t>
  </si>
  <si>
    <t>Report......: ZC04-002                       VARIANCE REPORT-YTD                                  Run Date: 11/21/2011</t>
  </si>
  <si>
    <t>Report Group: ZC04                            as at Period  13, 2011                              Run Time: 16:28:19</t>
  </si>
  <si>
    <t xml:space="preserve">    1225  P/T - OVERTIME SAP</t>
  </si>
  <si>
    <t xml:space="preserve">    4468  CONTR SRV - FENCING</t>
  </si>
  <si>
    <t xml:space="preserve">    5140  REFUND CAMPAIGN CONT</t>
  </si>
  <si>
    <t xml:space="preserve">    6032  CONTR-SICK LEAVE RF</t>
  </si>
  <si>
    <t xml:space="preserve">    7036  IDC - GRAPHIC DESIGN</t>
  </si>
  <si>
    <t xml:space="preserve">    7130  IDC-USER HDWE &amp; OP S</t>
  </si>
  <si>
    <t xml:space="preserve">    7617  ID REC - REV SERV</t>
  </si>
  <si>
    <t>Report Group: ZC04                            as at Period  13, 2011                              Run Time: 16:29:13</t>
  </si>
  <si>
    <t xml:space="preserve">    6610  CREDIT CARD DISC ETC</t>
  </si>
  <si>
    <t xml:space="preserve">    8013  F/P/M-PROV CONTRIB</t>
  </si>
  <si>
    <t xml:space="preserve">    9515  CONT FROM CURRENT</t>
  </si>
  <si>
    <t xml:space="preserve">    9750  CONTRIB - OTHER</t>
  </si>
  <si>
    <t>Report Group: ZC04                            as at Period  13, 2011                              Run Time: 16:30:51</t>
  </si>
  <si>
    <t>Library.....: ZVK                                       CITY OF TORONTO                                       Page   0 of   1</t>
  </si>
  <si>
    <t>Report......: ZBUD-VC1                                 VERSION COMPARISON                                     Run Date: 11/22/2011</t>
  </si>
  <si>
    <t>Report Group: ZBC1                                                                                            Run Time: 09:40:20</t>
  </si>
  <si>
    <t>Budget Year 1:   2011                                                         Budget Year 2:  2012</t>
  </si>
  <si>
    <t>Plan Version 1:  0    Current Budget                                          Plan Version 2: DA8  Non Prg/ABC Scen 2 - Req Base</t>
  </si>
  <si>
    <t>Cost Element/Group: TOTAL            NET EXPENDITURES/REVENUE</t>
  </si>
  <si>
    <t>COST ELEMENT GROUP</t>
  </si>
  <si>
    <t>2011 Versn 0</t>
  </si>
  <si>
    <t>2012 Versn DA8</t>
  </si>
  <si>
    <t>Diff $</t>
  </si>
  <si>
    <t>Diff %</t>
  </si>
  <si>
    <t>6010  CONTRIBUTION TO CAPITAL</t>
  </si>
  <si>
    <t>6020  CONTRIBUTION TO RESERVES</t>
  </si>
  <si>
    <t>6030  CONTRIB.TO RESERVE FUNDS</t>
  </si>
  <si>
    <t>6100  DEBT CHARGES</t>
  </si>
  <si>
    <t>CAPITAL TRANSFERS</t>
  </si>
  <si>
    <t>7090  IDC - ADMINISTRATION CHARGES</t>
  </si>
  <si>
    <t>INTER-DIVISIONAL CHARGES</t>
  </si>
  <si>
    <t>EXPENDITURES</t>
  </si>
  <si>
    <t>8010  PROVINCIAL GRANTS &amp; SUBSIDIES</t>
  </si>
  <si>
    <t>GRANTS AND SUBSIDIES</t>
  </si>
  <si>
    <t>9260  CONT FROM RES FUND</t>
  </si>
  <si>
    <t>9415  OTHER RECOVERIES</t>
  </si>
  <si>
    <t>OTHER REVENUES</t>
  </si>
  <si>
    <t>REVENUES</t>
  </si>
  <si>
    <t>NET EXPENDITURES/REVENUE</t>
  </si>
  <si>
    <t>Report Group: ZBC1                                                                                            Run Time: 09:40:43</t>
  </si>
  <si>
    <t>1015  FULL TIME - REGULAR PAY SAP</t>
  </si>
  <si>
    <t>1555  SEPARATION PAYMENTS - SALARY</t>
  </si>
  <si>
    <t>1711  COMPREHENSIVE MEDICAL</t>
  </si>
  <si>
    <t>1775  PENSION PLAN (OTHER)</t>
  </si>
  <si>
    <t>1820  SICK PAY PAYMENTS</t>
  </si>
  <si>
    <t>1850  BENEFITS TO BE DIST</t>
  </si>
  <si>
    <t>1970  WSIB, MED &amp; PEN</t>
  </si>
  <si>
    <t>SALARIES AND BENEFITS</t>
  </si>
  <si>
    <t>2211  RENEWABLE ENERGY</t>
  </si>
  <si>
    <t>2215  HYDRO</t>
  </si>
  <si>
    <t>2320  OTHER INVENTORY DIFFERENCES</t>
  </si>
  <si>
    <t>MATERIALS AND SUPPLIES</t>
  </si>
  <si>
    <t>4078  CONSULTING SVCS-TECHNICAL</t>
  </si>
  <si>
    <t>4089  C-SVS MGMT/RES &amp;DEV</t>
  </si>
  <si>
    <t>4199  OTHER PROF/TECH SERV</t>
  </si>
  <si>
    <t>4402  CONTR SRV - LIGHTING</t>
  </si>
  <si>
    <t>4424  CONTRACTED SERVICES - GENERAL</t>
  </si>
  <si>
    <t>4710  INSURANCE</t>
  </si>
  <si>
    <t>4760  MEMBERSHIP FEES</t>
  </si>
  <si>
    <t>4822  RECEPTIONS &amp; PUBLIC RELATIONS</t>
  </si>
  <si>
    <t>4962  WASTE COLLECTION REBATE</t>
  </si>
  <si>
    <t>4991  PAYMENTS TO PROVINCE</t>
  </si>
  <si>
    <t>4995  OTHER EXPENSES</t>
  </si>
  <si>
    <t>SERVICES AND RENTS</t>
  </si>
  <si>
    <t>5040  CONT-PENSION DEFC</t>
  </si>
  <si>
    <t>5200  GRANTS</t>
  </si>
  <si>
    <t>5265  PROPERTY ASSESSMENT SERVICES</t>
  </si>
  <si>
    <t>5499  TRANSFERS-OTHERS</t>
  </si>
  <si>
    <t>CONTRIBUTIONS AND TRANSFERS</t>
  </si>
  <si>
    <t>6021  CONTR-VEH RESERVES</t>
  </si>
  <si>
    <t>6031  CONTR-INSCE RF</t>
  </si>
  <si>
    <t>6620  INTEREST COSTS</t>
  </si>
  <si>
    <t>6640  TAX WRITE OFFS</t>
  </si>
  <si>
    <t>6641  TIEGS</t>
  </si>
  <si>
    <t>OTHER EXPENDITURES</t>
  </si>
  <si>
    <t>7060  IDC - LEGAL SERVICES</t>
  </si>
  <si>
    <t>7080  IDC - OTHER SERVICES</t>
  </si>
  <si>
    <t>7170  IDC PARKS SERVICES</t>
  </si>
  <si>
    <t>8510  FEES, SERVICE CHARGES</t>
  </si>
  <si>
    <t>8620  RENTAL OF PROPERTIES</t>
  </si>
  <si>
    <t>FEES, SERVICE CHARGES AND DONATIONS</t>
  </si>
  <si>
    <t>9320  TRANSFERS FROM PARKING AUTH</t>
  </si>
  <si>
    <t>9825  TAX LEVY</t>
  </si>
  <si>
    <t>TAXATION</t>
  </si>
  <si>
    <t>Report Group: ZBC1                                                                                            Run Time: 09:41:02</t>
  </si>
  <si>
    <t>4830  PERMIT &amp; LICENSE FEES</t>
  </si>
  <si>
    <t>6570  BANK SERVICE CHARGES</t>
  </si>
  <si>
    <t>7135  IDC BUILDING</t>
  </si>
  <si>
    <t>7520  ID REC - WASTEWATER SERVICES</t>
  </si>
  <si>
    <t>7630  ID REC - EMS</t>
  </si>
  <si>
    <t>7735  ID REC - PUBLIC HEALTH</t>
  </si>
  <si>
    <t>INTER-DIVISIONAL RECOVERIES</t>
  </si>
  <si>
    <t>8520  RENTS, CONC &amp; FRNCH</t>
  </si>
  <si>
    <t>8630  OTHER RENTAL REVENUE</t>
  </si>
  <si>
    <t>8710  DONATIONS</t>
  </si>
  <si>
    <t>9011  MARRIAGE LICENCES</t>
  </si>
  <si>
    <t>9013  BURIAL (DEATH REG'N)</t>
  </si>
  <si>
    <t>9014  LOTTERY LICENCES</t>
  </si>
  <si>
    <t>9015  LOTTERY - NEVADA BREAKOPEN</t>
  </si>
  <si>
    <t>9017  LIQUOR LICENCES</t>
  </si>
  <si>
    <t>9018  BINGO LICENCES</t>
  </si>
  <si>
    <t>9060  FINES</t>
  </si>
  <si>
    <t>9160  INTEREST INCOME</t>
  </si>
  <si>
    <t>9170  INVESTMENT INCOME</t>
  </si>
  <si>
    <t>9185  U.S. EXCHANGE - GAIN OR LOSS</t>
  </si>
  <si>
    <t>9435  SURPLUS - BROUGHT FOWARD</t>
  </si>
  <si>
    <t>9450  SUNDRY REVENUE</t>
  </si>
  <si>
    <t>9485  TELEPHONE COMMISSIONS</t>
  </si>
  <si>
    <t>9826  MUNICIPAL LAND TRANSFER TAX</t>
  </si>
  <si>
    <t>9828  THIRD PARTY SIGN TAX</t>
  </si>
  <si>
    <t>9830  SUPPLEMENTARY TAXES</t>
  </si>
  <si>
    <t>9910  PAYMENTS IN LIEU OF TAXES</t>
  </si>
  <si>
    <t>PAYMENTS IN LIEU OF TAXES</t>
  </si>
  <si>
    <t>2012 
Budget</t>
  </si>
  <si>
    <t>Capital &amp; Corporate Finance / Non-Program</t>
  </si>
  <si>
    <t>2009 Actual</t>
  </si>
  <si>
    <t>2013 Outlook</t>
  </si>
  <si>
    <t>2014 Outlook</t>
  </si>
  <si>
    <t>2011 Projected Actual</t>
  </si>
  <si>
    <t>2010 
Actual</t>
  </si>
  <si>
    <t xml:space="preserve">2011
Budget </t>
  </si>
  <si>
    <t>2012 Change from 2011 Approved Budget</t>
  </si>
</sst>
</file>

<file path=xl/styles.xml><?xml version="1.0" encoding="utf-8"?>
<styleSheet xmlns="http://schemas.openxmlformats.org/spreadsheetml/2006/main">
  <numFmts count="15">
    <numFmt numFmtId="43" formatCode="_(* #,##0.00_);_(* \(#,##0.00\);_(* &quot;-&quot;??_);_(@_)"/>
    <numFmt numFmtId="164" formatCode="[$-409]mmmm\ d\,\ yyyy;@"/>
    <numFmt numFmtId="165" formatCode="_-* #,##0.0_-;\-* #,##0.0_-;_-* &quot;-&quot;??_-;_-@_-"/>
    <numFmt numFmtId="166" formatCode="0_)"/>
    <numFmt numFmtId="167" formatCode="#,##0.0_);\(#,##0.0\);_-@_-"/>
    <numFmt numFmtId="168" formatCode="#,##0.0_);[Red]\(#,##0.0\)"/>
    <numFmt numFmtId="169" formatCode="#,##0.0;[Red]\(#,##0.0\)"/>
    <numFmt numFmtId="170" formatCode="0.0%;[Red]\(0.0%\)"/>
    <numFmt numFmtId="171" formatCode="#,##0.00;\-#,##0.00;&quot; &quot;"/>
    <numFmt numFmtId="172" formatCode="#,##0;\-#,##0;&quot; &quot;"/>
    <numFmt numFmtId="173" formatCode="_(* #,##0.0_);_(* \(#,##0.0\);_(* &quot;-&quot;??_);_(@_)"/>
    <numFmt numFmtId="174" formatCode="_(* #,##0_);_(* \(#,##0\);_(* &quot;-&quot;??_);_(@_)"/>
    <numFmt numFmtId="175" formatCode="_(* #,##0.0000000_);_(* \(#,##0.0000000\);_(* &quot;-&quot;??_);_(@_)"/>
    <numFmt numFmtId="176" formatCode="#,##0.00_-;#,##0.00\-;&quot; &quot;"/>
    <numFmt numFmtId="177" formatCode="#,##0_-;#,##0\-;&quot; &quot;"/>
  </numFmts>
  <fonts count="1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1"/>
      <name val="Arial"/>
      <family val="2"/>
    </font>
    <font>
      <b/>
      <u/>
      <sz val="10"/>
      <name val="Times New Roman"/>
      <family val="1"/>
    </font>
    <font>
      <sz val="10"/>
      <name val="Times New Roman"/>
      <family val="1"/>
    </font>
    <font>
      <sz val="10"/>
      <name val="Courier"/>
      <family val="3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64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/>
  </cellStyleXfs>
  <cellXfs count="250">
    <xf numFmtId="0" fontId="0" fillId="0" borderId="0" xfId="0"/>
    <xf numFmtId="164" fontId="0" fillId="0" borderId="0" xfId="0" applyNumberFormat="1"/>
    <xf numFmtId="164" fontId="4" fillId="0" borderId="1" xfId="2" applyFont="1" applyFill="1" applyBorder="1" applyProtection="1"/>
    <xf numFmtId="164" fontId="4" fillId="0" borderId="2" xfId="2" applyFont="1" applyBorder="1" applyProtection="1"/>
    <xf numFmtId="166" fontId="4" fillId="0" borderId="3" xfId="2" applyNumberFormat="1" applyFont="1" applyFill="1" applyBorder="1" applyAlignment="1" applyProtection="1">
      <alignment horizontal="center"/>
    </xf>
    <xf numFmtId="164" fontId="4" fillId="0" borderId="4" xfId="2" quotePrefix="1" applyFont="1" applyFill="1" applyBorder="1" applyAlignment="1" applyProtection="1">
      <alignment horizontal="center"/>
    </xf>
    <xf numFmtId="164" fontId="4" fillId="2" borderId="4" xfId="2" quotePrefix="1" applyFont="1" applyFill="1" applyBorder="1" applyAlignment="1" applyProtection="1">
      <alignment horizontal="center"/>
    </xf>
    <xf numFmtId="164" fontId="4" fillId="2" borderId="4" xfId="2" applyFont="1" applyFill="1" applyBorder="1" applyAlignment="1" applyProtection="1">
      <alignment horizontal="center"/>
    </xf>
    <xf numFmtId="164" fontId="4" fillId="0" borderId="5" xfId="2" quotePrefix="1" applyFont="1" applyFill="1" applyBorder="1" applyAlignment="1" applyProtection="1">
      <alignment horizontal="center"/>
    </xf>
    <xf numFmtId="164" fontId="4" fillId="2" borderId="7" xfId="2" applyFont="1" applyFill="1" applyBorder="1" applyAlignment="1" applyProtection="1">
      <alignment horizontal="center"/>
    </xf>
    <xf numFmtId="164" fontId="4" fillId="0" borderId="8" xfId="2" applyFont="1" applyFill="1" applyBorder="1" applyAlignment="1" applyProtection="1">
      <alignment horizontal="center"/>
    </xf>
    <xf numFmtId="164" fontId="7" fillId="0" borderId="9" xfId="2" applyFont="1" applyFill="1" applyBorder="1" applyProtection="1"/>
    <xf numFmtId="164" fontId="4" fillId="0" borderId="8" xfId="2" applyFont="1" applyFill="1" applyBorder="1" applyAlignment="1" applyProtection="1">
      <alignment horizontal="center" vertical="center"/>
    </xf>
    <xf numFmtId="167" fontId="4" fillId="0" borderId="2" xfId="2" applyNumberFormat="1" applyFont="1" applyFill="1" applyBorder="1" applyProtection="1"/>
    <xf numFmtId="167" fontId="8" fillId="0" borderId="3" xfId="2" applyNumberFormat="1" applyFont="1" applyFill="1" applyBorder="1" applyAlignment="1" applyProtection="1">
      <alignment horizontal="center"/>
    </xf>
    <xf numFmtId="167" fontId="8" fillId="0" borderId="4" xfId="2" applyNumberFormat="1" applyFont="1" applyFill="1" applyBorder="1" applyAlignment="1" applyProtection="1">
      <alignment horizontal="center"/>
    </xf>
    <xf numFmtId="167" fontId="8" fillId="2" borderId="4" xfId="2" applyNumberFormat="1" applyFont="1" applyFill="1" applyBorder="1" applyAlignment="1" applyProtection="1">
      <alignment horizontal="center"/>
    </xf>
    <xf numFmtId="167" fontId="8" fillId="2" borderId="10" xfId="2" applyNumberFormat="1" applyFont="1" applyFill="1" applyBorder="1" applyAlignment="1" applyProtection="1">
      <alignment horizontal="center"/>
    </xf>
    <xf numFmtId="167" fontId="8" fillId="0" borderId="5" xfId="2" applyNumberFormat="1" applyFont="1" applyFill="1" applyBorder="1" applyAlignment="1" applyProtection="1">
      <alignment horizontal="center"/>
    </xf>
    <xf numFmtId="167" fontId="8" fillId="0" borderId="2" xfId="2" applyNumberFormat="1" applyFont="1" applyFill="1" applyBorder="1" applyProtection="1"/>
    <xf numFmtId="169" fontId="8" fillId="2" borderId="4" xfId="2" applyNumberFormat="1" applyFont="1" applyFill="1" applyBorder="1" applyAlignment="1" applyProtection="1"/>
    <xf numFmtId="169" fontId="8" fillId="2" borderId="10" xfId="2" applyNumberFormat="1" applyFont="1" applyFill="1" applyBorder="1" applyAlignment="1" applyProtection="1"/>
    <xf numFmtId="169" fontId="8" fillId="0" borderId="5" xfId="2" applyNumberFormat="1" applyFont="1" applyFill="1" applyBorder="1" applyAlignment="1" applyProtection="1"/>
    <xf numFmtId="169" fontId="8" fillId="0" borderId="11" xfId="2" applyNumberFormat="1" applyFont="1" applyFill="1" applyBorder="1" applyAlignment="1" applyProtection="1"/>
    <xf numFmtId="169" fontId="8" fillId="0" borderId="12" xfId="2" applyNumberFormat="1" applyFont="1" applyFill="1" applyBorder="1" applyAlignment="1" applyProtection="1"/>
    <xf numFmtId="169" fontId="8" fillId="2" borderId="12" xfId="2" applyNumberFormat="1" applyFont="1" applyFill="1" applyBorder="1" applyAlignment="1" applyProtection="1"/>
    <xf numFmtId="169" fontId="8" fillId="2" borderId="13" xfId="2" applyNumberFormat="1" applyFont="1" applyFill="1" applyBorder="1" applyAlignment="1" applyProtection="1"/>
    <xf numFmtId="169" fontId="8" fillId="0" borderId="14" xfId="2" applyNumberFormat="1" applyFont="1" applyFill="1" applyBorder="1" applyAlignment="1" applyProtection="1"/>
    <xf numFmtId="167" fontId="4" fillId="0" borderId="2" xfId="2" applyNumberFormat="1" applyFont="1" applyFill="1" applyBorder="1" applyAlignment="1" applyProtection="1">
      <alignment vertical="center"/>
    </xf>
    <xf numFmtId="169" fontId="8" fillId="0" borderId="6" xfId="2" applyNumberFormat="1" applyFont="1" applyFill="1" applyBorder="1" applyAlignment="1" applyProtection="1">
      <alignment vertical="center"/>
    </xf>
    <xf numFmtId="169" fontId="8" fillId="0" borderId="7" xfId="2" applyNumberFormat="1" applyFont="1" applyFill="1" applyBorder="1" applyAlignment="1" applyProtection="1">
      <alignment vertical="center"/>
    </xf>
    <xf numFmtId="169" fontId="8" fillId="2" borderId="7" xfId="2" applyNumberFormat="1" applyFont="1" applyFill="1" applyBorder="1" applyAlignment="1" applyProtection="1">
      <alignment vertical="center"/>
    </xf>
    <xf numFmtId="169" fontId="8" fillId="2" borderId="15" xfId="2" applyNumberFormat="1" applyFont="1" applyFill="1" applyBorder="1" applyAlignment="1" applyProtection="1"/>
    <xf numFmtId="169" fontId="8" fillId="0" borderId="8" xfId="2" applyNumberFormat="1" applyFont="1" applyFill="1" applyBorder="1" applyAlignment="1" applyProtection="1">
      <alignment vertical="center"/>
    </xf>
    <xf numFmtId="169" fontId="8" fillId="0" borderId="3" xfId="2" applyNumberFormat="1" applyFont="1" applyFill="1" applyBorder="1" applyAlignment="1" applyProtection="1"/>
    <xf numFmtId="169" fontId="8" fillId="2" borderId="16" xfId="2" applyNumberFormat="1" applyFont="1" applyFill="1" applyBorder="1" applyAlignment="1" applyProtection="1"/>
    <xf numFmtId="169" fontId="8" fillId="2" borderId="17" xfId="2" applyNumberFormat="1" applyFont="1" applyFill="1" applyBorder="1" applyAlignment="1" applyProtection="1"/>
    <xf numFmtId="169" fontId="8" fillId="0" borderId="4" xfId="2" applyNumberFormat="1" applyFont="1" applyFill="1" applyBorder="1" applyAlignment="1" applyProtection="1"/>
    <xf numFmtId="169" fontId="8" fillId="2" borderId="4" xfId="2" applyNumberFormat="1" applyFont="1" applyFill="1" applyBorder="1" applyAlignment="1" applyProtection="1">
      <alignment vertical="center"/>
    </xf>
    <xf numFmtId="169" fontId="8" fillId="2" borderId="18" xfId="2" applyNumberFormat="1" applyFont="1" applyFill="1" applyBorder="1" applyAlignment="1" applyProtection="1"/>
    <xf numFmtId="167" fontId="4" fillId="0" borderId="19" xfId="2" applyNumberFormat="1" applyFont="1" applyFill="1" applyBorder="1" applyProtection="1"/>
    <xf numFmtId="169" fontId="8" fillId="0" borderId="20" xfId="2" applyNumberFormat="1" applyFont="1" applyFill="1" applyBorder="1" applyAlignment="1" applyProtection="1"/>
    <xf numFmtId="169" fontId="8" fillId="0" borderId="21" xfId="2" applyNumberFormat="1" applyFont="1" applyFill="1" applyBorder="1" applyAlignment="1" applyProtection="1"/>
    <xf numFmtId="169" fontId="8" fillId="2" borderId="21" xfId="2" applyNumberFormat="1" applyFont="1" applyFill="1" applyBorder="1" applyAlignment="1" applyProtection="1"/>
    <xf numFmtId="169" fontId="8" fillId="2" borderId="22" xfId="2" applyNumberFormat="1" applyFont="1" applyFill="1" applyBorder="1" applyAlignment="1" applyProtection="1"/>
    <xf numFmtId="169" fontId="8" fillId="0" borderId="23" xfId="2" applyNumberFormat="1" applyFont="1" applyFill="1" applyBorder="1" applyAlignment="1" applyProtection="1"/>
    <xf numFmtId="167" fontId="4" fillId="0" borderId="2" xfId="2" applyNumberFormat="1" applyFont="1" applyFill="1" applyBorder="1" applyAlignment="1" applyProtection="1"/>
    <xf numFmtId="167" fontId="8" fillId="0" borderId="2" xfId="2" applyNumberFormat="1" applyFont="1" applyFill="1" applyBorder="1" applyAlignment="1" applyProtection="1">
      <alignment vertical="center"/>
    </xf>
    <xf numFmtId="169" fontId="8" fillId="0" borderId="24" xfId="2" applyNumberFormat="1" applyFont="1" applyFill="1" applyBorder="1" applyAlignment="1" applyProtection="1">
      <alignment horizontal="center"/>
    </xf>
    <xf numFmtId="164" fontId="8" fillId="0" borderId="0" xfId="0" applyNumberFormat="1" applyFont="1"/>
    <xf numFmtId="164" fontId="8" fillId="0" borderId="0" xfId="0" applyNumberFormat="1" applyFont="1" applyFill="1"/>
    <xf numFmtId="169" fontId="8" fillId="3" borderId="4" xfId="2" applyNumberFormat="1" applyFont="1" applyFill="1" applyBorder="1" applyAlignment="1" applyProtection="1"/>
    <xf numFmtId="164" fontId="0" fillId="0" borderId="0" xfId="0" applyNumberFormat="1" applyAlignment="1">
      <alignment wrapText="1"/>
    </xf>
    <xf numFmtId="169" fontId="8" fillId="3" borderId="12" xfId="2" applyNumberFormat="1" applyFont="1" applyFill="1" applyBorder="1" applyAlignment="1" applyProtection="1"/>
    <xf numFmtId="169" fontId="8" fillId="3" borderId="7" xfId="2" applyNumberFormat="1" applyFont="1" applyFill="1" applyBorder="1" applyAlignment="1" applyProtection="1">
      <alignment vertical="center"/>
    </xf>
    <xf numFmtId="2" fontId="0" fillId="0" borderId="0" xfId="0" applyNumberFormat="1" applyAlignment="1">
      <alignment wrapText="1"/>
    </xf>
    <xf numFmtId="169" fontId="8" fillId="0" borderId="3" xfId="2" applyNumberFormat="1" applyFont="1" applyFill="1" applyBorder="1" applyAlignment="1" applyProtection="1">
      <alignment vertical="center"/>
    </xf>
    <xf numFmtId="169" fontId="8" fillId="0" borderId="4" xfId="2" applyNumberFormat="1" applyFont="1" applyFill="1" applyBorder="1" applyAlignment="1" applyProtection="1">
      <alignment vertical="center"/>
    </xf>
    <xf numFmtId="164" fontId="4" fillId="2" borderId="25" xfId="2" applyFont="1" applyFill="1" applyBorder="1" applyAlignment="1" applyProtection="1">
      <alignment horizontal="center" vertical="center"/>
    </xf>
    <xf numFmtId="164" fontId="4" fillId="0" borderId="26" xfId="2" applyFont="1" applyFill="1" applyBorder="1" applyProtection="1"/>
    <xf numFmtId="164" fontId="4" fillId="0" borderId="27" xfId="2" quotePrefix="1" applyFont="1" applyFill="1" applyBorder="1" applyAlignment="1" applyProtection="1">
      <alignment horizontal="center"/>
    </xf>
    <xf numFmtId="164" fontId="4" fillId="0" borderId="28" xfId="2" applyFont="1" applyFill="1" applyBorder="1" applyAlignment="1" applyProtection="1">
      <alignment horizontal="center"/>
    </xf>
    <xf numFmtId="164" fontId="4" fillId="0" borderId="28" xfId="2" applyFont="1" applyFill="1" applyBorder="1" applyAlignment="1" applyProtection="1">
      <alignment horizontal="center" vertical="center"/>
    </xf>
    <xf numFmtId="164" fontId="4" fillId="2" borderId="33" xfId="2" applyFont="1" applyFill="1" applyBorder="1" applyAlignment="1" applyProtection="1">
      <alignment horizontal="center" vertical="center"/>
    </xf>
    <xf numFmtId="165" fontId="4" fillId="2" borderId="34" xfId="1" applyNumberFormat="1" applyFont="1" applyFill="1" applyBorder="1" applyAlignment="1" applyProtection="1">
      <alignment horizontal="center" vertical="center"/>
    </xf>
    <xf numFmtId="43" fontId="8" fillId="0" borderId="0" xfId="1" applyFont="1" applyFill="1"/>
    <xf numFmtId="43" fontId="0" fillId="0" borderId="0" xfId="1" applyFont="1"/>
    <xf numFmtId="43" fontId="1" fillId="0" borderId="0" xfId="1" applyFont="1"/>
    <xf numFmtId="164" fontId="4" fillId="0" borderId="35" xfId="2" applyFont="1" applyFill="1" applyBorder="1" applyProtection="1"/>
    <xf numFmtId="164" fontId="4" fillId="0" borderId="36" xfId="2" applyFont="1" applyFill="1" applyBorder="1" applyProtection="1"/>
    <xf numFmtId="164" fontId="4" fillId="0" borderId="37" xfId="2" applyFont="1" applyFill="1" applyBorder="1" applyProtection="1"/>
    <xf numFmtId="164" fontId="4" fillId="0" borderId="38" xfId="2" applyFont="1" applyFill="1" applyBorder="1" applyProtection="1"/>
    <xf numFmtId="164" fontId="4" fillId="2" borderId="38" xfId="2" applyFont="1" applyFill="1" applyBorder="1" applyAlignment="1" applyProtection="1">
      <alignment horizontal="center"/>
    </xf>
    <xf numFmtId="164" fontId="4" fillId="2" borderId="38" xfId="2" quotePrefix="1" applyFont="1" applyFill="1" applyBorder="1" applyAlignment="1" applyProtection="1">
      <alignment horizontal="center"/>
    </xf>
    <xf numFmtId="164" fontId="4" fillId="0" borderId="41" xfId="2" applyFont="1" applyBorder="1" applyProtection="1"/>
    <xf numFmtId="164" fontId="4" fillId="0" borderId="42" xfId="2" applyFont="1" applyFill="1" applyBorder="1" applyProtection="1"/>
    <xf numFmtId="167" fontId="4" fillId="0" borderId="41" xfId="2" applyNumberFormat="1" applyFont="1" applyFill="1" applyBorder="1" applyProtection="1"/>
    <xf numFmtId="167" fontId="4" fillId="0" borderId="41" xfId="2" applyNumberFormat="1" applyFont="1" applyFill="1" applyBorder="1" applyAlignment="1" applyProtection="1">
      <alignment vertical="center"/>
    </xf>
    <xf numFmtId="167" fontId="4" fillId="0" borderId="43" xfId="2" quotePrefix="1" applyNumberFormat="1" applyFont="1" applyFill="1" applyBorder="1" applyProtection="1"/>
    <xf numFmtId="167" fontId="4" fillId="0" borderId="44" xfId="2" applyNumberFormat="1" applyFont="1" applyFill="1" applyBorder="1" applyProtection="1"/>
    <xf numFmtId="167" fontId="4" fillId="0" borderId="41" xfId="2" quotePrefix="1" applyNumberFormat="1" applyFont="1" applyFill="1" applyBorder="1" applyAlignment="1" applyProtection="1">
      <alignment vertical="center"/>
    </xf>
    <xf numFmtId="167" fontId="4" fillId="0" borderId="45" xfId="2" applyNumberFormat="1" applyFont="1" applyFill="1" applyBorder="1" applyProtection="1"/>
    <xf numFmtId="167" fontId="8" fillId="0" borderId="46" xfId="2" applyNumberFormat="1" applyFont="1" applyFill="1" applyBorder="1" applyProtection="1"/>
    <xf numFmtId="169" fontId="8" fillId="0" borderId="47" xfId="2" applyNumberFormat="1" applyFont="1" applyFill="1" applyBorder="1" applyAlignment="1" applyProtection="1">
      <alignment horizontal="center"/>
    </xf>
    <xf numFmtId="169" fontId="8" fillId="0" borderId="48" xfId="2" applyNumberFormat="1" applyFont="1" applyFill="1" applyBorder="1" applyAlignment="1" applyProtection="1">
      <alignment horizontal="center"/>
    </xf>
    <xf numFmtId="169" fontId="8" fillId="2" borderId="48" xfId="2" applyNumberFormat="1" applyFont="1" applyFill="1" applyBorder="1" applyAlignment="1" applyProtection="1">
      <alignment horizontal="center"/>
    </xf>
    <xf numFmtId="169" fontId="8" fillId="2" borderId="49" xfId="2" applyNumberFormat="1" applyFont="1" applyFill="1" applyBorder="1" applyAlignment="1" applyProtection="1">
      <alignment horizontal="center"/>
    </xf>
    <xf numFmtId="167" fontId="8" fillId="2" borderId="51" xfId="1" applyNumberFormat="1" applyFont="1" applyFill="1" applyBorder="1" applyAlignment="1" applyProtection="1">
      <alignment horizontal="center"/>
    </xf>
    <xf numFmtId="168" fontId="8" fillId="0" borderId="52" xfId="1" applyNumberFormat="1" applyFont="1" applyFill="1" applyBorder="1" applyAlignment="1" applyProtection="1">
      <alignment horizontal="center"/>
    </xf>
    <xf numFmtId="170" fontId="8" fillId="2" borderId="51" xfId="1" applyNumberFormat="1" applyFont="1" applyFill="1" applyBorder="1" applyAlignment="1" applyProtection="1"/>
    <xf numFmtId="168" fontId="8" fillId="0" borderId="52" xfId="1" applyNumberFormat="1" applyFont="1" applyFill="1" applyBorder="1" applyAlignment="1" applyProtection="1"/>
    <xf numFmtId="168" fontId="8" fillId="0" borderId="54" xfId="1" applyNumberFormat="1" applyFont="1" applyFill="1" applyBorder="1" applyAlignment="1" applyProtection="1"/>
    <xf numFmtId="169" fontId="8" fillId="0" borderId="56" xfId="2" applyNumberFormat="1" applyFont="1" applyFill="1" applyBorder="1" applyAlignment="1" applyProtection="1">
      <alignment vertical="center"/>
    </xf>
    <xf numFmtId="168" fontId="8" fillId="0" borderId="56" xfId="1" applyNumberFormat="1" applyFont="1" applyFill="1" applyBorder="1" applyAlignment="1" applyProtection="1">
      <alignment vertical="center"/>
    </xf>
    <xf numFmtId="169" fontId="8" fillId="0" borderId="52" xfId="2" applyNumberFormat="1" applyFont="1" applyFill="1" applyBorder="1" applyAlignment="1" applyProtection="1"/>
    <xf numFmtId="168" fontId="8" fillId="0" borderId="58" xfId="1" applyNumberFormat="1" applyFont="1" applyFill="1" applyBorder="1" applyAlignment="1" applyProtection="1"/>
    <xf numFmtId="170" fontId="8" fillId="2" borderId="59" xfId="1" applyNumberFormat="1" applyFont="1" applyFill="1" applyBorder="1" applyAlignment="1" applyProtection="1">
      <alignment horizontal="center"/>
    </xf>
    <xf numFmtId="168" fontId="8" fillId="0" borderId="50" xfId="1" applyNumberFormat="1" applyFont="1" applyFill="1" applyBorder="1" applyAlignment="1" applyProtection="1">
      <alignment horizontal="center"/>
    </xf>
    <xf numFmtId="170" fontId="8" fillId="2" borderId="51" xfId="1" applyNumberFormat="1" applyFont="1" applyFill="1" applyBorder="1" applyAlignment="1" applyProtection="1">
      <alignment horizontal="right"/>
    </xf>
    <xf numFmtId="170" fontId="8" fillId="2" borderId="53" xfId="1" applyNumberFormat="1" applyFont="1" applyFill="1" applyBorder="1" applyAlignment="1" applyProtection="1">
      <alignment horizontal="right"/>
    </xf>
    <xf numFmtId="170" fontId="8" fillId="2" borderId="55" xfId="1" applyNumberFormat="1" applyFont="1" applyFill="1" applyBorder="1" applyAlignment="1" applyProtection="1">
      <alignment horizontal="right"/>
    </xf>
    <xf numFmtId="170" fontId="8" fillId="2" borderId="57" xfId="1" applyNumberFormat="1" applyFont="1" applyFill="1" applyBorder="1" applyAlignment="1" applyProtection="1">
      <alignment horizontal="right"/>
    </xf>
    <xf numFmtId="0" fontId="0" fillId="4" borderId="0" xfId="0" applyFill="1"/>
    <xf numFmtId="0" fontId="9" fillId="4" borderId="0" xfId="0" applyFont="1" applyFill="1"/>
    <xf numFmtId="49" fontId="6" fillId="4" borderId="60" xfId="0" applyNumberFormat="1" applyFont="1" applyFill="1" applyBorder="1" applyAlignment="1">
      <alignment horizontal="left"/>
    </xf>
    <xf numFmtId="49" fontId="6" fillId="4" borderId="60" xfId="0" applyNumberFormat="1" applyFont="1" applyFill="1" applyBorder="1" applyAlignment="1">
      <alignment horizontal="center"/>
    </xf>
    <xf numFmtId="49" fontId="0" fillId="4" borderId="25" xfId="0" applyNumberFormat="1" applyFill="1" applyBorder="1" applyAlignment="1">
      <alignment horizontal="left"/>
    </xf>
    <xf numFmtId="171" fontId="0" fillId="4" borderId="25" xfId="0" applyNumberFormat="1" applyFill="1" applyBorder="1"/>
    <xf numFmtId="172" fontId="0" fillId="4" borderId="25" xfId="0" applyNumberFormat="1" applyFill="1" applyBorder="1"/>
    <xf numFmtId="49" fontId="0" fillId="4" borderId="60" xfId="0" applyNumberFormat="1" applyFill="1" applyBorder="1" applyAlignment="1">
      <alignment horizontal="left"/>
    </xf>
    <xf numFmtId="171" fontId="0" fillId="4" borderId="60" xfId="0" applyNumberFormat="1" applyFill="1" applyBorder="1"/>
    <xf numFmtId="172" fontId="0" fillId="4" borderId="60" xfId="0" applyNumberFormat="1" applyFill="1" applyBorder="1"/>
    <xf numFmtId="49" fontId="0" fillId="4" borderId="61" xfId="0" applyNumberFormat="1" applyFill="1" applyBorder="1" applyAlignment="1">
      <alignment horizontal="left"/>
    </xf>
    <xf numFmtId="171" fontId="0" fillId="4" borderId="61" xfId="0" applyNumberFormat="1" applyFill="1" applyBorder="1"/>
    <xf numFmtId="172" fontId="0" fillId="4" borderId="61" xfId="0" applyNumberFormat="1" applyFill="1" applyBorder="1"/>
    <xf numFmtId="49" fontId="0" fillId="4" borderId="62" xfId="0" applyNumberFormat="1" applyFill="1" applyBorder="1" applyAlignment="1">
      <alignment horizontal="left"/>
    </xf>
    <xf numFmtId="171" fontId="0" fillId="4" borderId="62" xfId="0" applyNumberFormat="1" applyFill="1" applyBorder="1"/>
    <xf numFmtId="49" fontId="10" fillId="4" borderId="60" xfId="0" applyNumberFormat="1" applyFont="1" applyFill="1" applyBorder="1" applyAlignment="1">
      <alignment horizontal="left"/>
    </xf>
    <xf numFmtId="171" fontId="10" fillId="4" borderId="60" xfId="0" applyNumberFormat="1" applyFont="1" applyFill="1" applyBorder="1"/>
    <xf numFmtId="49" fontId="0" fillId="4" borderId="4" xfId="0" applyNumberFormat="1" applyFill="1" applyBorder="1" applyAlignment="1">
      <alignment horizontal="left"/>
    </xf>
    <xf numFmtId="171" fontId="0" fillId="4" borderId="4" xfId="0" applyNumberFormat="1" applyFill="1" applyBorder="1"/>
    <xf numFmtId="172" fontId="0" fillId="4" borderId="4" xfId="0" applyNumberFormat="1" applyFill="1" applyBorder="1"/>
    <xf numFmtId="49" fontId="0" fillId="4" borderId="63" xfId="0" applyNumberFormat="1" applyFill="1" applyBorder="1" applyAlignment="1">
      <alignment horizontal="left"/>
    </xf>
    <xf numFmtId="171" fontId="0" fillId="4" borderId="63" xfId="0" applyNumberFormat="1" applyFill="1" applyBorder="1"/>
    <xf numFmtId="171" fontId="0" fillId="5" borderId="60" xfId="0" applyNumberFormat="1" applyFill="1" applyBorder="1"/>
    <xf numFmtId="171" fontId="0" fillId="5" borderId="61" xfId="0" applyNumberFormat="1" applyFill="1" applyBorder="1"/>
    <xf numFmtId="4" fontId="0" fillId="4" borderId="0" xfId="0" applyNumberFormat="1" applyFill="1"/>
    <xf numFmtId="171" fontId="0" fillId="4" borderId="0" xfId="0" applyNumberFormat="1" applyFill="1"/>
    <xf numFmtId="171" fontId="0" fillId="6" borderId="4" xfId="0" applyNumberFormat="1" applyFill="1" applyBorder="1"/>
    <xf numFmtId="172" fontId="0" fillId="6" borderId="4" xfId="0" applyNumberFormat="1" applyFill="1" applyBorder="1"/>
    <xf numFmtId="173" fontId="0" fillId="0" borderId="0" xfId="1" applyNumberFormat="1" applyFont="1"/>
    <xf numFmtId="174" fontId="0" fillId="0" borderId="0" xfId="1" applyNumberFormat="1" applyFont="1"/>
    <xf numFmtId="174" fontId="8" fillId="0" borderId="0" xfId="1" applyNumberFormat="1" applyFont="1"/>
    <xf numFmtId="172" fontId="0" fillId="4" borderId="62" xfId="0" applyNumberFormat="1" applyFill="1" applyBorder="1"/>
    <xf numFmtId="172" fontId="0" fillId="4" borderId="63" xfId="0" applyNumberFormat="1" applyFill="1" applyBorder="1"/>
    <xf numFmtId="172" fontId="10" fillId="4" borderId="60" xfId="0" applyNumberFormat="1" applyFont="1" applyFill="1" applyBorder="1"/>
    <xf numFmtId="171" fontId="0" fillId="5" borderId="4" xfId="0" applyNumberFormat="1" applyFill="1" applyBorder="1"/>
    <xf numFmtId="164" fontId="4" fillId="0" borderId="64" xfId="2" applyFont="1" applyFill="1" applyBorder="1" applyAlignment="1" applyProtection="1">
      <alignment horizontal="center"/>
    </xf>
    <xf numFmtId="164" fontId="4" fillId="0" borderId="6" xfId="2" applyFont="1" applyFill="1" applyBorder="1" applyAlignment="1" applyProtection="1">
      <alignment horizontal="center"/>
    </xf>
    <xf numFmtId="164" fontId="4" fillId="0" borderId="7" xfId="2" applyFont="1" applyFill="1" applyBorder="1" applyAlignment="1" applyProtection="1">
      <alignment horizontal="center"/>
    </xf>
    <xf numFmtId="164" fontId="4" fillId="0" borderId="65" xfId="2" applyFont="1" applyFill="1" applyBorder="1" applyAlignment="1" applyProtection="1">
      <alignment horizontal="center" vertical="center"/>
    </xf>
    <xf numFmtId="164" fontId="4" fillId="0" borderId="66" xfId="2" applyFont="1" applyFill="1" applyBorder="1" applyAlignment="1" applyProtection="1">
      <alignment horizontal="center" vertical="center"/>
    </xf>
    <xf numFmtId="164" fontId="4" fillId="0" borderId="67" xfId="2" applyFont="1" applyFill="1" applyBorder="1" applyAlignment="1" applyProtection="1">
      <alignment horizontal="center" vertical="center"/>
    </xf>
    <xf numFmtId="175" fontId="0" fillId="0" borderId="0" xfId="1" applyNumberFormat="1" applyFont="1"/>
    <xf numFmtId="43" fontId="0" fillId="4" borderId="0" xfId="1" applyNumberFormat="1" applyFont="1" applyFill="1"/>
    <xf numFmtId="43" fontId="0" fillId="4" borderId="0" xfId="0" applyNumberFormat="1" applyFill="1"/>
    <xf numFmtId="174" fontId="0" fillId="4" borderId="0" xfId="1" applyNumberFormat="1" applyFont="1" applyFill="1"/>
    <xf numFmtId="173" fontId="8" fillId="0" borderId="0" xfId="1" applyNumberFormat="1" applyFont="1"/>
    <xf numFmtId="174" fontId="0" fillId="4" borderId="0" xfId="0" applyNumberFormat="1" applyFill="1"/>
    <xf numFmtId="0" fontId="0" fillId="0" borderId="0" xfId="0" applyFill="1"/>
    <xf numFmtId="0" fontId="9" fillId="0" borderId="0" xfId="0" applyFont="1" applyFill="1"/>
    <xf numFmtId="49" fontId="6" fillId="0" borderId="60" xfId="0" applyNumberFormat="1" applyFont="1" applyFill="1" applyBorder="1" applyAlignment="1">
      <alignment horizontal="left"/>
    </xf>
    <xf numFmtId="49" fontId="6" fillId="0" borderId="60" xfId="0" applyNumberFormat="1" applyFont="1" applyFill="1" applyBorder="1" applyAlignment="1">
      <alignment horizontal="center"/>
    </xf>
    <xf numFmtId="49" fontId="0" fillId="0" borderId="25" xfId="0" applyNumberFormat="1" applyFill="1" applyBorder="1" applyAlignment="1">
      <alignment horizontal="left"/>
    </xf>
    <xf numFmtId="176" fontId="0" fillId="0" borderId="25" xfId="0" applyNumberFormat="1" applyFill="1" applyBorder="1"/>
    <xf numFmtId="177" fontId="0" fillId="0" borderId="25" xfId="0" applyNumberFormat="1" applyFill="1" applyBorder="1"/>
    <xf numFmtId="49" fontId="0" fillId="0" borderId="60" xfId="0" applyNumberFormat="1" applyFill="1" applyBorder="1" applyAlignment="1">
      <alignment horizontal="left"/>
    </xf>
    <xf numFmtId="176" fontId="0" fillId="0" borderId="60" xfId="0" applyNumberFormat="1" applyFill="1" applyBorder="1"/>
    <xf numFmtId="177" fontId="0" fillId="0" borderId="60" xfId="0" applyNumberFormat="1" applyFill="1" applyBorder="1"/>
    <xf numFmtId="49" fontId="0" fillId="0" borderId="61" xfId="0" applyNumberFormat="1" applyFill="1" applyBorder="1" applyAlignment="1">
      <alignment horizontal="left"/>
    </xf>
    <xf numFmtId="176" fontId="0" fillId="0" borderId="61" xfId="0" applyNumberFormat="1" applyFill="1" applyBorder="1"/>
    <xf numFmtId="177" fontId="0" fillId="0" borderId="61" xfId="0" applyNumberFormat="1" applyFill="1" applyBorder="1"/>
    <xf numFmtId="49" fontId="0" fillId="0" borderId="62" xfId="0" applyNumberFormat="1" applyFill="1" applyBorder="1" applyAlignment="1">
      <alignment horizontal="left"/>
    </xf>
    <xf numFmtId="176" fontId="0" fillId="0" borderId="62" xfId="0" applyNumberFormat="1" applyFill="1" applyBorder="1"/>
    <xf numFmtId="177" fontId="0" fillId="0" borderId="62" xfId="0" applyNumberFormat="1" applyFill="1" applyBorder="1"/>
    <xf numFmtId="49" fontId="10" fillId="0" borderId="60" xfId="0" applyNumberFormat="1" applyFont="1" applyFill="1" applyBorder="1" applyAlignment="1">
      <alignment horizontal="left"/>
    </xf>
    <xf numFmtId="176" fontId="10" fillId="0" borderId="60" xfId="0" applyNumberFormat="1" applyFont="1" applyFill="1" applyBorder="1"/>
    <xf numFmtId="177" fontId="10" fillId="0" borderId="60" xfId="0" applyNumberFormat="1" applyFont="1" applyFill="1" applyBorder="1"/>
    <xf numFmtId="49" fontId="0" fillId="0" borderId="4" xfId="0" applyNumberFormat="1" applyFill="1" applyBorder="1" applyAlignment="1">
      <alignment horizontal="left"/>
    </xf>
    <xf numFmtId="176" fontId="0" fillId="0" borderId="4" xfId="0" applyNumberFormat="1" applyFill="1" applyBorder="1"/>
    <xf numFmtId="177" fontId="0" fillId="0" borderId="4" xfId="0" applyNumberFormat="1" applyFill="1" applyBorder="1"/>
    <xf numFmtId="49" fontId="0" fillId="0" borderId="63" xfId="0" applyNumberFormat="1" applyFill="1" applyBorder="1" applyAlignment="1">
      <alignment horizontal="left"/>
    </xf>
    <xf numFmtId="176" fontId="0" fillId="0" borderId="63" xfId="0" applyNumberFormat="1" applyFill="1" applyBorder="1"/>
    <xf numFmtId="177" fontId="0" fillId="0" borderId="63" xfId="0" applyNumberFormat="1" applyFill="1" applyBorder="1"/>
    <xf numFmtId="176" fontId="0" fillId="6" borderId="60" xfId="0" applyNumberFormat="1" applyFill="1" applyBorder="1"/>
    <xf numFmtId="176" fontId="0" fillId="6" borderId="4" xfId="0" applyNumberFormat="1" applyFill="1" applyBorder="1"/>
    <xf numFmtId="177" fontId="0" fillId="6" borderId="4" xfId="0" applyNumberFormat="1" applyFill="1" applyBorder="1"/>
    <xf numFmtId="176" fontId="0" fillId="6" borderId="61" xfId="0" applyNumberFormat="1" applyFill="1" applyBorder="1"/>
    <xf numFmtId="176" fontId="0" fillId="0" borderId="0" xfId="0" applyNumberFormat="1" applyFill="1"/>
    <xf numFmtId="4" fontId="0" fillId="0" borderId="0" xfId="0" applyNumberFormat="1" applyFill="1"/>
    <xf numFmtId="38" fontId="8" fillId="0" borderId="0" xfId="1" applyNumberFormat="1" applyFont="1"/>
    <xf numFmtId="38" fontId="0" fillId="0" borderId="0" xfId="0" applyNumberFormat="1" applyFill="1"/>
    <xf numFmtId="38" fontId="8" fillId="0" borderId="0" xfId="0" applyNumberFormat="1" applyFont="1"/>
    <xf numFmtId="38" fontId="8" fillId="0" borderId="0" xfId="1" applyNumberFormat="1" applyFont="1" applyFill="1"/>
    <xf numFmtId="38" fontId="0" fillId="0" borderId="0" xfId="1" applyNumberFormat="1" applyFont="1"/>
    <xf numFmtId="38" fontId="0" fillId="0" borderId="0" xfId="0" applyNumberFormat="1"/>
    <xf numFmtId="38" fontId="1" fillId="0" borderId="0" xfId="1" applyNumberFormat="1" applyFont="1"/>
    <xf numFmtId="168" fontId="8" fillId="0" borderId="0" xfId="1" applyNumberFormat="1" applyFont="1" applyFill="1"/>
    <xf numFmtId="168" fontId="1" fillId="0" borderId="0" xfId="1" applyNumberFormat="1" applyFont="1"/>
    <xf numFmtId="164" fontId="4" fillId="0" borderId="6" xfId="2" applyFont="1" applyFill="1" applyBorder="1" applyAlignment="1" applyProtection="1">
      <alignment horizontal="center" wrapText="1"/>
    </xf>
    <xf numFmtId="164" fontId="4" fillId="0" borderId="28" xfId="2" applyFont="1" applyFill="1" applyBorder="1" applyAlignment="1" applyProtection="1">
      <alignment horizontal="center" vertical="top" wrapText="1"/>
    </xf>
    <xf numFmtId="164" fontId="4" fillId="0" borderId="8" xfId="2" applyFont="1" applyFill="1" applyBorder="1" applyAlignment="1" applyProtection="1">
      <alignment horizontal="center" vertical="top" wrapText="1"/>
    </xf>
    <xf numFmtId="164" fontId="4" fillId="0" borderId="0" xfId="2" applyFont="1" applyFill="1" applyBorder="1" applyAlignment="1" applyProtection="1">
      <alignment horizontal="center"/>
    </xf>
    <xf numFmtId="164" fontId="4" fillId="7" borderId="38" xfId="2" quotePrefix="1" applyFont="1" applyFill="1" applyBorder="1" applyAlignment="1" applyProtection="1">
      <alignment horizontal="center"/>
    </xf>
    <xf numFmtId="164" fontId="4" fillId="7" borderId="39" xfId="2" quotePrefix="1" applyFont="1" applyFill="1" applyBorder="1" applyAlignment="1" applyProtection="1">
      <alignment horizontal="center"/>
    </xf>
    <xf numFmtId="166" fontId="4" fillId="7" borderId="39" xfId="2" applyNumberFormat="1" applyFont="1" applyFill="1" applyBorder="1" applyAlignment="1" applyProtection="1">
      <alignment wrapText="1"/>
    </xf>
    <xf numFmtId="166" fontId="4" fillId="7" borderId="40" xfId="2" applyNumberFormat="1" applyFont="1" applyFill="1" applyBorder="1" applyAlignment="1" applyProtection="1">
      <alignment wrapText="1"/>
    </xf>
    <xf numFmtId="0" fontId="4" fillId="7" borderId="7" xfId="2" applyNumberFormat="1" applyFont="1" applyFill="1" applyBorder="1" applyAlignment="1" applyProtection="1">
      <alignment horizontal="center" wrapText="1"/>
    </xf>
    <xf numFmtId="164" fontId="4" fillId="7" borderId="25" xfId="2" applyFont="1" applyFill="1" applyBorder="1" applyAlignment="1" applyProtection="1">
      <alignment horizontal="center" vertical="center"/>
    </xf>
    <xf numFmtId="164" fontId="4" fillId="7" borderId="33" xfId="2" applyFont="1" applyFill="1" applyBorder="1" applyAlignment="1" applyProtection="1">
      <alignment horizontal="center" vertical="center"/>
    </xf>
    <xf numFmtId="165" fontId="4" fillId="7" borderId="34" xfId="1" applyNumberFormat="1" applyFont="1" applyFill="1" applyBorder="1" applyAlignment="1" applyProtection="1">
      <alignment horizontal="center" vertical="center"/>
    </xf>
    <xf numFmtId="167" fontId="8" fillId="7" borderId="4" xfId="2" applyNumberFormat="1" applyFont="1" applyFill="1" applyBorder="1" applyAlignment="1" applyProtection="1">
      <alignment horizontal="center"/>
    </xf>
    <xf numFmtId="167" fontId="8" fillId="7" borderId="10" xfId="2" applyNumberFormat="1" applyFont="1" applyFill="1" applyBorder="1" applyAlignment="1" applyProtection="1">
      <alignment horizontal="center"/>
    </xf>
    <xf numFmtId="167" fontId="8" fillId="7" borderId="51" xfId="1" applyNumberFormat="1" applyFont="1" applyFill="1" applyBorder="1" applyAlignment="1" applyProtection="1">
      <alignment horizontal="center"/>
    </xf>
    <xf numFmtId="169" fontId="8" fillId="7" borderId="4" xfId="2" applyNumberFormat="1" applyFont="1" applyFill="1" applyBorder="1" applyAlignment="1" applyProtection="1"/>
    <xf numFmtId="169" fontId="8" fillId="7" borderId="10" xfId="2" applyNumberFormat="1" applyFont="1" applyFill="1" applyBorder="1" applyAlignment="1" applyProtection="1"/>
    <xf numFmtId="170" fontId="8" fillId="7" borderId="51" xfId="1" applyNumberFormat="1" applyFont="1" applyFill="1" applyBorder="1" applyAlignment="1" applyProtection="1">
      <alignment horizontal="right"/>
    </xf>
    <xf numFmtId="169" fontId="8" fillId="7" borderId="12" xfId="2" applyNumberFormat="1" applyFont="1" applyFill="1" applyBorder="1" applyAlignment="1" applyProtection="1"/>
    <xf numFmtId="169" fontId="8" fillId="7" borderId="13" xfId="2" applyNumberFormat="1" applyFont="1" applyFill="1" applyBorder="1" applyAlignment="1" applyProtection="1"/>
    <xf numFmtId="170" fontId="8" fillId="7" borderId="53" xfId="1" applyNumberFormat="1" applyFont="1" applyFill="1" applyBorder="1" applyAlignment="1" applyProtection="1">
      <alignment horizontal="right"/>
    </xf>
    <xf numFmtId="169" fontId="8" fillId="7" borderId="7" xfId="2" applyNumberFormat="1" applyFont="1" applyFill="1" applyBorder="1" applyAlignment="1" applyProtection="1">
      <alignment vertical="center"/>
    </xf>
    <xf numFmtId="169" fontId="8" fillId="7" borderId="15" xfId="2" applyNumberFormat="1" applyFont="1" applyFill="1" applyBorder="1" applyAlignment="1" applyProtection="1"/>
    <xf numFmtId="170" fontId="8" fillId="7" borderId="55" xfId="1" applyNumberFormat="1" applyFont="1" applyFill="1" applyBorder="1" applyAlignment="1" applyProtection="1">
      <alignment horizontal="right"/>
    </xf>
    <xf numFmtId="169" fontId="8" fillId="7" borderId="16" xfId="2" applyNumberFormat="1" applyFont="1" applyFill="1" applyBorder="1" applyAlignment="1" applyProtection="1"/>
    <xf numFmtId="169" fontId="8" fillId="7" borderId="17" xfId="2" applyNumberFormat="1" applyFont="1" applyFill="1" applyBorder="1" applyAlignment="1" applyProtection="1"/>
    <xf numFmtId="169" fontId="8" fillId="7" borderId="4" xfId="2" applyNumberFormat="1" applyFont="1" applyFill="1" applyBorder="1" applyAlignment="1" applyProtection="1">
      <alignment vertical="center"/>
    </xf>
    <xf numFmtId="169" fontId="8" fillId="7" borderId="18" xfId="2" applyNumberFormat="1" applyFont="1" applyFill="1" applyBorder="1" applyAlignment="1" applyProtection="1"/>
    <xf numFmtId="169" fontId="8" fillId="7" borderId="21" xfId="2" applyNumberFormat="1" applyFont="1" applyFill="1" applyBorder="1" applyAlignment="1" applyProtection="1"/>
    <xf numFmtId="169" fontId="8" fillId="7" borderId="22" xfId="2" applyNumberFormat="1" applyFont="1" applyFill="1" applyBorder="1" applyAlignment="1" applyProtection="1"/>
    <xf numFmtId="170" fontId="8" fillId="7" borderId="57" xfId="1" applyNumberFormat="1" applyFont="1" applyFill="1" applyBorder="1" applyAlignment="1" applyProtection="1">
      <alignment horizontal="right"/>
    </xf>
    <xf numFmtId="170" fontId="8" fillId="7" borderId="51" xfId="1" applyNumberFormat="1" applyFont="1" applyFill="1" applyBorder="1" applyAlignment="1" applyProtection="1"/>
    <xf numFmtId="169" fontId="8" fillId="7" borderId="48" xfId="2" applyNumberFormat="1" applyFont="1" applyFill="1" applyBorder="1" applyAlignment="1" applyProtection="1">
      <alignment horizontal="center"/>
    </xf>
    <xf numFmtId="169" fontId="8" fillId="7" borderId="49" xfId="2" applyNumberFormat="1" applyFont="1" applyFill="1" applyBorder="1" applyAlignment="1" applyProtection="1">
      <alignment horizontal="center"/>
    </xf>
    <xf numFmtId="170" fontId="8" fillId="7" borderId="59" xfId="1" applyNumberFormat="1" applyFont="1" applyFill="1" applyBorder="1" applyAlignment="1" applyProtection="1">
      <alignment horizontal="center"/>
    </xf>
    <xf numFmtId="164" fontId="4" fillId="4" borderId="38" xfId="2" quotePrefix="1" applyFont="1" applyFill="1" applyBorder="1" applyAlignment="1" applyProtection="1">
      <alignment horizontal="center"/>
    </xf>
    <xf numFmtId="164" fontId="4" fillId="4" borderId="7" xfId="2" applyFont="1" applyFill="1" applyBorder="1" applyAlignment="1" applyProtection="1">
      <alignment horizontal="center" wrapText="1"/>
    </xf>
    <xf numFmtId="164" fontId="4" fillId="4" borderId="25" xfId="2" applyFont="1" applyFill="1" applyBorder="1" applyAlignment="1" applyProtection="1">
      <alignment horizontal="center" vertical="center"/>
    </xf>
    <xf numFmtId="167" fontId="8" fillId="4" borderId="4" xfId="2" applyNumberFormat="1" applyFont="1" applyFill="1" applyBorder="1" applyAlignment="1" applyProtection="1">
      <alignment horizontal="center"/>
    </xf>
    <xf numFmtId="169" fontId="8" fillId="4" borderId="4" xfId="2" applyNumberFormat="1" applyFont="1" applyFill="1" applyBorder="1" applyAlignment="1" applyProtection="1"/>
    <xf numFmtId="169" fontId="8" fillId="4" borderId="12" xfId="2" applyNumberFormat="1" applyFont="1" applyFill="1" applyBorder="1" applyAlignment="1" applyProtection="1"/>
    <xf numFmtId="169" fontId="8" fillId="4" borderId="7" xfId="2" applyNumberFormat="1" applyFont="1" applyFill="1" applyBorder="1" applyAlignment="1" applyProtection="1">
      <alignment vertical="center"/>
    </xf>
    <xf numFmtId="169" fontId="8" fillId="4" borderId="4" xfId="2" applyNumberFormat="1" applyFont="1" applyFill="1" applyBorder="1" applyAlignment="1" applyProtection="1">
      <alignment vertical="center"/>
    </xf>
    <xf numFmtId="169" fontId="8" fillId="4" borderId="21" xfId="2" applyNumberFormat="1" applyFont="1" applyFill="1" applyBorder="1" applyAlignment="1" applyProtection="1"/>
    <xf numFmtId="169" fontId="8" fillId="4" borderId="48" xfId="2" applyNumberFormat="1" applyFont="1" applyFill="1" applyBorder="1" applyAlignment="1" applyProtection="1">
      <alignment horizontal="center"/>
    </xf>
    <xf numFmtId="164" fontId="5" fillId="0" borderId="41" xfId="2" applyFont="1" applyBorder="1" applyAlignment="1" applyProtection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4" fillId="2" borderId="31" xfId="2" applyFont="1" applyFill="1" applyBorder="1" applyAlignment="1" applyProtection="1">
      <alignment horizontal="center"/>
      <protection locked="0"/>
    </xf>
    <xf numFmtId="164" fontId="4" fillId="2" borderId="32" xfId="2" applyFont="1" applyFill="1" applyBorder="1" applyAlignment="1" applyProtection="1">
      <alignment horizontal="center"/>
      <protection locked="0"/>
    </xf>
    <xf numFmtId="1" fontId="3" fillId="0" borderId="0" xfId="2" applyNumberFormat="1" applyFont="1" applyFill="1" applyBorder="1" applyAlignment="1" applyProtection="1">
      <alignment horizontal="center"/>
    </xf>
    <xf numFmtId="164" fontId="3" fillId="0" borderId="0" xfId="2" applyFont="1" applyFill="1" applyBorder="1" applyAlignment="1" applyProtection="1">
      <alignment horizontal="center"/>
    </xf>
    <xf numFmtId="164" fontId="4" fillId="0" borderId="0" xfId="2" applyFont="1" applyFill="1" applyBorder="1" applyAlignment="1" applyProtection="1">
      <alignment horizontal="center"/>
    </xf>
    <xf numFmtId="164" fontId="4" fillId="2" borderId="29" xfId="2" applyFont="1" applyFill="1" applyBorder="1" applyAlignment="1" applyProtection="1">
      <alignment horizontal="center"/>
      <protection locked="0"/>
    </xf>
    <xf numFmtId="164" fontId="4" fillId="2" borderId="30" xfId="2" applyFont="1" applyFill="1" applyBorder="1" applyAlignment="1" applyProtection="1">
      <alignment horizontal="center"/>
      <protection locked="0"/>
    </xf>
    <xf numFmtId="166" fontId="4" fillId="2" borderId="39" xfId="2" applyNumberFormat="1" applyFont="1" applyFill="1" applyBorder="1" applyAlignment="1" applyProtection="1">
      <alignment horizontal="center"/>
    </xf>
    <xf numFmtId="166" fontId="4" fillId="2" borderId="40" xfId="2" applyNumberFormat="1" applyFont="1" applyFill="1" applyBorder="1" applyAlignment="1" applyProtection="1">
      <alignment horizontal="center"/>
    </xf>
    <xf numFmtId="166" fontId="4" fillId="7" borderId="31" xfId="2" applyNumberFormat="1" applyFont="1" applyFill="1" applyBorder="1" applyAlignment="1" applyProtection="1">
      <alignment horizontal="center" wrapText="1"/>
    </xf>
    <xf numFmtId="166" fontId="4" fillId="7" borderId="32" xfId="2" applyNumberFormat="1" applyFont="1" applyFill="1" applyBorder="1" applyAlignment="1" applyProtection="1">
      <alignment horizontal="center" wrapText="1"/>
    </xf>
    <xf numFmtId="164" fontId="5" fillId="0" borderId="2" xfId="2" applyFont="1" applyBorder="1" applyAlignment="1" applyProtection="1">
      <alignment horizontal="center" vertical="center" wrapText="1"/>
    </xf>
    <xf numFmtId="164" fontId="5" fillId="0" borderId="42" xfId="2" applyFont="1" applyBorder="1" applyAlignment="1" applyProtection="1">
      <alignment horizontal="center" vertical="center" wrapText="1"/>
    </xf>
    <xf numFmtId="164" fontId="5" fillId="0" borderId="9" xfId="2" applyFont="1" applyBorder="1" applyAlignment="1" applyProtection="1">
      <alignment horizontal="center" vertical="center" wrapText="1"/>
    </xf>
  </cellXfs>
  <cellStyles count="3">
    <cellStyle name="Comma" xfId="1" builtinId="3"/>
    <cellStyle name="Normal" xfId="0" builtinId="0"/>
    <cellStyle name="Normal_pgm summary by serv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ad-shared/it1/FIN/DRAFT/2012/2012%20Non-Program/Submission%20Received/2011%20Non%20Program%20Op%20Budget%20Submission%20-%20February%2023%20&amp;%2024%20C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SOLIDATED"/>
      <sheetName val="Adjustments"/>
      <sheetName val="Sheet1"/>
      <sheetName val="Reconciliation"/>
      <sheetName val="City Summary"/>
      <sheetName val="SAP Upload"/>
      <sheetName val="Appendix A"/>
      <sheetName val="Var Analysis"/>
      <sheetName val="Index"/>
      <sheetName val="Cap from Curr NP1010"/>
      <sheetName val="Computer Sustainment NP2820"/>
      <sheetName val="Sustainment  Strategy"/>
      <sheetName val="Debt Charges NP1020"/>
      <sheetName val="Tax Deficiencies NP2020"/>
      <sheetName val="Tax Rebates for Registered C"/>
      <sheetName val="Heritage Tax Rebate"/>
      <sheetName val="Assessment Function NP2180"/>
      <sheetName val="Vacancy Rebate Prg NP2096"/>
      <sheetName val="SWM Rebates NP2092"/>
      <sheetName val="Temporary Borrowing NP2010"/>
      <sheetName val="Employee Ben Res Funds NP2030"/>
      <sheetName val="Prog Funded by RF"/>
      <sheetName val="Other Corp Exp"/>
      <sheetName val="COLA Provision"/>
      <sheetName val="Insurance NP2070"/>
      <sheetName val="Parking Tag NP2200"/>
      <sheetName val="Street Light NP2701"/>
      <sheetName val="PanFlu NPPNP0"/>
      <sheetName val="PIL NP8020"/>
      <sheetName val="Supp Tax NP8030"/>
      <sheetName val="Tax penalty NP8050"/>
      <sheetName val="Other Tax Rev NP8150"/>
      <sheetName val="Investment Income NP8010"/>
      <sheetName val="Other Corp Revenues"/>
      <sheetName val="MLTT NP8170"/>
      <sheetName val="PVT NP8171"/>
      <sheetName val="Parking Authority NP8080"/>
      <sheetName val="Woodbine NP8066"/>
      <sheetName val="Corp Recoveries Water NP8090"/>
      <sheetName val="Corp recovery NP6010"/>
      <sheetName val="NP2062"/>
      <sheetName val="NP2063"/>
      <sheetName val="NP2065"/>
      <sheetName val="NP2066"/>
      <sheetName val="NP2090"/>
      <sheetName val="NP2100"/>
      <sheetName val="NP2110"/>
      <sheetName val="NP2130"/>
      <sheetName val="NP2135"/>
      <sheetName val="NP2140"/>
      <sheetName val="NP2190"/>
      <sheetName val="NP2250"/>
      <sheetName val="Parking Tag Revenues NP8070"/>
      <sheetName val="TPST NP8172"/>
      <sheetName val="Gaming NP8160"/>
      <sheetName val="Sheet3"/>
      <sheetName val="Interest on Tax Refunds  NP2160"/>
      <sheetName val="Tax Arrears Investigat  NP2269"/>
    </sheetNames>
    <sheetDataSet>
      <sheetData sheetId="0"/>
      <sheetData sheetId="1"/>
      <sheetData sheetId="2"/>
      <sheetData sheetId="3"/>
      <sheetData sheetId="4"/>
      <sheetData sheetId="5"/>
      <sheetData sheetId="6">
        <row r="28">
          <cell r="L28">
            <v>565590.95762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45"/>
  <sheetViews>
    <sheetView workbookViewId="0">
      <selection activeCell="E13" sqref="E13"/>
    </sheetView>
  </sheetViews>
  <sheetFormatPr defaultRowHeight="12.75"/>
  <cols>
    <col min="1" max="1" width="1.42578125" style="1" customWidth="1"/>
    <col min="2" max="2" width="0.7109375" style="1" customWidth="1"/>
    <col min="3" max="3" width="29.42578125" style="1" customWidth="1"/>
    <col min="4" max="4" width="10" style="1" customWidth="1"/>
    <col min="5" max="5" width="10.140625" style="1" customWidth="1"/>
    <col min="6" max="6" width="10.42578125" style="1" customWidth="1"/>
    <col min="7" max="7" width="10.140625" style="1" customWidth="1"/>
    <col min="8" max="8" width="9.85546875" style="1" customWidth="1"/>
    <col min="9" max="9" width="10.28515625" style="1" bestFit="1" customWidth="1"/>
    <col min="10" max="10" width="8.42578125" style="1" bestFit="1" customWidth="1"/>
    <col min="11" max="11" width="9.7109375" style="1" bestFit="1" customWidth="1"/>
    <col min="12" max="12" width="9.85546875" style="1" bestFit="1" customWidth="1"/>
    <col min="13" max="13" width="25" style="1" customWidth="1"/>
    <col min="14" max="14" width="24.85546875" style="1" customWidth="1"/>
    <col min="15" max="15" width="19.7109375" style="1" customWidth="1"/>
    <col min="16" max="16384" width="9.140625" style="1"/>
  </cols>
  <sheetData>
    <row r="1" spans="2:14" ht="15.75">
      <c r="B1" s="238" t="s">
        <v>38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</row>
    <row r="2" spans="2:14" ht="15.75">
      <c r="B2" s="239" t="s">
        <v>0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</row>
    <row r="3" spans="2:14" ht="13.5" thickBot="1">
      <c r="B3" s="240" t="s">
        <v>1</v>
      </c>
      <c r="C3" s="240"/>
      <c r="D3" s="240"/>
      <c r="E3" s="240"/>
      <c r="F3" s="240"/>
      <c r="G3" s="240"/>
      <c r="H3" s="240"/>
      <c r="I3" s="240"/>
      <c r="J3" s="240"/>
      <c r="K3" s="240"/>
      <c r="L3" s="240"/>
    </row>
    <row r="4" spans="2:14">
      <c r="B4" s="68"/>
      <c r="C4" s="69" t="s">
        <v>2</v>
      </c>
      <c r="D4" s="70"/>
      <c r="E4" s="70"/>
      <c r="F4" s="71"/>
      <c r="G4" s="72" t="s">
        <v>2</v>
      </c>
      <c r="H4" s="73" t="s">
        <v>4</v>
      </c>
      <c r="I4" s="243" t="s">
        <v>5</v>
      </c>
      <c r="J4" s="244"/>
      <c r="K4" s="59"/>
      <c r="L4" s="2"/>
    </row>
    <row r="5" spans="2:14">
      <c r="B5" s="74"/>
      <c r="C5" s="3"/>
      <c r="D5" s="4">
        <v>2008</v>
      </c>
      <c r="E5" s="4">
        <v>2009</v>
      </c>
      <c r="F5" s="5" t="s">
        <v>3</v>
      </c>
      <c r="G5" s="6" t="s">
        <v>3</v>
      </c>
      <c r="H5" s="7" t="s">
        <v>37</v>
      </c>
      <c r="I5" s="241" t="s">
        <v>9</v>
      </c>
      <c r="J5" s="242"/>
      <c r="K5" s="60" t="s">
        <v>10</v>
      </c>
      <c r="L5" s="8" t="s">
        <v>11</v>
      </c>
    </row>
    <row r="6" spans="2:14" ht="15">
      <c r="B6" s="234" t="s">
        <v>6</v>
      </c>
      <c r="C6" s="235"/>
      <c r="D6" s="137" t="s">
        <v>7</v>
      </c>
      <c r="E6" s="138" t="s">
        <v>7</v>
      </c>
      <c r="F6" s="139" t="s">
        <v>8</v>
      </c>
      <c r="G6" s="9" t="s">
        <v>7</v>
      </c>
      <c r="H6" s="9" t="s">
        <v>12</v>
      </c>
      <c r="I6" s="236" t="s">
        <v>8</v>
      </c>
      <c r="J6" s="237"/>
      <c r="K6" s="61" t="s">
        <v>13</v>
      </c>
      <c r="L6" s="10" t="s">
        <v>13</v>
      </c>
    </row>
    <row r="7" spans="2:14">
      <c r="B7" s="75"/>
      <c r="C7" s="11"/>
      <c r="D7" s="140" t="s">
        <v>14</v>
      </c>
      <c r="E7" s="141" t="s">
        <v>14</v>
      </c>
      <c r="F7" s="142" t="s">
        <v>14</v>
      </c>
      <c r="G7" s="58" t="s">
        <v>14</v>
      </c>
      <c r="H7" s="58" t="s">
        <v>14</v>
      </c>
      <c r="I7" s="63" t="s">
        <v>14</v>
      </c>
      <c r="J7" s="64" t="s">
        <v>15</v>
      </c>
      <c r="K7" s="62" t="s">
        <v>14</v>
      </c>
      <c r="L7" s="12" t="s">
        <v>14</v>
      </c>
    </row>
    <row r="8" spans="2:14" ht="5.25" customHeight="1">
      <c r="B8" s="76"/>
      <c r="C8" s="13"/>
      <c r="D8" s="14"/>
      <c r="E8" s="14"/>
      <c r="F8" s="15"/>
      <c r="G8" s="16"/>
      <c r="H8" s="16"/>
      <c r="I8" s="17"/>
      <c r="J8" s="87"/>
      <c r="K8" s="88"/>
      <c r="L8" s="18"/>
    </row>
    <row r="9" spans="2:14" ht="19.5" customHeight="1">
      <c r="B9" s="76"/>
      <c r="C9" s="19" t="s">
        <v>16</v>
      </c>
      <c r="D9" s="34">
        <v>46851.28168</v>
      </c>
      <c r="E9" s="34">
        <v>55065.83337</v>
      </c>
      <c r="F9" s="37">
        <v>79848.899999999994</v>
      </c>
      <c r="G9" s="20">
        <v>65371.711369999997</v>
      </c>
      <c r="H9" s="51">
        <v>48330.2</v>
      </c>
      <c r="I9" s="21">
        <f>H9-F9</f>
        <v>-31518.699999999997</v>
      </c>
      <c r="J9" s="98">
        <f>IF(F9=0,"n/a",I9/F9)</f>
        <v>-0.39472929495584785</v>
      </c>
      <c r="K9" s="90">
        <f t="shared" ref="K9" si="0">+H9</f>
        <v>48330.2</v>
      </c>
      <c r="L9" s="22">
        <f t="shared" ref="L9" si="1">+K9</f>
        <v>48330.2</v>
      </c>
      <c r="N9" s="52"/>
    </row>
    <row r="10" spans="2:14">
      <c r="B10" s="76"/>
      <c r="C10" s="19" t="s">
        <v>17</v>
      </c>
      <c r="D10" s="34">
        <v>13769.94117</v>
      </c>
      <c r="E10" s="34">
        <v>20092.655770000001</v>
      </c>
      <c r="F10" s="37">
        <v>15253.5</v>
      </c>
      <c r="G10" s="20">
        <v>22384.010149999998</v>
      </c>
      <c r="H10" s="51">
        <v>29000.45</v>
      </c>
      <c r="I10" s="21">
        <f t="shared" ref="I10:I16" si="2">H10-F10</f>
        <v>13746.95</v>
      </c>
      <c r="J10" s="98">
        <f t="shared" ref="J10:J16" si="3">IF(F10=0,"n/a",I10/F10)</f>
        <v>0.90123250401547195</v>
      </c>
      <c r="K10" s="90">
        <f>+H10+1361.6</f>
        <v>30362.05</v>
      </c>
      <c r="L10" s="22">
        <f>+K10+1587.8</f>
        <v>31949.85</v>
      </c>
    </row>
    <row r="11" spans="2:14">
      <c r="B11" s="76"/>
      <c r="C11" s="19" t="s">
        <v>18</v>
      </c>
      <c r="D11" s="34">
        <v>60.95693</v>
      </c>
      <c r="E11" s="34">
        <v>74.652770000000004</v>
      </c>
      <c r="F11" s="37">
        <v>0</v>
      </c>
      <c r="G11" s="20">
        <v>91.169149999999988</v>
      </c>
      <c r="H11" s="51">
        <v>0</v>
      </c>
      <c r="I11" s="21">
        <f t="shared" si="2"/>
        <v>0</v>
      </c>
      <c r="J11" s="98" t="str">
        <f t="shared" si="3"/>
        <v>n/a</v>
      </c>
      <c r="K11" s="90">
        <f t="shared" ref="K11" si="4">+H11</f>
        <v>0</v>
      </c>
      <c r="L11" s="22">
        <f t="shared" ref="L11" si="5">+K11</f>
        <v>0</v>
      </c>
    </row>
    <row r="12" spans="2:14">
      <c r="B12" s="76"/>
      <c r="C12" s="19" t="s">
        <v>19</v>
      </c>
      <c r="D12" s="34">
        <v>153728.67884000001</v>
      </c>
      <c r="E12" s="34">
        <v>263608.20909000002</v>
      </c>
      <c r="F12" s="37">
        <v>317986.42718</v>
      </c>
      <c r="G12" s="20">
        <v>311689.62940999999</v>
      </c>
      <c r="H12" s="51">
        <v>382742.55304000003</v>
      </c>
      <c r="I12" s="21">
        <f t="shared" si="2"/>
        <v>64756.125860000029</v>
      </c>
      <c r="J12" s="98">
        <f t="shared" si="3"/>
        <v>0.20364430782243437</v>
      </c>
      <c r="K12" s="90">
        <f>+H12+416.9</f>
        <v>383159.45304000005</v>
      </c>
      <c r="L12" s="22">
        <f>+K12+428.4</f>
        <v>383587.85304000007</v>
      </c>
    </row>
    <row r="13" spans="2:14">
      <c r="B13" s="76"/>
      <c r="C13" s="19" t="s">
        <v>20</v>
      </c>
      <c r="D13" s="34">
        <v>140920.78344999999</v>
      </c>
      <c r="E13" s="34">
        <v>150385</v>
      </c>
      <c r="F13" s="37">
        <v>165385</v>
      </c>
      <c r="G13" s="20">
        <v>165385</v>
      </c>
      <c r="H13" s="51">
        <v>180885</v>
      </c>
      <c r="I13" s="21">
        <f t="shared" si="2"/>
        <v>15500</v>
      </c>
      <c r="J13" s="98">
        <f t="shared" si="3"/>
        <v>9.3720712277413312E-2</v>
      </c>
      <c r="K13" s="90">
        <f>+H13+18150</f>
        <v>199035</v>
      </c>
      <c r="L13" s="22">
        <f>+K13+19965</f>
        <v>219000</v>
      </c>
    </row>
    <row r="14" spans="2:14">
      <c r="B14" s="76"/>
      <c r="C14" s="19" t="s">
        <v>21</v>
      </c>
      <c r="D14" s="34">
        <v>155355.34385</v>
      </c>
      <c r="E14" s="34">
        <v>106054.45082</v>
      </c>
      <c r="F14" s="37">
        <v>71087.838000000003</v>
      </c>
      <c r="G14" s="20">
        <v>169994.87755999994</v>
      </c>
      <c r="H14" s="51">
        <v>78314.237999999998</v>
      </c>
      <c r="I14" s="21">
        <f t="shared" si="2"/>
        <v>7226.3999999999942</v>
      </c>
      <c r="J14" s="98">
        <f t="shared" si="3"/>
        <v>0.10165451930047435</v>
      </c>
      <c r="K14" s="90">
        <f>+H14+5008.6+1000</f>
        <v>84322.838000000003</v>
      </c>
      <c r="L14" s="22">
        <f>+K14+5008.8+1000</f>
        <v>90331.638000000006</v>
      </c>
    </row>
    <row r="15" spans="2:14">
      <c r="B15" s="76"/>
      <c r="C15" s="19" t="s">
        <v>22</v>
      </c>
      <c r="D15" s="34">
        <v>567715.05730999995</v>
      </c>
      <c r="E15" s="34">
        <v>558547.52280999988</v>
      </c>
      <c r="F15" s="37">
        <v>576144.66500000004</v>
      </c>
      <c r="G15" s="20">
        <v>1169724.9868899998</v>
      </c>
      <c r="H15" s="51">
        <f>597488.97275-579.1</f>
        <v>596909.87274999998</v>
      </c>
      <c r="I15" s="21">
        <f t="shared" si="2"/>
        <v>20765.207749999943</v>
      </c>
      <c r="J15" s="98">
        <f t="shared" si="3"/>
        <v>3.6041655874744484E-2</v>
      </c>
      <c r="K15" s="90">
        <f>+H15+37618.7+1300+80649</f>
        <v>716477.57274999993</v>
      </c>
      <c r="L15" s="22">
        <f>+K15+70315.9+1400+78840.9</f>
        <v>867034.37274999998</v>
      </c>
    </row>
    <row r="16" spans="2:14">
      <c r="B16" s="76"/>
      <c r="C16" s="19" t="s">
        <v>23</v>
      </c>
      <c r="D16" s="34">
        <v>14396.899790000001</v>
      </c>
      <c r="E16" s="34">
        <v>15875.586959999999</v>
      </c>
      <c r="F16" s="37">
        <v>20875.634999999998</v>
      </c>
      <c r="G16" s="20">
        <v>19750.341619999999</v>
      </c>
      <c r="H16" s="51">
        <v>21992.562999999998</v>
      </c>
      <c r="I16" s="21">
        <f t="shared" si="2"/>
        <v>1116.9279999999999</v>
      </c>
      <c r="J16" s="98">
        <f t="shared" si="3"/>
        <v>5.3503905390183341E-2</v>
      </c>
      <c r="K16" s="90">
        <f>+H16+1.9+24.8</f>
        <v>22019.262999999999</v>
      </c>
      <c r="L16" s="22">
        <f>+K16+23.8</f>
        <v>22043.062999999998</v>
      </c>
    </row>
    <row r="17" spans="2:14">
      <c r="B17" s="76"/>
      <c r="C17" s="13"/>
      <c r="D17" s="23"/>
      <c r="E17" s="23"/>
      <c r="F17" s="24"/>
      <c r="G17" s="25"/>
      <c r="H17" s="53"/>
      <c r="I17" s="26"/>
      <c r="J17" s="99"/>
      <c r="K17" s="91"/>
      <c r="L17" s="27"/>
    </row>
    <row r="18" spans="2:14">
      <c r="B18" s="77" t="s">
        <v>24</v>
      </c>
      <c r="C18" s="28"/>
      <c r="D18" s="29">
        <f>SUM(D9:D17)</f>
        <v>1092798.9430199999</v>
      </c>
      <c r="E18" s="29">
        <f>SUM(E9:E17)</f>
        <v>1169703.9115899999</v>
      </c>
      <c r="F18" s="30">
        <f>SUM(F9:F16)</f>
        <v>1246581.9651800001</v>
      </c>
      <c r="G18" s="31">
        <f>SUM(G9:G16)</f>
        <v>1924391.7261499998</v>
      </c>
      <c r="H18" s="54">
        <f>SUM(H9:H16)</f>
        <v>1338174.8767900001</v>
      </c>
      <c r="I18" s="32">
        <f>SUM(I9:I16)</f>
        <v>91592.911609999966</v>
      </c>
      <c r="J18" s="100">
        <f>IF(F18=0,"n/a",I18/E18)</f>
        <v>7.8304356087427321E-2</v>
      </c>
      <c r="K18" s="92">
        <f>SUM(K8:K16)</f>
        <v>1483706.3767899999</v>
      </c>
      <c r="L18" s="33">
        <f>SUM(L9:L16)</f>
        <v>1662276.9767900002</v>
      </c>
    </row>
    <row r="19" spans="2:14" ht="6" customHeight="1">
      <c r="B19" s="76"/>
      <c r="C19" s="13"/>
      <c r="D19" s="34"/>
      <c r="E19" s="34"/>
      <c r="F19" s="24"/>
      <c r="G19" s="20"/>
      <c r="H19" s="51"/>
      <c r="I19" s="21"/>
      <c r="J19" s="98"/>
      <c r="K19" s="90"/>
      <c r="L19" s="22"/>
    </row>
    <row r="20" spans="2:14" ht="18.75" customHeight="1">
      <c r="B20" s="76"/>
      <c r="C20" s="19" t="s">
        <v>25</v>
      </c>
      <c r="D20" s="34">
        <v>38068.616000000002</v>
      </c>
      <c r="E20" s="34">
        <v>35687.439460000001</v>
      </c>
      <c r="F20" s="37">
        <v>35299.699999999997</v>
      </c>
      <c r="G20" s="20">
        <v>38081.663</v>
      </c>
      <c r="H20" s="51">
        <v>35299.699999999997</v>
      </c>
      <c r="I20" s="21">
        <f>H20-F20</f>
        <v>0</v>
      </c>
      <c r="J20" s="98">
        <f>IF(F20=0,"n/a",I20/F20)</f>
        <v>0</v>
      </c>
      <c r="K20" s="90">
        <f>+H20</f>
        <v>35299.699999999997</v>
      </c>
      <c r="L20" s="22">
        <f>+K20</f>
        <v>35299.699999999997</v>
      </c>
      <c r="N20" s="52"/>
    </row>
    <row r="21" spans="2:14">
      <c r="B21" s="76"/>
      <c r="C21" s="19" t="s">
        <v>26</v>
      </c>
      <c r="D21" s="34">
        <v>51230.767199999995</v>
      </c>
      <c r="E21" s="34">
        <v>246645.266</v>
      </c>
      <c r="F21" s="37">
        <v>3684</v>
      </c>
      <c r="G21" s="20">
        <v>2399.4511899999998</v>
      </c>
      <c r="H21" s="51">
        <v>3200.4484199999997</v>
      </c>
      <c r="I21" s="21">
        <f t="shared" ref="I21:I28" si="6">H21-F21</f>
        <v>-483.55158000000029</v>
      </c>
      <c r="J21" s="98">
        <f t="shared" ref="J21:J28" si="7">IF(F21=0,"n/a",I21/F21)</f>
        <v>-0.13125721498371343</v>
      </c>
      <c r="K21" s="90">
        <f t="shared" ref="K21:K27" si="8">+H21</f>
        <v>3200.4484199999997</v>
      </c>
      <c r="L21" s="22">
        <f t="shared" ref="L21:L27" si="9">+K21</f>
        <v>3200.4484199999997</v>
      </c>
    </row>
    <row r="22" spans="2:14">
      <c r="B22" s="76"/>
      <c r="C22" s="19" t="s">
        <v>27</v>
      </c>
      <c r="D22" s="34">
        <v>0</v>
      </c>
      <c r="E22" s="34">
        <v>0</v>
      </c>
      <c r="F22" s="37">
        <v>0</v>
      </c>
      <c r="G22" s="20">
        <v>396.42996999999997</v>
      </c>
      <c r="H22" s="51">
        <v>0</v>
      </c>
      <c r="I22" s="21">
        <f t="shared" si="6"/>
        <v>0</v>
      </c>
      <c r="J22" s="98" t="str">
        <f t="shared" si="7"/>
        <v>n/a</v>
      </c>
      <c r="K22" s="90">
        <f t="shared" si="8"/>
        <v>0</v>
      </c>
      <c r="L22" s="22">
        <f t="shared" si="9"/>
        <v>0</v>
      </c>
    </row>
    <row r="23" spans="2:14">
      <c r="B23" s="76"/>
      <c r="C23" s="19" t="s">
        <v>28</v>
      </c>
      <c r="D23" s="34">
        <v>0</v>
      </c>
      <c r="E23" s="34">
        <v>0</v>
      </c>
      <c r="F23" s="37">
        <v>0</v>
      </c>
      <c r="G23" s="20">
        <v>0</v>
      </c>
      <c r="H23" s="51">
        <v>0</v>
      </c>
      <c r="I23" s="21">
        <f t="shared" si="6"/>
        <v>0</v>
      </c>
      <c r="J23" s="98" t="str">
        <f t="shared" si="7"/>
        <v>n/a</v>
      </c>
      <c r="K23" s="90">
        <f t="shared" si="8"/>
        <v>0</v>
      </c>
      <c r="L23" s="22">
        <f t="shared" si="9"/>
        <v>0</v>
      </c>
    </row>
    <row r="24" spans="2:14">
      <c r="B24" s="76"/>
      <c r="C24" s="19" t="s">
        <v>29</v>
      </c>
      <c r="D24" s="34">
        <v>2392.9166399999999</v>
      </c>
      <c r="E24" s="34">
        <v>1845</v>
      </c>
      <c r="F24" s="37">
        <v>2205</v>
      </c>
      <c r="G24" s="20">
        <v>2982.2576100000001</v>
      </c>
      <c r="H24" s="51">
        <v>2250</v>
      </c>
      <c r="I24" s="21">
        <f t="shared" si="6"/>
        <v>45</v>
      </c>
      <c r="J24" s="98">
        <f t="shared" si="7"/>
        <v>2.0408163265306121E-2</v>
      </c>
      <c r="K24" s="90">
        <f t="shared" si="8"/>
        <v>2250</v>
      </c>
      <c r="L24" s="22">
        <f t="shared" si="9"/>
        <v>2250</v>
      </c>
    </row>
    <row r="25" spans="2:14">
      <c r="B25" s="76"/>
      <c r="C25" s="19" t="s">
        <v>30</v>
      </c>
      <c r="D25" s="34">
        <v>5</v>
      </c>
      <c r="E25" s="34">
        <v>0</v>
      </c>
      <c r="F25" s="37">
        <v>0</v>
      </c>
      <c r="G25" s="20">
        <v>0</v>
      </c>
      <c r="H25" s="51">
        <v>0</v>
      </c>
      <c r="I25" s="21">
        <f t="shared" si="6"/>
        <v>0</v>
      </c>
      <c r="J25" s="98" t="str">
        <f t="shared" si="7"/>
        <v>n/a</v>
      </c>
      <c r="K25" s="90">
        <f t="shared" si="8"/>
        <v>0</v>
      </c>
      <c r="L25" s="22">
        <f t="shared" si="9"/>
        <v>0</v>
      </c>
      <c r="N25" s="55"/>
    </row>
    <row r="26" spans="2:14">
      <c r="B26" s="76"/>
      <c r="C26" s="19" t="s">
        <v>31</v>
      </c>
      <c r="D26" s="34">
        <v>182884.23678000001</v>
      </c>
      <c r="E26" s="34">
        <v>187274.348</v>
      </c>
      <c r="F26" s="37">
        <v>228577.45499999999</v>
      </c>
      <c r="G26" s="20">
        <v>825833.58964999998</v>
      </c>
      <c r="H26" s="51">
        <v>198506.07500000001</v>
      </c>
      <c r="I26" s="21">
        <f t="shared" si="6"/>
        <v>-30071.379999999976</v>
      </c>
      <c r="J26" s="98">
        <f t="shared" si="7"/>
        <v>-0.13155881886951615</v>
      </c>
      <c r="K26" s="90">
        <f t="shared" si="8"/>
        <v>198506.07500000001</v>
      </c>
      <c r="L26" s="22">
        <f t="shared" si="9"/>
        <v>198506.07500000001</v>
      </c>
    </row>
    <row r="27" spans="2:14">
      <c r="B27" s="76"/>
      <c r="C27" s="19" t="s">
        <v>32</v>
      </c>
      <c r="D27" s="34">
        <v>256.79389000000003</v>
      </c>
      <c r="E27" s="34">
        <v>300</v>
      </c>
      <c r="F27" s="37">
        <v>300</v>
      </c>
      <c r="G27" s="20">
        <v>0</v>
      </c>
      <c r="H27" s="51">
        <v>0</v>
      </c>
      <c r="I27" s="21">
        <f t="shared" si="6"/>
        <v>-300</v>
      </c>
      <c r="J27" s="98">
        <f t="shared" si="7"/>
        <v>-1</v>
      </c>
      <c r="K27" s="90">
        <f t="shared" si="8"/>
        <v>0</v>
      </c>
      <c r="L27" s="22">
        <f t="shared" si="9"/>
        <v>0</v>
      </c>
    </row>
    <row r="28" spans="2:14">
      <c r="B28" s="76"/>
      <c r="C28" s="19" t="s">
        <v>33</v>
      </c>
      <c r="D28" s="34">
        <v>884605.34247000003</v>
      </c>
      <c r="E28" s="34">
        <v>755650.72698000027</v>
      </c>
      <c r="F28" s="37">
        <v>1012011.5459999999</v>
      </c>
      <c r="G28" s="20">
        <v>1318228.6634000002</v>
      </c>
      <c r="H28" s="51">
        <f>1075068.018-579.1+9.4</f>
        <v>1074498.3179999997</v>
      </c>
      <c r="I28" s="21">
        <f t="shared" si="6"/>
        <v>62486.771999999881</v>
      </c>
      <c r="J28" s="98">
        <f t="shared" si="7"/>
        <v>6.1745117678726452E-2</v>
      </c>
      <c r="K28" s="90">
        <f>+H28+25000+2000+1277.2-345531.3-500-1000+4963.8+5000+671.2-165.5+1000</f>
        <v>767213.71799999964</v>
      </c>
      <c r="L28" s="22">
        <f>+K28+20000-69.5-500-1000+4990.5+5000+656.3-156.6+500</f>
        <v>796634.41799999971</v>
      </c>
    </row>
    <row r="29" spans="2:14">
      <c r="B29" s="76"/>
      <c r="C29" s="13"/>
      <c r="D29" s="23"/>
      <c r="E29" s="23"/>
      <c r="F29" s="24"/>
      <c r="G29" s="25"/>
      <c r="H29" s="25"/>
      <c r="I29" s="35" t="s">
        <v>2</v>
      </c>
      <c r="J29" s="99"/>
      <c r="K29" s="91"/>
      <c r="L29" s="27"/>
    </row>
    <row r="30" spans="2:14">
      <c r="B30" s="77" t="s">
        <v>34</v>
      </c>
      <c r="C30" s="28"/>
      <c r="D30" s="29">
        <f>SUM(D20:D29)</f>
        <v>1159443.67298</v>
      </c>
      <c r="E30" s="29">
        <f>SUM(E20:E29)</f>
        <v>1227402.7804400004</v>
      </c>
      <c r="F30" s="30">
        <f>SUM(F20:F28)</f>
        <v>1282077.7009999999</v>
      </c>
      <c r="G30" s="31">
        <f>SUM(G20:G28)</f>
        <v>2187922.0548200002</v>
      </c>
      <c r="H30" s="31">
        <f>SUM(H20:H28)</f>
        <v>1313754.5414199997</v>
      </c>
      <c r="I30" s="36">
        <f>SUM(I20:I28)</f>
        <v>31676.840419999906</v>
      </c>
      <c r="J30" s="100">
        <f>IF(F30=0,"n/a",I30/F30)</f>
        <v>2.4707426387100002E-2</v>
      </c>
      <c r="K30" s="93">
        <f>SUM(K20:K28)</f>
        <v>1006469.9414199996</v>
      </c>
      <c r="L30" s="33">
        <f>SUM(L20:L28)</f>
        <v>1035890.6414199998</v>
      </c>
    </row>
    <row r="31" spans="2:14">
      <c r="B31" s="76"/>
      <c r="C31" s="13"/>
      <c r="D31" s="34"/>
      <c r="E31" s="34"/>
      <c r="F31" s="37"/>
      <c r="G31" s="20"/>
      <c r="H31" s="20"/>
      <c r="I31" s="21"/>
      <c r="J31" s="98"/>
      <c r="K31" s="90"/>
      <c r="L31" s="22"/>
    </row>
    <row r="32" spans="2:14">
      <c r="B32" s="76" t="s">
        <v>35</v>
      </c>
      <c r="C32" s="13"/>
      <c r="D32" s="34">
        <f t="shared" ref="D32:L32" si="10">D18-D30</f>
        <v>-66644.729960000142</v>
      </c>
      <c r="E32" s="34">
        <f t="shared" si="10"/>
        <v>-57698.868850000435</v>
      </c>
      <c r="F32" s="34">
        <f t="shared" si="10"/>
        <v>-35495.735819999827</v>
      </c>
      <c r="G32" s="38">
        <f t="shared" si="10"/>
        <v>-263530.32867000042</v>
      </c>
      <c r="H32" s="38">
        <f>H18-H30</f>
        <v>24420.335370000452</v>
      </c>
      <c r="I32" s="39">
        <f t="shared" si="10"/>
        <v>59916.071190000061</v>
      </c>
      <c r="J32" s="98">
        <f t="shared" si="10"/>
        <v>5.3596929700327318E-2</v>
      </c>
      <c r="K32" s="94">
        <f t="shared" si="10"/>
        <v>477236.43537000031</v>
      </c>
      <c r="L32" s="22">
        <f t="shared" si="10"/>
        <v>626386.33537000045</v>
      </c>
    </row>
    <row r="33" spans="2:12" ht="7.5" customHeight="1" thickBot="1">
      <c r="B33" s="78"/>
      <c r="C33" s="40"/>
      <c r="D33" s="41"/>
      <c r="E33" s="41"/>
      <c r="F33" s="42"/>
      <c r="G33" s="43"/>
      <c r="H33" s="43"/>
      <c r="I33" s="44"/>
      <c r="J33" s="101"/>
      <c r="K33" s="95"/>
      <c r="L33" s="45"/>
    </row>
    <row r="34" spans="2:12">
      <c r="B34" s="79"/>
      <c r="C34" s="46"/>
      <c r="D34" s="34"/>
      <c r="E34" s="34"/>
      <c r="F34" s="37"/>
      <c r="G34" s="20"/>
      <c r="H34" s="20"/>
      <c r="I34" s="21"/>
      <c r="J34" s="89"/>
      <c r="K34" s="90"/>
      <c r="L34" s="22"/>
    </row>
    <row r="35" spans="2:12">
      <c r="B35" s="80" t="s">
        <v>36</v>
      </c>
      <c r="C35" s="47"/>
      <c r="D35" s="56">
        <v>0</v>
      </c>
      <c r="E35" s="56">
        <v>0</v>
      </c>
      <c r="F35" s="57">
        <v>0</v>
      </c>
      <c r="G35" s="38">
        <v>0</v>
      </c>
      <c r="H35" s="38">
        <v>0</v>
      </c>
      <c r="I35" s="21">
        <f t="shared" ref="I35" si="11">H35-F35</f>
        <v>0</v>
      </c>
      <c r="J35" s="98" t="str">
        <f>IF(F35=0,"n/a",I35/F35)</f>
        <v>n/a</v>
      </c>
      <c r="K35" s="90">
        <f>+H35</f>
        <v>0</v>
      </c>
      <c r="L35" s="22">
        <f>+K35</f>
        <v>0</v>
      </c>
    </row>
    <row r="36" spans="2:12" ht="13.5" thickBot="1">
      <c r="B36" s="81"/>
      <c r="C36" s="82"/>
      <c r="D36" s="83"/>
      <c r="E36" s="83"/>
      <c r="F36" s="84"/>
      <c r="G36" s="85"/>
      <c r="H36" s="85"/>
      <c r="I36" s="86"/>
      <c r="J36" s="96"/>
      <c r="K36" s="97"/>
      <c r="L36" s="48"/>
    </row>
    <row r="37" spans="2:12">
      <c r="B37" s="49"/>
      <c r="C37" s="49"/>
      <c r="D37" s="49"/>
      <c r="E37" s="49"/>
      <c r="F37" s="49"/>
      <c r="G37" s="49"/>
      <c r="H37" s="49"/>
      <c r="I37" s="49"/>
      <c r="J37" s="49"/>
      <c r="K37" s="50"/>
      <c r="L37" s="50"/>
    </row>
    <row r="38" spans="2:12">
      <c r="B38" s="49"/>
      <c r="C38" s="49"/>
      <c r="D38" s="49"/>
      <c r="E38" s="49"/>
      <c r="F38" s="130"/>
      <c r="G38" s="130"/>
      <c r="H38" s="147"/>
      <c r="I38" s="49"/>
      <c r="J38" s="49"/>
      <c r="K38" s="65"/>
      <c r="L38" s="65"/>
    </row>
    <row r="39" spans="2:12">
      <c r="B39" s="49"/>
      <c r="C39" s="49"/>
      <c r="D39" s="49"/>
      <c r="E39" s="49"/>
      <c r="F39" s="49"/>
      <c r="G39" s="49"/>
      <c r="H39" s="132"/>
      <c r="I39" s="49"/>
      <c r="J39" s="49"/>
      <c r="K39" s="65"/>
      <c r="L39" s="65"/>
    </row>
    <row r="40" spans="2:12">
      <c r="F40" s="131"/>
      <c r="G40" s="131"/>
      <c r="H40" s="130"/>
      <c r="K40" s="67"/>
      <c r="L40" s="67"/>
    </row>
    <row r="41" spans="2:12">
      <c r="H41" s="143"/>
      <c r="K41" s="67"/>
    </row>
    <row r="42" spans="2:12">
      <c r="K42" s="67"/>
    </row>
    <row r="43" spans="2:12">
      <c r="K43" s="67"/>
    </row>
    <row r="44" spans="2:12">
      <c r="K44" s="66"/>
    </row>
    <row r="45" spans="2:12">
      <c r="K45" s="66"/>
    </row>
  </sheetData>
  <mergeCells count="7">
    <mergeCell ref="B6:C6"/>
    <mergeCell ref="I6:J6"/>
    <mergeCell ref="B1:L1"/>
    <mergeCell ref="B2:L2"/>
    <mergeCell ref="B3:L3"/>
    <mergeCell ref="I5:J5"/>
    <mergeCell ref="I4:J4"/>
  </mergeCells>
  <pageMargins left="0.7" right="0.7" top="0.75" bottom="0.75" header="0.3" footer="0.3"/>
  <pageSetup orientation="landscape" r:id="rId1"/>
  <ignoredErrors>
    <ignoredError sqref="F5:G5 K5:L5 H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B1:J99"/>
  <sheetViews>
    <sheetView topLeftCell="A6" workbookViewId="0">
      <selection activeCell="C76" sqref="C76"/>
    </sheetView>
  </sheetViews>
  <sheetFormatPr defaultColWidth="11.42578125" defaultRowHeight="12.75" outlineLevelRow="3"/>
  <cols>
    <col min="1" max="1" width="1.7109375" style="149" customWidth="1"/>
    <col min="2" max="2" width="30.7109375" style="149" customWidth="1"/>
    <col min="3" max="9" width="15.7109375" style="149" customWidth="1"/>
    <col min="10" max="10" width="10.7109375" style="149" customWidth="1"/>
    <col min="11" max="256" width="11.42578125" style="149"/>
    <col min="257" max="257" width="1.7109375" style="149" customWidth="1"/>
    <col min="258" max="258" width="30.7109375" style="149" customWidth="1"/>
    <col min="259" max="265" width="15.7109375" style="149" customWidth="1"/>
    <col min="266" max="266" width="10.7109375" style="149" customWidth="1"/>
    <col min="267" max="512" width="11.42578125" style="149"/>
    <col min="513" max="513" width="1.7109375" style="149" customWidth="1"/>
    <col min="514" max="514" width="30.7109375" style="149" customWidth="1"/>
    <col min="515" max="521" width="15.7109375" style="149" customWidth="1"/>
    <col min="522" max="522" width="10.7109375" style="149" customWidth="1"/>
    <col min="523" max="768" width="11.42578125" style="149"/>
    <col min="769" max="769" width="1.7109375" style="149" customWidth="1"/>
    <col min="770" max="770" width="30.7109375" style="149" customWidth="1"/>
    <col min="771" max="777" width="15.7109375" style="149" customWidth="1"/>
    <col min="778" max="778" width="10.7109375" style="149" customWidth="1"/>
    <col min="779" max="1024" width="11.42578125" style="149"/>
    <col min="1025" max="1025" width="1.7109375" style="149" customWidth="1"/>
    <col min="1026" max="1026" width="30.7109375" style="149" customWidth="1"/>
    <col min="1027" max="1033" width="15.7109375" style="149" customWidth="1"/>
    <col min="1034" max="1034" width="10.7109375" style="149" customWidth="1"/>
    <col min="1035" max="1280" width="11.42578125" style="149"/>
    <col min="1281" max="1281" width="1.7109375" style="149" customWidth="1"/>
    <col min="1282" max="1282" width="30.7109375" style="149" customWidth="1"/>
    <col min="1283" max="1289" width="15.7109375" style="149" customWidth="1"/>
    <col min="1290" max="1290" width="10.7109375" style="149" customWidth="1"/>
    <col min="1291" max="1536" width="11.42578125" style="149"/>
    <col min="1537" max="1537" width="1.7109375" style="149" customWidth="1"/>
    <col min="1538" max="1538" width="30.7109375" style="149" customWidth="1"/>
    <col min="1539" max="1545" width="15.7109375" style="149" customWidth="1"/>
    <col min="1546" max="1546" width="10.7109375" style="149" customWidth="1"/>
    <col min="1547" max="1792" width="11.42578125" style="149"/>
    <col min="1793" max="1793" width="1.7109375" style="149" customWidth="1"/>
    <col min="1794" max="1794" width="30.7109375" style="149" customWidth="1"/>
    <col min="1795" max="1801" width="15.7109375" style="149" customWidth="1"/>
    <col min="1802" max="1802" width="10.7109375" style="149" customWidth="1"/>
    <col min="1803" max="2048" width="11.42578125" style="149"/>
    <col min="2049" max="2049" width="1.7109375" style="149" customWidth="1"/>
    <col min="2050" max="2050" width="30.7109375" style="149" customWidth="1"/>
    <col min="2051" max="2057" width="15.7109375" style="149" customWidth="1"/>
    <col min="2058" max="2058" width="10.7109375" style="149" customWidth="1"/>
    <col min="2059" max="2304" width="11.42578125" style="149"/>
    <col min="2305" max="2305" width="1.7109375" style="149" customWidth="1"/>
    <col min="2306" max="2306" width="30.7109375" style="149" customWidth="1"/>
    <col min="2307" max="2313" width="15.7109375" style="149" customWidth="1"/>
    <col min="2314" max="2314" width="10.7109375" style="149" customWidth="1"/>
    <col min="2315" max="2560" width="11.42578125" style="149"/>
    <col min="2561" max="2561" width="1.7109375" style="149" customWidth="1"/>
    <col min="2562" max="2562" width="30.7109375" style="149" customWidth="1"/>
    <col min="2563" max="2569" width="15.7109375" style="149" customWidth="1"/>
    <col min="2570" max="2570" width="10.7109375" style="149" customWidth="1"/>
    <col min="2571" max="2816" width="11.42578125" style="149"/>
    <col min="2817" max="2817" width="1.7109375" style="149" customWidth="1"/>
    <col min="2818" max="2818" width="30.7109375" style="149" customWidth="1"/>
    <col min="2819" max="2825" width="15.7109375" style="149" customWidth="1"/>
    <col min="2826" max="2826" width="10.7109375" style="149" customWidth="1"/>
    <col min="2827" max="3072" width="11.42578125" style="149"/>
    <col min="3073" max="3073" width="1.7109375" style="149" customWidth="1"/>
    <col min="3074" max="3074" width="30.7109375" style="149" customWidth="1"/>
    <col min="3075" max="3081" width="15.7109375" style="149" customWidth="1"/>
    <col min="3082" max="3082" width="10.7109375" style="149" customWidth="1"/>
    <col min="3083" max="3328" width="11.42578125" style="149"/>
    <col min="3329" max="3329" width="1.7109375" style="149" customWidth="1"/>
    <col min="3330" max="3330" width="30.7109375" style="149" customWidth="1"/>
    <col min="3331" max="3337" width="15.7109375" style="149" customWidth="1"/>
    <col min="3338" max="3338" width="10.7109375" style="149" customWidth="1"/>
    <col min="3339" max="3584" width="11.42578125" style="149"/>
    <col min="3585" max="3585" width="1.7109375" style="149" customWidth="1"/>
    <col min="3586" max="3586" width="30.7109375" style="149" customWidth="1"/>
    <col min="3587" max="3593" width="15.7109375" style="149" customWidth="1"/>
    <col min="3594" max="3594" width="10.7109375" style="149" customWidth="1"/>
    <col min="3595" max="3840" width="11.42578125" style="149"/>
    <col min="3841" max="3841" width="1.7109375" style="149" customWidth="1"/>
    <col min="3842" max="3842" width="30.7109375" style="149" customWidth="1"/>
    <col min="3843" max="3849" width="15.7109375" style="149" customWidth="1"/>
    <col min="3850" max="3850" width="10.7109375" style="149" customWidth="1"/>
    <col min="3851" max="4096" width="11.42578125" style="149"/>
    <col min="4097" max="4097" width="1.7109375" style="149" customWidth="1"/>
    <col min="4098" max="4098" width="30.7109375" style="149" customWidth="1"/>
    <col min="4099" max="4105" width="15.7109375" style="149" customWidth="1"/>
    <col min="4106" max="4106" width="10.7109375" style="149" customWidth="1"/>
    <col min="4107" max="4352" width="11.42578125" style="149"/>
    <col min="4353" max="4353" width="1.7109375" style="149" customWidth="1"/>
    <col min="4354" max="4354" width="30.7109375" style="149" customWidth="1"/>
    <col min="4355" max="4361" width="15.7109375" style="149" customWidth="1"/>
    <col min="4362" max="4362" width="10.7109375" style="149" customWidth="1"/>
    <col min="4363" max="4608" width="11.42578125" style="149"/>
    <col min="4609" max="4609" width="1.7109375" style="149" customWidth="1"/>
    <col min="4610" max="4610" width="30.7109375" style="149" customWidth="1"/>
    <col min="4611" max="4617" width="15.7109375" style="149" customWidth="1"/>
    <col min="4618" max="4618" width="10.7109375" style="149" customWidth="1"/>
    <col min="4619" max="4864" width="11.42578125" style="149"/>
    <col min="4865" max="4865" width="1.7109375" style="149" customWidth="1"/>
    <col min="4866" max="4866" width="30.7109375" style="149" customWidth="1"/>
    <col min="4867" max="4873" width="15.7109375" style="149" customWidth="1"/>
    <col min="4874" max="4874" width="10.7109375" style="149" customWidth="1"/>
    <col min="4875" max="5120" width="11.42578125" style="149"/>
    <col min="5121" max="5121" width="1.7109375" style="149" customWidth="1"/>
    <col min="5122" max="5122" width="30.7109375" style="149" customWidth="1"/>
    <col min="5123" max="5129" width="15.7109375" style="149" customWidth="1"/>
    <col min="5130" max="5130" width="10.7109375" style="149" customWidth="1"/>
    <col min="5131" max="5376" width="11.42578125" style="149"/>
    <col min="5377" max="5377" width="1.7109375" style="149" customWidth="1"/>
    <col min="5378" max="5378" width="30.7109375" style="149" customWidth="1"/>
    <col min="5379" max="5385" width="15.7109375" style="149" customWidth="1"/>
    <col min="5386" max="5386" width="10.7109375" style="149" customWidth="1"/>
    <col min="5387" max="5632" width="11.42578125" style="149"/>
    <col min="5633" max="5633" width="1.7109375" style="149" customWidth="1"/>
    <col min="5634" max="5634" width="30.7109375" style="149" customWidth="1"/>
    <col min="5635" max="5641" width="15.7109375" style="149" customWidth="1"/>
    <col min="5642" max="5642" width="10.7109375" style="149" customWidth="1"/>
    <col min="5643" max="5888" width="11.42578125" style="149"/>
    <col min="5889" max="5889" width="1.7109375" style="149" customWidth="1"/>
    <col min="5890" max="5890" width="30.7109375" style="149" customWidth="1"/>
    <col min="5891" max="5897" width="15.7109375" style="149" customWidth="1"/>
    <col min="5898" max="5898" width="10.7109375" style="149" customWidth="1"/>
    <col min="5899" max="6144" width="11.42578125" style="149"/>
    <col min="6145" max="6145" width="1.7109375" style="149" customWidth="1"/>
    <col min="6146" max="6146" width="30.7109375" style="149" customWidth="1"/>
    <col min="6147" max="6153" width="15.7109375" style="149" customWidth="1"/>
    <col min="6154" max="6154" width="10.7109375" style="149" customWidth="1"/>
    <col min="6155" max="6400" width="11.42578125" style="149"/>
    <col min="6401" max="6401" width="1.7109375" style="149" customWidth="1"/>
    <col min="6402" max="6402" width="30.7109375" style="149" customWidth="1"/>
    <col min="6403" max="6409" width="15.7109375" style="149" customWidth="1"/>
    <col min="6410" max="6410" width="10.7109375" style="149" customWidth="1"/>
    <col min="6411" max="6656" width="11.42578125" style="149"/>
    <col min="6657" max="6657" width="1.7109375" style="149" customWidth="1"/>
    <col min="6658" max="6658" width="30.7109375" style="149" customWidth="1"/>
    <col min="6659" max="6665" width="15.7109375" style="149" customWidth="1"/>
    <col min="6666" max="6666" width="10.7109375" style="149" customWidth="1"/>
    <col min="6667" max="6912" width="11.42578125" style="149"/>
    <col min="6913" max="6913" width="1.7109375" style="149" customWidth="1"/>
    <col min="6914" max="6914" width="30.7109375" style="149" customWidth="1"/>
    <col min="6915" max="6921" width="15.7109375" style="149" customWidth="1"/>
    <col min="6922" max="6922" width="10.7109375" style="149" customWidth="1"/>
    <col min="6923" max="7168" width="11.42578125" style="149"/>
    <col min="7169" max="7169" width="1.7109375" style="149" customWidth="1"/>
    <col min="7170" max="7170" width="30.7109375" style="149" customWidth="1"/>
    <col min="7171" max="7177" width="15.7109375" style="149" customWidth="1"/>
    <col min="7178" max="7178" width="10.7109375" style="149" customWidth="1"/>
    <col min="7179" max="7424" width="11.42578125" style="149"/>
    <col min="7425" max="7425" width="1.7109375" style="149" customWidth="1"/>
    <col min="7426" max="7426" width="30.7109375" style="149" customWidth="1"/>
    <col min="7427" max="7433" width="15.7109375" style="149" customWidth="1"/>
    <col min="7434" max="7434" width="10.7109375" style="149" customWidth="1"/>
    <col min="7435" max="7680" width="11.42578125" style="149"/>
    <col min="7681" max="7681" width="1.7109375" style="149" customWidth="1"/>
    <col min="7682" max="7682" width="30.7109375" style="149" customWidth="1"/>
    <col min="7683" max="7689" width="15.7109375" style="149" customWidth="1"/>
    <col min="7690" max="7690" width="10.7109375" style="149" customWidth="1"/>
    <col min="7691" max="7936" width="11.42578125" style="149"/>
    <col min="7937" max="7937" width="1.7109375" style="149" customWidth="1"/>
    <col min="7938" max="7938" width="30.7109375" style="149" customWidth="1"/>
    <col min="7939" max="7945" width="15.7109375" style="149" customWidth="1"/>
    <col min="7946" max="7946" width="10.7109375" style="149" customWidth="1"/>
    <col min="7947" max="8192" width="11.42578125" style="149"/>
    <col min="8193" max="8193" width="1.7109375" style="149" customWidth="1"/>
    <col min="8194" max="8194" width="30.7109375" style="149" customWidth="1"/>
    <col min="8195" max="8201" width="15.7109375" style="149" customWidth="1"/>
    <col min="8202" max="8202" width="10.7109375" style="149" customWidth="1"/>
    <col min="8203" max="8448" width="11.42578125" style="149"/>
    <col min="8449" max="8449" width="1.7109375" style="149" customWidth="1"/>
    <col min="8450" max="8450" width="30.7109375" style="149" customWidth="1"/>
    <col min="8451" max="8457" width="15.7109375" style="149" customWidth="1"/>
    <col min="8458" max="8458" width="10.7109375" style="149" customWidth="1"/>
    <col min="8459" max="8704" width="11.42578125" style="149"/>
    <col min="8705" max="8705" width="1.7109375" style="149" customWidth="1"/>
    <col min="8706" max="8706" width="30.7109375" style="149" customWidth="1"/>
    <col min="8707" max="8713" width="15.7109375" style="149" customWidth="1"/>
    <col min="8714" max="8714" width="10.7109375" style="149" customWidth="1"/>
    <col min="8715" max="8960" width="11.42578125" style="149"/>
    <col min="8961" max="8961" width="1.7109375" style="149" customWidth="1"/>
    <col min="8962" max="8962" width="30.7109375" style="149" customWidth="1"/>
    <col min="8963" max="8969" width="15.7109375" style="149" customWidth="1"/>
    <col min="8970" max="8970" width="10.7109375" style="149" customWidth="1"/>
    <col min="8971" max="9216" width="11.42578125" style="149"/>
    <col min="9217" max="9217" width="1.7109375" style="149" customWidth="1"/>
    <col min="9218" max="9218" width="30.7109375" style="149" customWidth="1"/>
    <col min="9219" max="9225" width="15.7109375" style="149" customWidth="1"/>
    <col min="9226" max="9226" width="10.7109375" style="149" customWidth="1"/>
    <col min="9227" max="9472" width="11.42578125" style="149"/>
    <col min="9473" max="9473" width="1.7109375" style="149" customWidth="1"/>
    <col min="9474" max="9474" width="30.7109375" style="149" customWidth="1"/>
    <col min="9475" max="9481" width="15.7109375" style="149" customWidth="1"/>
    <col min="9482" max="9482" width="10.7109375" style="149" customWidth="1"/>
    <col min="9483" max="9728" width="11.42578125" style="149"/>
    <col min="9729" max="9729" width="1.7109375" style="149" customWidth="1"/>
    <col min="9730" max="9730" width="30.7109375" style="149" customWidth="1"/>
    <col min="9731" max="9737" width="15.7109375" style="149" customWidth="1"/>
    <col min="9738" max="9738" width="10.7109375" style="149" customWidth="1"/>
    <col min="9739" max="9984" width="11.42578125" style="149"/>
    <col min="9985" max="9985" width="1.7109375" style="149" customWidth="1"/>
    <col min="9986" max="9986" width="30.7109375" style="149" customWidth="1"/>
    <col min="9987" max="9993" width="15.7109375" style="149" customWidth="1"/>
    <col min="9994" max="9994" width="10.7109375" style="149" customWidth="1"/>
    <col min="9995" max="10240" width="11.42578125" style="149"/>
    <col min="10241" max="10241" width="1.7109375" style="149" customWidth="1"/>
    <col min="10242" max="10242" width="30.7109375" style="149" customWidth="1"/>
    <col min="10243" max="10249" width="15.7109375" style="149" customWidth="1"/>
    <col min="10250" max="10250" width="10.7109375" style="149" customWidth="1"/>
    <col min="10251" max="10496" width="11.42578125" style="149"/>
    <col min="10497" max="10497" width="1.7109375" style="149" customWidth="1"/>
    <col min="10498" max="10498" width="30.7109375" style="149" customWidth="1"/>
    <col min="10499" max="10505" width="15.7109375" style="149" customWidth="1"/>
    <col min="10506" max="10506" width="10.7109375" style="149" customWidth="1"/>
    <col min="10507" max="10752" width="11.42578125" style="149"/>
    <col min="10753" max="10753" width="1.7109375" style="149" customWidth="1"/>
    <col min="10754" max="10754" width="30.7109375" style="149" customWidth="1"/>
    <col min="10755" max="10761" width="15.7109375" style="149" customWidth="1"/>
    <col min="10762" max="10762" width="10.7109375" style="149" customWidth="1"/>
    <col min="10763" max="11008" width="11.42578125" style="149"/>
    <col min="11009" max="11009" width="1.7109375" style="149" customWidth="1"/>
    <col min="11010" max="11010" width="30.7109375" style="149" customWidth="1"/>
    <col min="11011" max="11017" width="15.7109375" style="149" customWidth="1"/>
    <col min="11018" max="11018" width="10.7109375" style="149" customWidth="1"/>
    <col min="11019" max="11264" width="11.42578125" style="149"/>
    <col min="11265" max="11265" width="1.7109375" style="149" customWidth="1"/>
    <col min="11266" max="11266" width="30.7109375" style="149" customWidth="1"/>
    <col min="11267" max="11273" width="15.7109375" style="149" customWidth="1"/>
    <col min="11274" max="11274" width="10.7109375" style="149" customWidth="1"/>
    <col min="11275" max="11520" width="11.42578125" style="149"/>
    <col min="11521" max="11521" width="1.7109375" style="149" customWidth="1"/>
    <col min="11522" max="11522" width="30.7109375" style="149" customWidth="1"/>
    <col min="11523" max="11529" width="15.7109375" style="149" customWidth="1"/>
    <col min="11530" max="11530" width="10.7109375" style="149" customWidth="1"/>
    <col min="11531" max="11776" width="11.42578125" style="149"/>
    <col min="11777" max="11777" width="1.7109375" style="149" customWidth="1"/>
    <col min="11778" max="11778" width="30.7109375" style="149" customWidth="1"/>
    <col min="11779" max="11785" width="15.7109375" style="149" customWidth="1"/>
    <col min="11786" max="11786" width="10.7109375" style="149" customWidth="1"/>
    <col min="11787" max="12032" width="11.42578125" style="149"/>
    <col min="12033" max="12033" width="1.7109375" style="149" customWidth="1"/>
    <col min="12034" max="12034" width="30.7109375" style="149" customWidth="1"/>
    <col min="12035" max="12041" width="15.7109375" style="149" customWidth="1"/>
    <col min="12042" max="12042" width="10.7109375" style="149" customWidth="1"/>
    <col min="12043" max="12288" width="11.42578125" style="149"/>
    <col min="12289" max="12289" width="1.7109375" style="149" customWidth="1"/>
    <col min="12290" max="12290" width="30.7109375" style="149" customWidth="1"/>
    <col min="12291" max="12297" width="15.7109375" style="149" customWidth="1"/>
    <col min="12298" max="12298" width="10.7109375" style="149" customWidth="1"/>
    <col min="12299" max="12544" width="11.42578125" style="149"/>
    <col min="12545" max="12545" width="1.7109375" style="149" customWidth="1"/>
    <col min="12546" max="12546" width="30.7109375" style="149" customWidth="1"/>
    <col min="12547" max="12553" width="15.7109375" style="149" customWidth="1"/>
    <col min="12554" max="12554" width="10.7109375" style="149" customWidth="1"/>
    <col min="12555" max="12800" width="11.42578125" style="149"/>
    <col min="12801" max="12801" width="1.7109375" style="149" customWidth="1"/>
    <col min="12802" max="12802" width="30.7109375" style="149" customWidth="1"/>
    <col min="12803" max="12809" width="15.7109375" style="149" customWidth="1"/>
    <col min="12810" max="12810" width="10.7109375" style="149" customWidth="1"/>
    <col min="12811" max="13056" width="11.42578125" style="149"/>
    <col min="13057" max="13057" width="1.7109375" style="149" customWidth="1"/>
    <col min="13058" max="13058" width="30.7109375" style="149" customWidth="1"/>
    <col min="13059" max="13065" width="15.7109375" style="149" customWidth="1"/>
    <col min="13066" max="13066" width="10.7109375" style="149" customWidth="1"/>
    <col min="13067" max="13312" width="11.42578125" style="149"/>
    <col min="13313" max="13313" width="1.7109375" style="149" customWidth="1"/>
    <col min="13314" max="13314" width="30.7109375" style="149" customWidth="1"/>
    <col min="13315" max="13321" width="15.7109375" style="149" customWidth="1"/>
    <col min="13322" max="13322" width="10.7109375" style="149" customWidth="1"/>
    <col min="13323" max="13568" width="11.42578125" style="149"/>
    <col min="13569" max="13569" width="1.7109375" style="149" customWidth="1"/>
    <col min="13570" max="13570" width="30.7109375" style="149" customWidth="1"/>
    <col min="13571" max="13577" width="15.7109375" style="149" customWidth="1"/>
    <col min="13578" max="13578" width="10.7109375" style="149" customWidth="1"/>
    <col min="13579" max="13824" width="11.42578125" style="149"/>
    <col min="13825" max="13825" width="1.7109375" style="149" customWidth="1"/>
    <col min="13826" max="13826" width="30.7109375" style="149" customWidth="1"/>
    <col min="13827" max="13833" width="15.7109375" style="149" customWidth="1"/>
    <col min="13834" max="13834" width="10.7109375" style="149" customWidth="1"/>
    <col min="13835" max="14080" width="11.42578125" style="149"/>
    <col min="14081" max="14081" width="1.7109375" style="149" customWidth="1"/>
    <col min="14082" max="14082" width="30.7109375" style="149" customWidth="1"/>
    <col min="14083" max="14089" width="15.7109375" style="149" customWidth="1"/>
    <col min="14090" max="14090" width="10.7109375" style="149" customWidth="1"/>
    <col min="14091" max="14336" width="11.42578125" style="149"/>
    <col min="14337" max="14337" width="1.7109375" style="149" customWidth="1"/>
    <col min="14338" max="14338" width="30.7109375" style="149" customWidth="1"/>
    <col min="14339" max="14345" width="15.7109375" style="149" customWidth="1"/>
    <col min="14346" max="14346" width="10.7109375" style="149" customWidth="1"/>
    <col min="14347" max="14592" width="11.42578125" style="149"/>
    <col min="14593" max="14593" width="1.7109375" style="149" customWidth="1"/>
    <col min="14594" max="14594" width="30.7109375" style="149" customWidth="1"/>
    <col min="14595" max="14601" width="15.7109375" style="149" customWidth="1"/>
    <col min="14602" max="14602" width="10.7109375" style="149" customWidth="1"/>
    <col min="14603" max="14848" width="11.42578125" style="149"/>
    <col min="14849" max="14849" width="1.7109375" style="149" customWidth="1"/>
    <col min="14850" max="14850" width="30.7109375" style="149" customWidth="1"/>
    <col min="14851" max="14857" width="15.7109375" style="149" customWidth="1"/>
    <col min="14858" max="14858" width="10.7109375" style="149" customWidth="1"/>
    <col min="14859" max="15104" width="11.42578125" style="149"/>
    <col min="15105" max="15105" width="1.7109375" style="149" customWidth="1"/>
    <col min="15106" max="15106" width="30.7109375" style="149" customWidth="1"/>
    <col min="15107" max="15113" width="15.7109375" style="149" customWidth="1"/>
    <col min="15114" max="15114" width="10.7109375" style="149" customWidth="1"/>
    <col min="15115" max="15360" width="11.42578125" style="149"/>
    <col min="15361" max="15361" width="1.7109375" style="149" customWidth="1"/>
    <col min="15362" max="15362" width="30.7109375" style="149" customWidth="1"/>
    <col min="15363" max="15369" width="15.7109375" style="149" customWidth="1"/>
    <col min="15370" max="15370" width="10.7109375" style="149" customWidth="1"/>
    <col min="15371" max="15616" width="11.42578125" style="149"/>
    <col min="15617" max="15617" width="1.7109375" style="149" customWidth="1"/>
    <col min="15618" max="15618" width="30.7109375" style="149" customWidth="1"/>
    <col min="15619" max="15625" width="15.7109375" style="149" customWidth="1"/>
    <col min="15626" max="15626" width="10.7109375" style="149" customWidth="1"/>
    <col min="15627" max="15872" width="11.42578125" style="149"/>
    <col min="15873" max="15873" width="1.7109375" style="149" customWidth="1"/>
    <col min="15874" max="15874" width="30.7109375" style="149" customWidth="1"/>
    <col min="15875" max="15881" width="15.7109375" style="149" customWidth="1"/>
    <col min="15882" max="15882" width="10.7109375" style="149" customWidth="1"/>
    <col min="15883" max="16128" width="11.42578125" style="149"/>
    <col min="16129" max="16129" width="1.7109375" style="149" customWidth="1"/>
    <col min="16130" max="16130" width="30.7109375" style="149" customWidth="1"/>
    <col min="16131" max="16137" width="15.7109375" style="149" customWidth="1"/>
    <col min="16138" max="16138" width="10.7109375" style="149" customWidth="1"/>
    <col min="16139" max="16384" width="11.42578125" style="149"/>
  </cols>
  <sheetData>
    <row r="1" spans="2:10">
      <c r="B1" s="150" t="s">
        <v>39</v>
      </c>
    </row>
    <row r="2" spans="2:10">
      <c r="B2" s="150" t="s">
        <v>464</v>
      </c>
    </row>
    <row r="3" spans="2:10">
      <c r="B3" s="150" t="s">
        <v>473</v>
      </c>
    </row>
    <row r="4" spans="2:10">
      <c r="B4" s="150"/>
    </row>
    <row r="5" spans="2:10">
      <c r="B5" s="150" t="s">
        <v>42</v>
      </c>
    </row>
    <row r="6" spans="2:10">
      <c r="B6" s="150" t="s">
        <v>43</v>
      </c>
    </row>
    <row r="7" spans="2:10">
      <c r="B7" s="150" t="s">
        <v>44</v>
      </c>
    </row>
    <row r="8" spans="2:10">
      <c r="B8" s="150"/>
    </row>
    <row r="9" spans="2:10">
      <c r="B9" s="150" t="s">
        <v>45</v>
      </c>
    </row>
    <row r="11" spans="2:10" ht="15">
      <c r="B11" s="151" t="s">
        <v>46</v>
      </c>
      <c r="C11" s="152" t="s">
        <v>47</v>
      </c>
      <c r="D11" s="152" t="s">
        <v>48</v>
      </c>
      <c r="E11" s="152" t="s">
        <v>49</v>
      </c>
      <c r="F11" s="152" t="s">
        <v>50</v>
      </c>
      <c r="G11" s="152" t="s">
        <v>51</v>
      </c>
      <c r="H11" s="152" t="s">
        <v>52</v>
      </c>
      <c r="I11" s="152" t="s">
        <v>53</v>
      </c>
      <c r="J11" s="152" t="s">
        <v>54</v>
      </c>
    </row>
    <row r="12" spans="2:10" hidden="1" outlineLevel="3">
      <c r="B12" s="168" t="s">
        <v>111</v>
      </c>
      <c r="C12" s="169">
        <v>-17.05</v>
      </c>
      <c r="D12" s="170">
        <v>0</v>
      </c>
      <c r="E12" s="169">
        <v>-17.05</v>
      </c>
      <c r="F12" s="170">
        <v>0</v>
      </c>
      <c r="G12" s="169">
        <v>17.05</v>
      </c>
      <c r="H12" s="170">
        <v>0</v>
      </c>
      <c r="I12" s="169">
        <v>17.05</v>
      </c>
      <c r="J12" s="169">
        <v>0</v>
      </c>
    </row>
    <row r="13" spans="2:10" outlineLevel="2" collapsed="1">
      <c r="B13" s="156" t="s">
        <v>55</v>
      </c>
      <c r="C13" s="157">
        <v>-17.05</v>
      </c>
      <c r="D13" s="158">
        <v>0</v>
      </c>
      <c r="E13" s="157">
        <v>-17.05</v>
      </c>
      <c r="F13" s="158">
        <v>0</v>
      </c>
      <c r="G13" s="157">
        <v>17.05</v>
      </c>
      <c r="H13" s="158">
        <v>0</v>
      </c>
      <c r="I13" s="157">
        <v>17.05</v>
      </c>
      <c r="J13" s="157">
        <v>0</v>
      </c>
    </row>
    <row r="14" spans="2:10" hidden="1" outlineLevel="3">
      <c r="B14" s="168" t="s">
        <v>241</v>
      </c>
      <c r="C14" s="170">
        <v>0</v>
      </c>
      <c r="D14" s="169">
        <v>10176</v>
      </c>
      <c r="E14" s="169">
        <v>10176</v>
      </c>
      <c r="F14" s="170">
        <v>0</v>
      </c>
      <c r="G14" s="169">
        <v>-10176</v>
      </c>
      <c r="H14" s="170">
        <v>0</v>
      </c>
      <c r="I14" s="169">
        <v>-10176</v>
      </c>
      <c r="J14" s="169">
        <v>0</v>
      </c>
    </row>
    <row r="15" spans="2:10" hidden="1" outlineLevel="3">
      <c r="B15" s="168" t="s">
        <v>285</v>
      </c>
      <c r="C15" s="169">
        <v>29390.92</v>
      </c>
      <c r="D15" s="170">
        <v>0</v>
      </c>
      <c r="E15" s="169">
        <v>29390.92</v>
      </c>
      <c r="F15" s="170">
        <v>0</v>
      </c>
      <c r="G15" s="169">
        <v>-29390.92</v>
      </c>
      <c r="H15" s="170">
        <v>0</v>
      </c>
      <c r="I15" s="169">
        <v>-29390.92</v>
      </c>
      <c r="J15" s="169">
        <v>0</v>
      </c>
    </row>
    <row r="16" spans="2:10" hidden="1" outlineLevel="3">
      <c r="B16" s="168" t="s">
        <v>325</v>
      </c>
      <c r="C16" s="169">
        <v>250</v>
      </c>
      <c r="D16" s="170">
        <v>0</v>
      </c>
      <c r="E16" s="169">
        <v>250</v>
      </c>
      <c r="F16" s="170">
        <v>0</v>
      </c>
      <c r="G16" s="169">
        <v>-250</v>
      </c>
      <c r="H16" s="170">
        <v>0</v>
      </c>
      <c r="I16" s="169">
        <v>-250</v>
      </c>
      <c r="J16" s="169">
        <v>0</v>
      </c>
    </row>
    <row r="17" spans="2:10" hidden="1" outlineLevel="3">
      <c r="B17" s="168" t="s">
        <v>340</v>
      </c>
      <c r="C17" s="169">
        <v>0</v>
      </c>
      <c r="D17" s="170">
        <v>0</v>
      </c>
      <c r="E17" s="169">
        <v>0</v>
      </c>
      <c r="F17" s="170">
        <v>0</v>
      </c>
      <c r="G17" s="169">
        <v>0</v>
      </c>
      <c r="H17" s="170">
        <v>0</v>
      </c>
      <c r="I17" s="169">
        <v>0</v>
      </c>
      <c r="J17" s="169">
        <v>0</v>
      </c>
    </row>
    <row r="18" spans="2:10" hidden="1" outlineLevel="3">
      <c r="B18" s="168" t="s">
        <v>437</v>
      </c>
      <c r="C18" s="169">
        <v>2437986.41</v>
      </c>
      <c r="D18" s="170">
        <v>0</v>
      </c>
      <c r="E18" s="169">
        <v>2437986.41</v>
      </c>
      <c r="F18" s="170">
        <v>0</v>
      </c>
      <c r="G18" s="169">
        <v>-2437986.41</v>
      </c>
      <c r="H18" s="170">
        <v>0</v>
      </c>
      <c r="I18" s="169">
        <v>-2437986.41</v>
      </c>
      <c r="J18" s="169">
        <v>0</v>
      </c>
    </row>
    <row r="19" spans="2:10" hidden="1" outlineLevel="3">
      <c r="B19" s="168" t="s">
        <v>348</v>
      </c>
      <c r="C19" s="169">
        <v>678096</v>
      </c>
      <c r="D19" s="170">
        <v>0</v>
      </c>
      <c r="E19" s="169">
        <v>678096</v>
      </c>
      <c r="F19" s="169">
        <v>768000</v>
      </c>
      <c r="G19" s="169">
        <v>89904</v>
      </c>
      <c r="H19" s="169">
        <v>768000</v>
      </c>
      <c r="I19" s="169">
        <v>89904</v>
      </c>
      <c r="J19" s="169">
        <v>88.293800000000005</v>
      </c>
    </row>
    <row r="20" spans="2:10" hidden="1" outlineLevel="3">
      <c r="B20" s="168" t="s">
        <v>357</v>
      </c>
      <c r="C20" s="169">
        <v>-0.95</v>
      </c>
      <c r="D20" s="170">
        <v>0</v>
      </c>
      <c r="E20" s="169">
        <v>-0.95</v>
      </c>
      <c r="F20" s="170">
        <v>0</v>
      </c>
      <c r="G20" s="169">
        <v>0.95</v>
      </c>
      <c r="H20" s="170">
        <v>0</v>
      </c>
      <c r="I20" s="169">
        <v>0.95</v>
      </c>
      <c r="J20" s="169">
        <v>0</v>
      </c>
    </row>
    <row r="21" spans="2:10" hidden="1" outlineLevel="3">
      <c r="B21" s="168" t="s">
        <v>359</v>
      </c>
      <c r="C21" s="169">
        <v>0</v>
      </c>
      <c r="D21" s="170">
        <v>0</v>
      </c>
      <c r="E21" s="169">
        <v>0</v>
      </c>
      <c r="F21" s="169">
        <v>2000000</v>
      </c>
      <c r="G21" s="169">
        <v>2000000</v>
      </c>
      <c r="H21" s="169">
        <v>2000000</v>
      </c>
      <c r="I21" s="169">
        <v>2000000</v>
      </c>
      <c r="J21" s="169">
        <v>0</v>
      </c>
    </row>
    <row r="22" spans="2:10" hidden="1" outlineLevel="3">
      <c r="B22" s="168" t="s">
        <v>360</v>
      </c>
      <c r="C22" s="169">
        <v>23577.08</v>
      </c>
      <c r="D22" s="169">
        <v>15532.47</v>
      </c>
      <c r="E22" s="169">
        <v>39109.550000000003</v>
      </c>
      <c r="F22" s="169">
        <v>3800000</v>
      </c>
      <c r="G22" s="169">
        <v>3760890.45</v>
      </c>
      <c r="H22" s="169">
        <v>3800000</v>
      </c>
      <c r="I22" s="169">
        <v>3760890.45</v>
      </c>
      <c r="J22" s="169">
        <v>1.0291999999999999</v>
      </c>
    </row>
    <row r="23" spans="2:10" hidden="1" outlineLevel="3">
      <c r="B23" s="168" t="s">
        <v>361</v>
      </c>
      <c r="C23" s="169">
        <v>-10.36</v>
      </c>
      <c r="D23" s="170">
        <v>0</v>
      </c>
      <c r="E23" s="169">
        <v>-10.36</v>
      </c>
      <c r="F23" s="170">
        <v>0</v>
      </c>
      <c r="G23" s="169">
        <v>10.36</v>
      </c>
      <c r="H23" s="170">
        <v>0</v>
      </c>
      <c r="I23" s="169">
        <v>10.36</v>
      </c>
      <c r="J23" s="169">
        <v>0</v>
      </c>
    </row>
    <row r="24" spans="2:10" outlineLevel="2" collapsed="1">
      <c r="B24" s="156" t="s">
        <v>56</v>
      </c>
      <c r="C24" s="157">
        <v>3169289.1</v>
      </c>
      <c r="D24" s="157">
        <v>25708.47</v>
      </c>
      <c r="E24" s="157">
        <v>3194997.57</v>
      </c>
      <c r="F24" s="157">
        <v>6568000</v>
      </c>
      <c r="G24" s="157">
        <v>3373002.43</v>
      </c>
      <c r="H24" s="157">
        <v>6568000</v>
      </c>
      <c r="I24" s="157">
        <v>3373002.43</v>
      </c>
      <c r="J24" s="157">
        <v>48.6449</v>
      </c>
    </row>
    <row r="25" spans="2:10" hidden="1" outlineLevel="3">
      <c r="B25" s="168" t="s">
        <v>367</v>
      </c>
      <c r="C25" s="169">
        <v>1900320164.6199999</v>
      </c>
      <c r="D25" s="170">
        <v>0</v>
      </c>
      <c r="E25" s="169">
        <v>1900320164.6199999</v>
      </c>
      <c r="F25" s="170">
        <v>0</v>
      </c>
      <c r="G25" s="169">
        <v>-1900320164.6199999</v>
      </c>
      <c r="H25" s="170">
        <v>0</v>
      </c>
      <c r="I25" s="169">
        <v>-1900320164.6199999</v>
      </c>
      <c r="J25" s="169">
        <v>0</v>
      </c>
    </row>
    <row r="26" spans="2:10" hidden="1" outlineLevel="3">
      <c r="B26" s="168" t="s">
        <v>438</v>
      </c>
      <c r="C26" s="169">
        <v>19628227.210000001</v>
      </c>
      <c r="D26" s="170">
        <v>0</v>
      </c>
      <c r="E26" s="169">
        <v>19628227.210000001</v>
      </c>
      <c r="F26" s="170">
        <v>0</v>
      </c>
      <c r="G26" s="169">
        <v>-19628227.210000001</v>
      </c>
      <c r="H26" s="170">
        <v>0</v>
      </c>
      <c r="I26" s="169">
        <v>-19628227.210000001</v>
      </c>
      <c r="J26" s="169">
        <v>0</v>
      </c>
    </row>
    <row r="27" spans="2:10" outlineLevel="2" collapsed="1">
      <c r="B27" s="156" t="s">
        <v>57</v>
      </c>
      <c r="C27" s="157">
        <v>1919948391.8299999</v>
      </c>
      <c r="D27" s="158">
        <v>0</v>
      </c>
      <c r="E27" s="157">
        <v>1919948391.8299999</v>
      </c>
      <c r="F27" s="158">
        <v>0</v>
      </c>
      <c r="G27" s="157">
        <v>-1919948391.8299999</v>
      </c>
      <c r="H27" s="158">
        <v>0</v>
      </c>
      <c r="I27" s="157">
        <v>-1919948391.8299999</v>
      </c>
      <c r="J27" s="157">
        <v>0</v>
      </c>
    </row>
    <row r="28" spans="2:10" hidden="1" outlineLevel="3">
      <c r="B28" s="168" t="s">
        <v>371</v>
      </c>
      <c r="C28" s="169">
        <v>88768762.450000003</v>
      </c>
      <c r="D28" s="170">
        <v>0</v>
      </c>
      <c r="E28" s="169">
        <v>88768762.450000003</v>
      </c>
      <c r="F28" s="170">
        <v>0</v>
      </c>
      <c r="G28" s="169">
        <v>-88768762.450000003</v>
      </c>
      <c r="H28" s="170">
        <v>0</v>
      </c>
      <c r="I28" s="169">
        <v>-88768762.450000003</v>
      </c>
      <c r="J28" s="169">
        <v>0</v>
      </c>
    </row>
    <row r="29" spans="2:10" hidden="1" outlineLevel="3">
      <c r="B29" s="168" t="s">
        <v>372</v>
      </c>
      <c r="C29" s="169">
        <v>1564868.19</v>
      </c>
      <c r="D29" s="170">
        <v>0</v>
      </c>
      <c r="E29" s="169">
        <v>1564868.19</v>
      </c>
      <c r="F29" s="170">
        <v>0</v>
      </c>
      <c r="G29" s="169">
        <v>-1564868.19</v>
      </c>
      <c r="H29" s="170">
        <v>0</v>
      </c>
      <c r="I29" s="169">
        <v>-1564868.19</v>
      </c>
      <c r="J29" s="169">
        <v>0</v>
      </c>
    </row>
    <row r="30" spans="2:10" hidden="1" outlineLevel="3">
      <c r="B30" s="168" t="s">
        <v>373</v>
      </c>
      <c r="C30" s="169">
        <v>22302000</v>
      </c>
      <c r="D30" s="170">
        <v>0</v>
      </c>
      <c r="E30" s="169">
        <v>22302000</v>
      </c>
      <c r="F30" s="170">
        <v>0</v>
      </c>
      <c r="G30" s="169">
        <v>-22302000</v>
      </c>
      <c r="H30" s="170">
        <v>0</v>
      </c>
      <c r="I30" s="169">
        <v>-22302000</v>
      </c>
      <c r="J30" s="169">
        <v>0</v>
      </c>
    </row>
    <row r="31" spans="2:10" outlineLevel="2" collapsed="1">
      <c r="B31" s="156" t="s">
        <v>58</v>
      </c>
      <c r="C31" s="157">
        <v>112635630.64</v>
      </c>
      <c r="D31" s="158">
        <v>0</v>
      </c>
      <c r="E31" s="157">
        <v>112635630.64</v>
      </c>
      <c r="F31" s="158">
        <v>0</v>
      </c>
      <c r="G31" s="157">
        <v>-112635630.64</v>
      </c>
      <c r="H31" s="158">
        <v>0</v>
      </c>
      <c r="I31" s="157">
        <v>-112635630.64</v>
      </c>
      <c r="J31" s="157">
        <v>0</v>
      </c>
    </row>
    <row r="32" spans="2:10" hidden="1" outlineLevel="3">
      <c r="B32" s="168" t="s">
        <v>375</v>
      </c>
      <c r="C32" s="169">
        <v>132479.94</v>
      </c>
      <c r="D32" s="170">
        <v>0</v>
      </c>
      <c r="E32" s="169">
        <v>132479.94</v>
      </c>
      <c r="F32" s="169">
        <v>185000</v>
      </c>
      <c r="G32" s="169">
        <v>52520.06</v>
      </c>
      <c r="H32" s="169">
        <v>185000</v>
      </c>
      <c r="I32" s="169">
        <v>52520.06</v>
      </c>
      <c r="J32" s="169">
        <v>71.610799999999998</v>
      </c>
    </row>
    <row r="33" spans="2:10" hidden="1" outlineLevel="3">
      <c r="B33" s="168" t="s">
        <v>474</v>
      </c>
      <c r="C33" s="169">
        <v>246</v>
      </c>
      <c r="D33" s="170">
        <v>0</v>
      </c>
      <c r="E33" s="169">
        <v>246</v>
      </c>
      <c r="F33" s="170">
        <v>0</v>
      </c>
      <c r="G33" s="169">
        <v>-246</v>
      </c>
      <c r="H33" s="170">
        <v>0</v>
      </c>
      <c r="I33" s="169">
        <v>-246</v>
      </c>
      <c r="J33" s="169">
        <v>0</v>
      </c>
    </row>
    <row r="34" spans="2:10" hidden="1" outlineLevel="3">
      <c r="B34" s="168" t="s">
        <v>376</v>
      </c>
      <c r="C34" s="169">
        <v>34473.089999999997</v>
      </c>
      <c r="D34" s="170">
        <v>0</v>
      </c>
      <c r="E34" s="169">
        <v>34473.089999999997</v>
      </c>
      <c r="F34" s="169">
        <v>100000</v>
      </c>
      <c r="G34" s="169">
        <v>65526.91</v>
      </c>
      <c r="H34" s="169">
        <v>100000</v>
      </c>
      <c r="I34" s="169">
        <v>65526.91</v>
      </c>
      <c r="J34" s="169">
        <v>34.473100000000002</v>
      </c>
    </row>
    <row r="35" spans="2:10" hidden="1" outlineLevel="3">
      <c r="B35" s="168" t="s">
        <v>378</v>
      </c>
      <c r="C35" s="169">
        <v>70032828.090000004</v>
      </c>
      <c r="D35" s="170">
        <v>0</v>
      </c>
      <c r="E35" s="169">
        <v>70032828.090000004</v>
      </c>
      <c r="F35" s="170">
        <v>0</v>
      </c>
      <c r="G35" s="169">
        <v>-70032828.090000004</v>
      </c>
      <c r="H35" s="170">
        <v>0</v>
      </c>
      <c r="I35" s="169">
        <v>-70032828.090000004</v>
      </c>
      <c r="J35" s="169">
        <v>0</v>
      </c>
    </row>
    <row r="36" spans="2:10" hidden="1" outlineLevel="3">
      <c r="B36" s="168" t="s">
        <v>439</v>
      </c>
      <c r="C36" s="169">
        <v>-60</v>
      </c>
      <c r="D36" s="170">
        <v>0</v>
      </c>
      <c r="E36" s="169">
        <v>-60</v>
      </c>
      <c r="F36" s="170">
        <v>0</v>
      </c>
      <c r="G36" s="169">
        <v>60</v>
      </c>
      <c r="H36" s="170">
        <v>0</v>
      </c>
      <c r="I36" s="169">
        <v>60</v>
      </c>
      <c r="J36" s="169">
        <v>0</v>
      </c>
    </row>
    <row r="37" spans="2:10" outlineLevel="2" collapsed="1">
      <c r="B37" s="156" t="s">
        <v>59</v>
      </c>
      <c r="C37" s="157">
        <v>70199967.120000005</v>
      </c>
      <c r="D37" s="158">
        <v>0</v>
      </c>
      <c r="E37" s="157">
        <v>70199967.120000005</v>
      </c>
      <c r="F37" s="157">
        <v>285000</v>
      </c>
      <c r="G37" s="157">
        <v>-69914967.120000005</v>
      </c>
      <c r="H37" s="157">
        <v>285000</v>
      </c>
      <c r="I37" s="157">
        <v>-69914967.120000005</v>
      </c>
      <c r="J37" s="157">
        <v>24631.5674</v>
      </c>
    </row>
    <row r="38" spans="2:10" hidden="1" outlineLevel="3">
      <c r="B38" s="168" t="s">
        <v>440</v>
      </c>
      <c r="C38" s="169">
        <v>27720</v>
      </c>
      <c r="D38" s="170">
        <v>0</v>
      </c>
      <c r="E38" s="169">
        <v>27720</v>
      </c>
      <c r="F38" s="170">
        <v>0</v>
      </c>
      <c r="G38" s="169">
        <v>-27720</v>
      </c>
      <c r="H38" s="170">
        <v>0</v>
      </c>
      <c r="I38" s="169">
        <v>-27720</v>
      </c>
      <c r="J38" s="169">
        <v>0</v>
      </c>
    </row>
    <row r="39" spans="2:10" hidden="1" outlineLevel="3">
      <c r="B39" s="168" t="s">
        <v>385</v>
      </c>
      <c r="C39" s="169">
        <v>150000</v>
      </c>
      <c r="D39" s="170">
        <v>0</v>
      </c>
      <c r="E39" s="169">
        <v>150000</v>
      </c>
      <c r="F39" s="170">
        <v>0</v>
      </c>
      <c r="G39" s="169">
        <v>-150000</v>
      </c>
      <c r="H39" s="170">
        <v>0</v>
      </c>
      <c r="I39" s="169">
        <v>-150000</v>
      </c>
      <c r="J39" s="169">
        <v>0</v>
      </c>
    </row>
    <row r="40" spans="2:10" hidden="1" outlineLevel="3">
      <c r="B40" s="168" t="s">
        <v>386</v>
      </c>
      <c r="C40" s="169">
        <v>1229671.55</v>
      </c>
      <c r="D40" s="170">
        <v>0</v>
      </c>
      <c r="E40" s="169">
        <v>1229671.55</v>
      </c>
      <c r="F40" s="169">
        <v>2564599</v>
      </c>
      <c r="G40" s="169">
        <v>1334927.45</v>
      </c>
      <c r="H40" s="169">
        <v>2564599</v>
      </c>
      <c r="I40" s="169">
        <v>1334927.45</v>
      </c>
      <c r="J40" s="169">
        <v>47.947899999999997</v>
      </c>
    </row>
    <row r="41" spans="2:10" hidden="1" outlineLevel="3">
      <c r="B41" s="168" t="s">
        <v>441</v>
      </c>
      <c r="C41" s="170">
        <v>0</v>
      </c>
      <c r="D41" s="170">
        <v>0</v>
      </c>
      <c r="E41" s="169">
        <v>0</v>
      </c>
      <c r="F41" s="169">
        <v>1459561</v>
      </c>
      <c r="G41" s="169">
        <v>1459561</v>
      </c>
      <c r="H41" s="169">
        <v>1459561</v>
      </c>
      <c r="I41" s="169">
        <v>1459561</v>
      </c>
      <c r="J41" s="169">
        <v>0</v>
      </c>
    </row>
    <row r="42" spans="2:10" ht="13.5" outlineLevel="2" collapsed="1" thickBot="1">
      <c r="B42" s="159" t="s">
        <v>60</v>
      </c>
      <c r="C42" s="160">
        <v>1407391.55</v>
      </c>
      <c r="D42" s="161">
        <v>0</v>
      </c>
      <c r="E42" s="160">
        <v>1407391.55</v>
      </c>
      <c r="F42" s="160">
        <v>4024160</v>
      </c>
      <c r="G42" s="160">
        <v>2616768.4500000002</v>
      </c>
      <c r="H42" s="160">
        <v>4024160</v>
      </c>
      <c r="I42" s="160">
        <v>2616768.4500000002</v>
      </c>
      <c r="J42" s="160">
        <v>34.973500000000001</v>
      </c>
    </row>
    <row r="43" spans="2:10" ht="14.25" outlineLevel="1" thickTop="1" thickBot="1">
      <c r="B43" s="162" t="s">
        <v>61</v>
      </c>
      <c r="C43" s="163">
        <v>2107360653.1900001</v>
      </c>
      <c r="D43" s="163">
        <v>25708.47</v>
      </c>
      <c r="E43" s="163">
        <v>2107386361.6600001</v>
      </c>
      <c r="F43" s="163">
        <v>10877160</v>
      </c>
      <c r="G43" s="163">
        <v>-2096509201.6600001</v>
      </c>
      <c r="H43" s="163">
        <v>10877160</v>
      </c>
      <c r="I43" s="163">
        <v>-2096509201.6600001</v>
      </c>
      <c r="J43" s="163">
        <v>19374.4172</v>
      </c>
    </row>
    <row r="44" spans="2:10" ht="13.5" hidden="1" outlineLevel="3" thickTop="1">
      <c r="B44" s="168" t="s">
        <v>442</v>
      </c>
      <c r="C44" s="169">
        <v>-18973000</v>
      </c>
      <c r="D44" s="170">
        <v>0</v>
      </c>
      <c r="E44" s="169">
        <v>-18973000</v>
      </c>
      <c r="F44" s="169">
        <v>-18973000</v>
      </c>
      <c r="G44" s="169">
        <v>0</v>
      </c>
      <c r="H44" s="169">
        <v>-18973000</v>
      </c>
      <c r="I44" s="169">
        <v>0</v>
      </c>
      <c r="J44" s="169">
        <v>100</v>
      </c>
    </row>
    <row r="45" spans="2:10" ht="13.5" hidden="1" outlineLevel="3" thickTop="1">
      <c r="B45" s="168" t="s">
        <v>443</v>
      </c>
      <c r="C45" s="169">
        <v>-5900000</v>
      </c>
      <c r="D45" s="170">
        <v>0</v>
      </c>
      <c r="E45" s="169">
        <v>-5900000</v>
      </c>
      <c r="F45" s="169">
        <v>-5900000</v>
      </c>
      <c r="G45" s="169">
        <v>0</v>
      </c>
      <c r="H45" s="169">
        <v>-5900000</v>
      </c>
      <c r="I45" s="169">
        <v>0</v>
      </c>
      <c r="J45" s="169">
        <v>100</v>
      </c>
    </row>
    <row r="46" spans="2:10" ht="13.5" hidden="1" outlineLevel="3" thickTop="1">
      <c r="B46" s="168" t="s">
        <v>390</v>
      </c>
      <c r="C46" s="169">
        <v>-7820025.1100000003</v>
      </c>
      <c r="D46" s="170">
        <v>0</v>
      </c>
      <c r="E46" s="169">
        <v>-7820025.1100000003</v>
      </c>
      <c r="F46" s="169">
        <v>-10426700</v>
      </c>
      <c r="G46" s="169">
        <v>-2606674.89</v>
      </c>
      <c r="H46" s="169">
        <v>-10426700</v>
      </c>
      <c r="I46" s="169">
        <v>-2606674.89</v>
      </c>
      <c r="J46" s="169">
        <v>75</v>
      </c>
    </row>
    <row r="47" spans="2:10" ht="13.5" outlineLevel="2" collapsed="1" thickTop="1">
      <c r="B47" s="156" t="s">
        <v>62</v>
      </c>
      <c r="C47" s="157">
        <v>-32693025.109999999</v>
      </c>
      <c r="D47" s="158">
        <v>0</v>
      </c>
      <c r="E47" s="157">
        <v>-32693025.109999999</v>
      </c>
      <c r="F47" s="174">
        <v>-35299700</v>
      </c>
      <c r="G47" s="157">
        <v>-2606674.89</v>
      </c>
      <c r="H47" s="157">
        <v>-35299700</v>
      </c>
      <c r="I47" s="157">
        <v>-2606674.89</v>
      </c>
      <c r="J47" s="157">
        <v>92.615600000000001</v>
      </c>
    </row>
    <row r="48" spans="2:10" hidden="1" outlineLevel="3">
      <c r="B48" s="168" t="s">
        <v>391</v>
      </c>
      <c r="C48" s="169">
        <v>-141492.41</v>
      </c>
      <c r="D48" s="170">
        <v>0</v>
      </c>
      <c r="E48" s="169">
        <v>-141492.41</v>
      </c>
      <c r="F48" s="170">
        <v>0</v>
      </c>
      <c r="G48" s="169">
        <v>141492.41</v>
      </c>
      <c r="H48" s="170">
        <v>0</v>
      </c>
      <c r="I48" s="169">
        <v>141492.41</v>
      </c>
      <c r="J48" s="169">
        <v>0</v>
      </c>
    </row>
    <row r="49" spans="2:10" hidden="1" outlineLevel="3">
      <c r="B49" s="168" t="s">
        <v>475</v>
      </c>
      <c r="C49" s="169">
        <v>35</v>
      </c>
      <c r="D49" s="170">
        <v>0</v>
      </c>
      <c r="E49" s="169">
        <v>35</v>
      </c>
      <c r="F49" s="170">
        <v>0</v>
      </c>
      <c r="G49" s="169">
        <v>-35</v>
      </c>
      <c r="H49" s="170">
        <v>0</v>
      </c>
      <c r="I49" s="169">
        <v>-35</v>
      </c>
      <c r="J49" s="169">
        <v>0</v>
      </c>
    </row>
    <row r="50" spans="2:10" outlineLevel="2" collapsed="1">
      <c r="B50" s="156" t="s">
        <v>63</v>
      </c>
      <c r="C50" s="157">
        <v>-141457.41</v>
      </c>
      <c r="D50" s="158">
        <v>0</v>
      </c>
      <c r="E50" s="157">
        <v>-141457.41</v>
      </c>
      <c r="F50" s="158">
        <v>0</v>
      </c>
      <c r="G50" s="157">
        <v>141457.41</v>
      </c>
      <c r="H50" s="158">
        <v>0</v>
      </c>
      <c r="I50" s="157">
        <v>141457.41</v>
      </c>
      <c r="J50" s="157">
        <v>0</v>
      </c>
    </row>
    <row r="51" spans="2:10" hidden="1" outlineLevel="3">
      <c r="B51" s="168" t="s">
        <v>393</v>
      </c>
      <c r="C51" s="169">
        <v>-1475418.01</v>
      </c>
      <c r="D51" s="170">
        <v>0</v>
      </c>
      <c r="E51" s="169">
        <v>-1475418.01</v>
      </c>
      <c r="F51" s="169">
        <v>-1625000</v>
      </c>
      <c r="G51" s="169">
        <v>-149581.99</v>
      </c>
      <c r="H51" s="169">
        <v>-1625000</v>
      </c>
      <c r="I51" s="169">
        <v>-149581.99</v>
      </c>
      <c r="J51" s="169">
        <v>90.795000000000002</v>
      </c>
    </row>
    <row r="52" spans="2:10" hidden="1" outlineLevel="3">
      <c r="B52" s="168" t="s">
        <v>444</v>
      </c>
      <c r="C52" s="169">
        <v>-57355.25</v>
      </c>
      <c r="D52" s="170">
        <v>0</v>
      </c>
      <c r="E52" s="169">
        <v>-57355.25</v>
      </c>
      <c r="F52" s="169">
        <v>-180000</v>
      </c>
      <c r="G52" s="169">
        <v>-122644.75</v>
      </c>
      <c r="H52" s="169">
        <v>-180000</v>
      </c>
      <c r="I52" s="169">
        <v>-122644.75</v>
      </c>
      <c r="J52" s="169">
        <v>31.864000000000001</v>
      </c>
    </row>
    <row r="53" spans="2:10" hidden="1" outlineLevel="3">
      <c r="B53" s="168" t="s">
        <v>394</v>
      </c>
      <c r="C53" s="169">
        <v>-89000</v>
      </c>
      <c r="D53" s="170">
        <v>0</v>
      </c>
      <c r="E53" s="169">
        <v>-89000</v>
      </c>
      <c r="F53" s="170">
        <v>0</v>
      </c>
      <c r="G53" s="169">
        <v>89000</v>
      </c>
      <c r="H53" s="170">
        <v>0</v>
      </c>
      <c r="I53" s="169">
        <v>89000</v>
      </c>
      <c r="J53" s="169">
        <v>0</v>
      </c>
    </row>
    <row r="54" spans="2:10" hidden="1" outlineLevel="3">
      <c r="B54" s="168" t="s">
        <v>445</v>
      </c>
      <c r="C54" s="169">
        <v>-109672.34</v>
      </c>
      <c r="D54" s="170">
        <v>0</v>
      </c>
      <c r="E54" s="169">
        <v>-109672.34</v>
      </c>
      <c r="F54" s="169">
        <v>-50000</v>
      </c>
      <c r="G54" s="169">
        <v>59672.34</v>
      </c>
      <c r="H54" s="169">
        <v>-50000</v>
      </c>
      <c r="I54" s="169">
        <v>59672.34</v>
      </c>
      <c r="J54" s="169">
        <v>219.34469999999999</v>
      </c>
    </row>
    <row r="55" spans="2:10" hidden="1" outlineLevel="3">
      <c r="B55" s="168" t="s">
        <v>395</v>
      </c>
      <c r="C55" s="169">
        <v>-261292.45</v>
      </c>
      <c r="D55" s="170">
        <v>0</v>
      </c>
      <c r="E55" s="169">
        <v>-261292.45</v>
      </c>
      <c r="F55" s="169">
        <v>-10000</v>
      </c>
      <c r="G55" s="169">
        <v>251292.45</v>
      </c>
      <c r="H55" s="169">
        <v>-10000</v>
      </c>
      <c r="I55" s="169">
        <v>251292.45</v>
      </c>
      <c r="J55" s="169">
        <v>2612.9245000000001</v>
      </c>
    </row>
    <row r="56" spans="2:10" outlineLevel="2" collapsed="1">
      <c r="B56" s="156" t="s">
        <v>64</v>
      </c>
      <c r="C56" s="157">
        <v>-1992738.05</v>
      </c>
      <c r="D56" s="158">
        <v>0</v>
      </c>
      <c r="E56" s="157">
        <v>-1992738.05</v>
      </c>
      <c r="F56" s="174">
        <v>-1865000</v>
      </c>
      <c r="G56" s="157">
        <v>127738.05</v>
      </c>
      <c r="H56" s="157">
        <v>-1865000</v>
      </c>
      <c r="I56" s="157">
        <v>127738.05</v>
      </c>
      <c r="J56" s="157">
        <v>106.8492</v>
      </c>
    </row>
    <row r="57" spans="2:10" outlineLevel="3">
      <c r="B57" s="168" t="s">
        <v>446</v>
      </c>
      <c r="C57" s="169">
        <v>-1978612.66</v>
      </c>
      <c r="D57" s="170">
        <v>0</v>
      </c>
      <c r="E57" s="169">
        <v>-1978612.66</v>
      </c>
      <c r="F57" s="169">
        <v>-2067800</v>
      </c>
      <c r="G57" s="169">
        <v>-89187.34</v>
      </c>
      <c r="H57" s="169">
        <v>-2067800</v>
      </c>
      <c r="I57" s="169">
        <v>-89187.34</v>
      </c>
      <c r="J57" s="169">
        <v>95.686800000000005</v>
      </c>
    </row>
    <row r="58" spans="2:10" outlineLevel="3">
      <c r="B58" s="168" t="s">
        <v>447</v>
      </c>
      <c r="C58" s="169">
        <v>84.75</v>
      </c>
      <c r="D58" s="170">
        <v>0</v>
      </c>
      <c r="E58" s="169">
        <v>84.75</v>
      </c>
      <c r="F58" s="170">
        <v>0</v>
      </c>
      <c r="G58" s="169">
        <v>-84.75</v>
      </c>
      <c r="H58" s="170">
        <v>0</v>
      </c>
      <c r="I58" s="169">
        <v>-84.75</v>
      </c>
      <c r="J58" s="169">
        <v>0</v>
      </c>
    </row>
    <row r="59" spans="2:10" outlineLevel="3">
      <c r="B59" s="168" t="s">
        <v>448</v>
      </c>
      <c r="C59" s="169">
        <v>-795810</v>
      </c>
      <c r="D59" s="170">
        <v>0</v>
      </c>
      <c r="E59" s="169">
        <v>-795810</v>
      </c>
      <c r="F59" s="169">
        <v>-900000</v>
      </c>
      <c r="G59" s="169">
        <v>-104190</v>
      </c>
      <c r="H59" s="169">
        <v>-900000</v>
      </c>
      <c r="I59" s="169">
        <v>-104190</v>
      </c>
      <c r="J59" s="169">
        <v>88.423299999999998</v>
      </c>
    </row>
    <row r="60" spans="2:10" outlineLevel="3">
      <c r="B60" s="168" t="s">
        <v>449</v>
      </c>
      <c r="C60" s="169">
        <v>-86566.36</v>
      </c>
      <c r="D60" s="170">
        <v>0</v>
      </c>
      <c r="E60" s="169">
        <v>-86566.36</v>
      </c>
      <c r="F60" s="169">
        <v>-109214</v>
      </c>
      <c r="G60" s="169">
        <v>-22647.64</v>
      </c>
      <c r="H60" s="169">
        <v>-109214</v>
      </c>
      <c r="I60" s="169">
        <v>-22647.64</v>
      </c>
      <c r="J60" s="169">
        <v>79.263099999999994</v>
      </c>
    </row>
    <row r="61" spans="2:10" outlineLevel="3">
      <c r="B61" s="168" t="s">
        <v>450</v>
      </c>
      <c r="C61" s="169">
        <v>-114497.8</v>
      </c>
      <c r="D61" s="170">
        <v>0</v>
      </c>
      <c r="E61" s="169">
        <v>-114497.8</v>
      </c>
      <c r="F61" s="169">
        <v>-175000</v>
      </c>
      <c r="G61" s="169">
        <v>-60502.2</v>
      </c>
      <c r="H61" s="169">
        <v>-175000</v>
      </c>
      <c r="I61" s="169">
        <v>-60502.2</v>
      </c>
      <c r="J61" s="169">
        <v>65.427300000000002</v>
      </c>
    </row>
    <row r="62" spans="2:10" outlineLevel="3">
      <c r="B62" s="168" t="s">
        <v>451</v>
      </c>
      <c r="C62" s="169">
        <v>-35100</v>
      </c>
      <c r="D62" s="170">
        <v>0</v>
      </c>
      <c r="E62" s="169">
        <v>-35100</v>
      </c>
      <c r="F62" s="169">
        <v>-33900</v>
      </c>
      <c r="G62" s="169">
        <v>1200</v>
      </c>
      <c r="H62" s="169">
        <v>-33900</v>
      </c>
      <c r="I62" s="169">
        <v>1200</v>
      </c>
      <c r="J62" s="169">
        <v>103.5398</v>
      </c>
    </row>
    <row r="63" spans="2:10" outlineLevel="3">
      <c r="B63" s="168" t="s">
        <v>397</v>
      </c>
      <c r="C63" s="169">
        <v>-1679039.5</v>
      </c>
      <c r="D63" s="170">
        <v>0</v>
      </c>
      <c r="E63" s="169">
        <v>-1679039.5</v>
      </c>
      <c r="F63" s="169">
        <v>-1600000</v>
      </c>
      <c r="G63" s="169">
        <v>79039.5</v>
      </c>
      <c r="H63" s="169">
        <v>-1600000</v>
      </c>
      <c r="I63" s="169">
        <v>79039.5</v>
      </c>
      <c r="J63" s="169">
        <v>104.94</v>
      </c>
    </row>
    <row r="64" spans="2:10" outlineLevel="3">
      <c r="B64" s="168" t="s">
        <v>452</v>
      </c>
      <c r="C64" s="169">
        <v>-1697993.98</v>
      </c>
      <c r="D64" s="170">
        <v>0</v>
      </c>
      <c r="E64" s="169">
        <v>-1697993.98</v>
      </c>
      <c r="F64" s="170">
        <v>0</v>
      </c>
      <c r="G64" s="169">
        <v>1697993.98</v>
      </c>
      <c r="H64" s="170">
        <v>0</v>
      </c>
      <c r="I64" s="169">
        <v>1697993.98</v>
      </c>
      <c r="J64" s="169">
        <v>0</v>
      </c>
    </row>
    <row r="65" spans="2:10" outlineLevel="3">
      <c r="B65" s="168" t="s">
        <v>399</v>
      </c>
      <c r="C65" s="169">
        <v>-61629162.039999999</v>
      </c>
      <c r="D65" s="170">
        <v>0</v>
      </c>
      <c r="E65" s="169">
        <v>-61629162.039999999</v>
      </c>
      <c r="F65" s="169">
        <v>-74746364</v>
      </c>
      <c r="G65" s="169">
        <v>-13117201.960000001</v>
      </c>
      <c r="H65" s="169">
        <v>-74746364</v>
      </c>
      <c r="I65" s="169">
        <v>-13117201.960000001</v>
      </c>
      <c r="J65" s="169">
        <v>82.451099999999997</v>
      </c>
    </row>
    <row r="66" spans="2:10" outlineLevel="3">
      <c r="B66" s="168" t="s">
        <v>400</v>
      </c>
      <c r="C66" s="169">
        <v>-28585375.66</v>
      </c>
      <c r="D66" s="170">
        <v>0</v>
      </c>
      <c r="E66" s="169">
        <v>-28585375.66</v>
      </c>
      <c r="F66" s="169">
        <v>-30130000</v>
      </c>
      <c r="G66" s="169">
        <v>-1544624.34</v>
      </c>
      <c r="H66" s="169">
        <v>-30130000</v>
      </c>
      <c r="I66" s="169">
        <v>-1544624.34</v>
      </c>
      <c r="J66" s="169">
        <v>94.873500000000007</v>
      </c>
    </row>
    <row r="67" spans="2:10" outlineLevel="3">
      <c r="B67" s="168" t="s">
        <v>453</v>
      </c>
      <c r="C67" s="169">
        <v>-87008154.700000003</v>
      </c>
      <c r="D67" s="170">
        <v>0</v>
      </c>
      <c r="E67" s="169">
        <v>-87008154.700000003</v>
      </c>
      <c r="F67" s="169">
        <v>-136000000</v>
      </c>
      <c r="G67" s="169">
        <v>-48991845.299999997</v>
      </c>
      <c r="H67" s="169">
        <v>-136000000</v>
      </c>
      <c r="I67" s="169">
        <v>-48991845.299999997</v>
      </c>
      <c r="J67" s="169">
        <v>63.976599999999998</v>
      </c>
    </row>
    <row r="68" spans="2:10" outlineLevel="3">
      <c r="B68" s="168" t="s">
        <v>454</v>
      </c>
      <c r="C68" s="169">
        <v>0</v>
      </c>
      <c r="D68" s="170">
        <v>0</v>
      </c>
      <c r="E68" s="169">
        <v>0</v>
      </c>
      <c r="F68" s="170">
        <v>0</v>
      </c>
      <c r="G68" s="169">
        <v>0</v>
      </c>
      <c r="H68" s="170">
        <v>0</v>
      </c>
      <c r="I68" s="169">
        <v>0</v>
      </c>
      <c r="J68" s="169">
        <v>0</v>
      </c>
    </row>
    <row r="69" spans="2:10" outlineLevel="3">
      <c r="B69" s="168" t="s">
        <v>455</v>
      </c>
      <c r="C69" s="169">
        <v>-628.37</v>
      </c>
      <c r="D69" s="170">
        <v>0</v>
      </c>
      <c r="E69" s="169">
        <v>-628.37</v>
      </c>
      <c r="F69" s="169">
        <v>-200000</v>
      </c>
      <c r="G69" s="169">
        <v>-199371.63</v>
      </c>
      <c r="H69" s="169">
        <v>-200000</v>
      </c>
      <c r="I69" s="169">
        <v>-199371.63</v>
      </c>
      <c r="J69" s="169">
        <v>0.31419999999999998</v>
      </c>
    </row>
    <row r="70" spans="2:10" outlineLevel="3">
      <c r="B70" s="168" t="s">
        <v>402</v>
      </c>
      <c r="C70" s="169">
        <v>-68250000</v>
      </c>
      <c r="D70" s="170">
        <v>0</v>
      </c>
      <c r="E70" s="169">
        <v>-68250000</v>
      </c>
      <c r="F70" s="175">
        <v>-91600000</v>
      </c>
      <c r="G70" s="169">
        <v>-23350000</v>
      </c>
      <c r="H70" s="169">
        <v>-91600000</v>
      </c>
      <c r="I70" s="169">
        <v>-23350000</v>
      </c>
      <c r="J70" s="169">
        <v>74.508700000000005</v>
      </c>
    </row>
    <row r="71" spans="2:10" outlineLevel="3">
      <c r="B71" s="168" t="s">
        <v>406</v>
      </c>
      <c r="C71" s="169">
        <v>-17820997.809999999</v>
      </c>
      <c r="D71" s="170">
        <v>0</v>
      </c>
      <c r="E71" s="169">
        <v>-17820997.809999999</v>
      </c>
      <c r="F71" s="169">
        <v>-44315200</v>
      </c>
      <c r="G71" s="169">
        <v>-26494202.190000001</v>
      </c>
      <c r="H71" s="169">
        <v>-44315200</v>
      </c>
      <c r="I71" s="169">
        <v>-26494202.190000001</v>
      </c>
      <c r="J71" s="169">
        <v>40.214199999999998</v>
      </c>
    </row>
    <row r="72" spans="2:10" outlineLevel="3">
      <c r="B72" s="168" t="s">
        <v>407</v>
      </c>
      <c r="C72" s="169">
        <v>-618474.43999999994</v>
      </c>
      <c r="D72" s="170">
        <v>0</v>
      </c>
      <c r="E72" s="169">
        <v>-618474.43999999994</v>
      </c>
      <c r="F72" s="170">
        <v>0</v>
      </c>
      <c r="G72" s="169">
        <v>618474.43999999994</v>
      </c>
      <c r="H72" s="170">
        <v>0</v>
      </c>
      <c r="I72" s="169">
        <v>618474.43999999994</v>
      </c>
      <c r="J72" s="169">
        <v>0</v>
      </c>
    </row>
    <row r="73" spans="2:10" outlineLevel="3">
      <c r="B73" s="168" t="s">
        <v>456</v>
      </c>
      <c r="C73" s="169">
        <v>-110731000</v>
      </c>
      <c r="D73" s="170">
        <v>0</v>
      </c>
      <c r="E73" s="169">
        <v>-110731000</v>
      </c>
      <c r="F73" s="169">
        <v>-345531300</v>
      </c>
      <c r="G73" s="169">
        <v>-234800300</v>
      </c>
      <c r="H73" s="169">
        <v>-345531300</v>
      </c>
      <c r="I73" s="169">
        <v>-234800300</v>
      </c>
      <c r="J73" s="169">
        <v>32.046599999999998</v>
      </c>
    </row>
    <row r="74" spans="2:10" outlineLevel="3">
      <c r="B74" s="168" t="s">
        <v>409</v>
      </c>
      <c r="C74" s="169">
        <v>-11093883.189999999</v>
      </c>
      <c r="D74" s="170">
        <v>0</v>
      </c>
      <c r="E74" s="169">
        <v>-11093883.189999999</v>
      </c>
      <c r="F74" s="169">
        <v>-19040714</v>
      </c>
      <c r="G74" s="169">
        <v>-7946830.8099999996</v>
      </c>
      <c r="H74" s="169">
        <v>-19040714</v>
      </c>
      <c r="I74" s="169">
        <v>-7946830.8099999996</v>
      </c>
      <c r="J74" s="169">
        <v>58.264000000000003</v>
      </c>
    </row>
    <row r="75" spans="2:10" outlineLevel="3">
      <c r="B75" s="168" t="s">
        <v>410</v>
      </c>
      <c r="C75" s="169">
        <v>-33389.19</v>
      </c>
      <c r="D75" s="170">
        <v>0</v>
      </c>
      <c r="E75" s="169">
        <v>-33389.19</v>
      </c>
      <c r="F75" s="170">
        <v>0</v>
      </c>
      <c r="G75" s="169">
        <v>33389.19</v>
      </c>
      <c r="H75" s="170">
        <v>0</v>
      </c>
      <c r="I75" s="169">
        <v>33389.19</v>
      </c>
      <c r="J75" s="169">
        <v>0</v>
      </c>
    </row>
    <row r="76" spans="2:10" outlineLevel="3">
      <c r="B76" s="168" t="s">
        <v>411</v>
      </c>
      <c r="C76" s="169">
        <v>6.89</v>
      </c>
      <c r="D76" s="170">
        <v>0</v>
      </c>
      <c r="E76" s="169">
        <v>6.89</v>
      </c>
      <c r="F76" s="170">
        <v>0</v>
      </c>
      <c r="G76" s="169">
        <v>-6.89</v>
      </c>
      <c r="H76" s="170">
        <v>0</v>
      </c>
      <c r="I76" s="169">
        <v>-6.89</v>
      </c>
      <c r="J76" s="169">
        <v>0</v>
      </c>
    </row>
    <row r="77" spans="2:10" outlineLevel="3">
      <c r="B77" s="168" t="s">
        <v>457</v>
      </c>
      <c r="C77" s="169">
        <v>-111054.96</v>
      </c>
      <c r="D77" s="170">
        <v>0</v>
      </c>
      <c r="E77" s="169">
        <v>-111054.96</v>
      </c>
      <c r="F77" s="170">
        <v>0</v>
      </c>
      <c r="G77" s="169">
        <v>111054.96</v>
      </c>
      <c r="H77" s="170">
        <v>0</v>
      </c>
      <c r="I77" s="169">
        <v>111054.96</v>
      </c>
      <c r="J77" s="169">
        <v>0</v>
      </c>
    </row>
    <row r="78" spans="2:10" outlineLevel="3">
      <c r="B78" s="168" t="s">
        <v>458</v>
      </c>
      <c r="C78" s="169">
        <v>-20750.5</v>
      </c>
      <c r="D78" s="170">
        <v>0</v>
      </c>
      <c r="E78" s="169">
        <v>-20750.5</v>
      </c>
      <c r="F78" s="169">
        <v>-90000</v>
      </c>
      <c r="G78" s="169">
        <v>-69249.5</v>
      </c>
      <c r="H78" s="169">
        <v>-90000</v>
      </c>
      <c r="I78" s="169">
        <v>-69249.5</v>
      </c>
      <c r="J78" s="169">
        <v>23.056100000000001</v>
      </c>
    </row>
    <row r="79" spans="2:10" outlineLevel="3">
      <c r="B79" s="168" t="s">
        <v>476</v>
      </c>
      <c r="C79" s="169">
        <v>-28000</v>
      </c>
      <c r="D79" s="170">
        <v>0</v>
      </c>
      <c r="E79" s="169">
        <v>-28000</v>
      </c>
      <c r="F79" s="170">
        <v>0</v>
      </c>
      <c r="G79" s="169">
        <v>28000</v>
      </c>
      <c r="H79" s="170">
        <v>0</v>
      </c>
      <c r="I79" s="169">
        <v>28000</v>
      </c>
      <c r="J79" s="169">
        <v>0</v>
      </c>
    </row>
    <row r="80" spans="2:10" outlineLevel="3">
      <c r="B80" s="168" t="s">
        <v>477</v>
      </c>
      <c r="C80" s="169">
        <v>0</v>
      </c>
      <c r="D80" s="170">
        <v>0</v>
      </c>
      <c r="E80" s="169">
        <v>0</v>
      </c>
      <c r="F80" s="170">
        <v>0</v>
      </c>
      <c r="G80" s="169">
        <v>0</v>
      </c>
      <c r="H80" s="170">
        <v>0</v>
      </c>
      <c r="I80" s="169">
        <v>0</v>
      </c>
      <c r="J80" s="169">
        <v>0</v>
      </c>
    </row>
    <row r="81" spans="2:10" outlineLevel="2">
      <c r="B81" s="156" t="s">
        <v>65</v>
      </c>
      <c r="C81" s="157">
        <v>-392318399.51999998</v>
      </c>
      <c r="D81" s="158">
        <v>0</v>
      </c>
      <c r="E81" s="157">
        <v>-392318399.51999998</v>
      </c>
      <c r="F81" s="174">
        <v>-746539492</v>
      </c>
      <c r="G81" s="157">
        <v>-354221092.48000002</v>
      </c>
      <c r="H81" s="157">
        <v>-746539492</v>
      </c>
      <c r="I81" s="157">
        <v>-354221092.48000002</v>
      </c>
      <c r="J81" s="157">
        <v>52.551600000000001</v>
      </c>
    </row>
    <row r="82" spans="2:10" outlineLevel="3">
      <c r="B82" s="168" t="s">
        <v>415</v>
      </c>
      <c r="C82" s="169">
        <v>-5560380034.8699999</v>
      </c>
      <c r="D82" s="170">
        <v>0</v>
      </c>
      <c r="E82" s="169">
        <v>-5560380034.8699999</v>
      </c>
      <c r="F82" s="169">
        <v>-3594260800</v>
      </c>
      <c r="G82" s="169">
        <v>1966119234.8699999</v>
      </c>
      <c r="H82" s="169">
        <v>-3594260800</v>
      </c>
      <c r="I82" s="169">
        <v>1966119234.8699999</v>
      </c>
      <c r="J82" s="169">
        <v>154.70160000000001</v>
      </c>
    </row>
    <row r="83" spans="2:10" outlineLevel="3">
      <c r="B83" s="168" t="s">
        <v>459</v>
      </c>
      <c r="C83" s="169">
        <v>-276386482.19</v>
      </c>
      <c r="D83" s="170">
        <v>0</v>
      </c>
      <c r="E83" s="169">
        <v>-276386482.19</v>
      </c>
      <c r="F83" s="175">
        <v>-226207768</v>
      </c>
      <c r="G83" s="169">
        <v>50178714.189999998</v>
      </c>
      <c r="H83" s="169">
        <v>-226207768</v>
      </c>
      <c r="I83" s="169">
        <v>50178714.189999998</v>
      </c>
      <c r="J83" s="169">
        <v>122.18259999999999</v>
      </c>
    </row>
    <row r="84" spans="2:10" outlineLevel="3">
      <c r="B84" s="168" t="s">
        <v>460</v>
      </c>
      <c r="C84" s="169">
        <v>126720</v>
      </c>
      <c r="D84" s="170">
        <v>0</v>
      </c>
      <c r="E84" s="169">
        <v>126720</v>
      </c>
      <c r="F84" s="176">
        <v>0</v>
      </c>
      <c r="G84" s="169">
        <v>-126720</v>
      </c>
      <c r="H84" s="170">
        <v>0</v>
      </c>
      <c r="I84" s="169">
        <v>-126720</v>
      </c>
      <c r="J84" s="169">
        <v>0</v>
      </c>
    </row>
    <row r="85" spans="2:10" outlineLevel="3">
      <c r="B85" s="168" t="s">
        <v>461</v>
      </c>
      <c r="C85" s="169">
        <v>-112628.29</v>
      </c>
      <c r="D85" s="170">
        <v>0</v>
      </c>
      <c r="E85" s="169">
        <v>-112628.29</v>
      </c>
      <c r="F85" s="175">
        <v>-10250000</v>
      </c>
      <c r="G85" s="169">
        <v>-10137371.710000001</v>
      </c>
      <c r="H85" s="169">
        <v>-10250000</v>
      </c>
      <c r="I85" s="169">
        <v>-10137371.710000001</v>
      </c>
      <c r="J85" s="169">
        <v>1.0988</v>
      </c>
    </row>
    <row r="86" spans="2:10" outlineLevel="3">
      <c r="B86" s="168" t="s">
        <v>416</v>
      </c>
      <c r="C86" s="169">
        <v>-58015117.119999997</v>
      </c>
      <c r="D86" s="170">
        <v>0</v>
      </c>
      <c r="E86" s="169">
        <v>-58015117.119999997</v>
      </c>
      <c r="F86" s="175">
        <v>-35000000</v>
      </c>
      <c r="G86" s="169">
        <v>23015117.120000001</v>
      </c>
      <c r="H86" s="169">
        <v>-35000000</v>
      </c>
      <c r="I86" s="169">
        <v>23015117.120000001</v>
      </c>
      <c r="J86" s="169">
        <v>165.75749999999999</v>
      </c>
    </row>
    <row r="87" spans="2:10" outlineLevel="3">
      <c r="B87" s="168" t="s">
        <v>462</v>
      </c>
      <c r="C87" s="169">
        <v>-44713.57</v>
      </c>
      <c r="D87" s="170">
        <v>0</v>
      </c>
      <c r="E87" s="169">
        <v>-44713.57</v>
      </c>
      <c r="F87" s="176">
        <v>0</v>
      </c>
      <c r="G87" s="169">
        <v>44713.57</v>
      </c>
      <c r="H87" s="170">
        <v>0</v>
      </c>
      <c r="I87" s="169">
        <v>44713.57</v>
      </c>
      <c r="J87" s="169">
        <v>0</v>
      </c>
    </row>
    <row r="88" spans="2:10" outlineLevel="2">
      <c r="B88" s="156" t="s">
        <v>66</v>
      </c>
      <c r="C88" s="157">
        <v>-5894812256.04</v>
      </c>
      <c r="D88" s="158">
        <v>0</v>
      </c>
      <c r="E88" s="157">
        <v>-5894812256.04</v>
      </c>
      <c r="F88" s="157">
        <v>-3865718568</v>
      </c>
      <c r="G88" s="157">
        <v>2029093688.04</v>
      </c>
      <c r="H88" s="157">
        <v>-3865718568</v>
      </c>
      <c r="I88" s="157">
        <v>2029093688.04</v>
      </c>
      <c r="J88" s="157">
        <v>152.48939999999999</v>
      </c>
    </row>
    <row r="89" spans="2:10" hidden="1" outlineLevel="3">
      <c r="B89" s="168" t="s">
        <v>463</v>
      </c>
      <c r="C89" s="169">
        <v>-107401533.73</v>
      </c>
      <c r="D89" s="170">
        <v>0</v>
      </c>
      <c r="E89" s="169">
        <v>-107401533.73</v>
      </c>
      <c r="F89" s="175">
        <v>-91781200</v>
      </c>
      <c r="G89" s="169">
        <v>15620333.73</v>
      </c>
      <c r="H89" s="169">
        <v>-91781200</v>
      </c>
      <c r="I89" s="169">
        <v>15620333.73</v>
      </c>
      <c r="J89" s="169">
        <v>117.01909999999999</v>
      </c>
    </row>
    <row r="90" spans="2:10" ht="13.5" outlineLevel="2" collapsed="1" thickBot="1">
      <c r="B90" s="159" t="s">
        <v>67</v>
      </c>
      <c r="C90" s="160">
        <v>-107401533.73</v>
      </c>
      <c r="D90" s="161">
        <v>0</v>
      </c>
      <c r="E90" s="160">
        <v>-107401533.73</v>
      </c>
      <c r="F90" s="177">
        <v>-91781200</v>
      </c>
      <c r="G90" s="160">
        <v>15620333.73</v>
      </c>
      <c r="H90" s="160">
        <v>-91781200</v>
      </c>
      <c r="I90" s="160">
        <v>15620333.73</v>
      </c>
      <c r="J90" s="160">
        <v>117.01909999999999</v>
      </c>
    </row>
    <row r="91" spans="2:10" ht="13.5" outlineLevel="1" thickTop="1">
      <c r="B91" s="171" t="s">
        <v>68</v>
      </c>
      <c r="C91" s="172">
        <v>-6429359409.8599997</v>
      </c>
      <c r="D91" s="173">
        <v>0</v>
      </c>
      <c r="E91" s="172">
        <v>-6429359409.8599997</v>
      </c>
      <c r="F91" s="172">
        <v>-4741203960</v>
      </c>
      <c r="G91" s="172">
        <v>1688155449.8599999</v>
      </c>
      <c r="H91" s="172">
        <v>-4741203960</v>
      </c>
      <c r="I91" s="172">
        <v>1688155449.8599999</v>
      </c>
      <c r="J91" s="172">
        <v>135.60599999999999</v>
      </c>
    </row>
    <row r="92" spans="2:10">
      <c r="B92" s="165" t="s">
        <v>69</v>
      </c>
      <c r="C92" s="166">
        <v>-4321998756.6700001</v>
      </c>
      <c r="D92" s="166">
        <v>25708.47</v>
      </c>
      <c r="E92" s="166">
        <v>-4321973048.1999998</v>
      </c>
      <c r="F92" s="166">
        <v>-4730326800</v>
      </c>
      <c r="G92" s="166">
        <v>-408353751.80000001</v>
      </c>
      <c r="H92" s="166">
        <v>-4730326800</v>
      </c>
      <c r="I92" s="166">
        <v>-408353751.80000001</v>
      </c>
      <c r="J92" s="166">
        <v>91.3673</v>
      </c>
    </row>
    <row r="98" spans="6:6">
      <c r="F98" s="149">
        <v>-3579447000</v>
      </c>
    </row>
    <row r="99" spans="6:6">
      <c r="F99" s="178">
        <f>F82-F98</f>
        <v>-14813800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5"/>
  <sheetViews>
    <sheetView tabSelected="1" workbookViewId="0">
      <selection activeCell="C12" sqref="C11:C12"/>
    </sheetView>
  </sheetViews>
  <sheetFormatPr defaultRowHeight="12.75"/>
  <cols>
    <col min="1" max="1" width="0.7109375" style="1" customWidth="1"/>
    <col min="2" max="2" width="29.42578125" style="1" customWidth="1"/>
    <col min="3" max="3" width="10.140625" style="1" customWidth="1"/>
    <col min="4" max="4" width="10.42578125" style="1" customWidth="1"/>
    <col min="5" max="5" width="10.28515625" style="1" bestFit="1" customWidth="1"/>
    <col min="6" max="6" width="10.85546875" style="1" customWidth="1"/>
    <col min="7" max="7" width="12" style="1" customWidth="1"/>
    <col min="8" max="8" width="10.28515625" style="1" bestFit="1" customWidth="1"/>
    <col min="9" max="9" width="8.42578125" style="1" bestFit="1" customWidth="1"/>
    <col min="10" max="10" width="10.28515625" style="1" bestFit="1" customWidth="1"/>
    <col min="11" max="11" width="9.85546875" style="1" bestFit="1" customWidth="1"/>
    <col min="12" max="12" width="25" style="1" customWidth="1"/>
    <col min="13" max="13" width="24.85546875" style="1" customWidth="1"/>
    <col min="14" max="14" width="19.7109375" style="1" customWidth="1"/>
    <col min="15" max="16384" width="9.140625" style="1"/>
  </cols>
  <sheetData>
    <row r="1" spans="1:13" ht="15.75">
      <c r="A1" s="238" t="s">
        <v>580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</row>
    <row r="2" spans="1:13" ht="15.75">
      <c r="A2" s="239" t="s">
        <v>0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3">
      <c r="A3" s="240" t="s">
        <v>1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3" ht="6.75" customHeight="1" thickBot="1">
      <c r="A4" s="192"/>
      <c r="B4" s="192"/>
      <c r="C4" s="192"/>
      <c r="D4" s="192"/>
      <c r="E4" s="192"/>
      <c r="F4" s="192"/>
      <c r="G4" s="192"/>
      <c r="H4" s="192"/>
      <c r="I4" s="192"/>
      <c r="J4" s="192"/>
      <c r="K4" s="192"/>
    </row>
    <row r="5" spans="1:13" ht="12.75" customHeight="1">
      <c r="A5" s="68"/>
      <c r="B5" s="69" t="s">
        <v>2</v>
      </c>
      <c r="C5" s="70"/>
      <c r="D5" s="71"/>
      <c r="E5" s="224"/>
      <c r="F5" s="193"/>
      <c r="G5" s="194"/>
      <c r="H5" s="195" t="s">
        <v>2</v>
      </c>
      <c r="I5" s="196"/>
      <c r="J5" s="59"/>
      <c r="K5" s="2"/>
    </row>
    <row r="6" spans="1:13" ht="27" customHeight="1">
      <c r="A6" s="234" t="s">
        <v>6</v>
      </c>
      <c r="B6" s="247"/>
      <c r="C6" s="189" t="s">
        <v>581</v>
      </c>
      <c r="D6" s="189" t="s">
        <v>585</v>
      </c>
      <c r="E6" s="225" t="s">
        <v>586</v>
      </c>
      <c r="F6" s="197" t="s">
        <v>584</v>
      </c>
      <c r="G6" s="197" t="s">
        <v>579</v>
      </c>
      <c r="H6" s="245" t="s">
        <v>587</v>
      </c>
      <c r="I6" s="246"/>
      <c r="J6" s="190" t="s">
        <v>582</v>
      </c>
      <c r="K6" s="191" t="s">
        <v>583</v>
      </c>
    </row>
    <row r="7" spans="1:13">
      <c r="A7" s="248"/>
      <c r="B7" s="249"/>
      <c r="C7" s="141" t="s">
        <v>14</v>
      </c>
      <c r="D7" s="142" t="s">
        <v>14</v>
      </c>
      <c r="E7" s="226" t="s">
        <v>14</v>
      </c>
      <c r="F7" s="198" t="s">
        <v>14</v>
      </c>
      <c r="G7" s="198" t="s">
        <v>14</v>
      </c>
      <c r="H7" s="199" t="s">
        <v>14</v>
      </c>
      <c r="I7" s="200" t="s">
        <v>15</v>
      </c>
      <c r="J7" s="62" t="s">
        <v>14</v>
      </c>
      <c r="K7" s="12" t="s">
        <v>14</v>
      </c>
    </row>
    <row r="8" spans="1:13" ht="5.25" customHeight="1">
      <c r="A8" s="76"/>
      <c r="B8" s="13"/>
      <c r="C8" s="14"/>
      <c r="D8" s="15"/>
      <c r="E8" s="227"/>
      <c r="F8" s="201"/>
      <c r="G8" s="201"/>
      <c r="H8" s="202"/>
      <c r="I8" s="203"/>
      <c r="J8" s="88"/>
      <c r="K8" s="18"/>
    </row>
    <row r="9" spans="1:13" ht="19.5" customHeight="1">
      <c r="A9" s="76"/>
      <c r="B9" s="19" t="s">
        <v>16</v>
      </c>
      <c r="C9" s="34">
        <v>55065.83337</v>
      </c>
      <c r="D9" s="37">
        <v>65371.711369999997</v>
      </c>
      <c r="E9" s="228">
        <f>'2012NPEXP'!C22/1000</f>
        <v>48330.2</v>
      </c>
      <c r="F9" s="204">
        <f>E9</f>
        <v>48330.2</v>
      </c>
      <c r="G9" s="204">
        <v>49305.851999999999</v>
      </c>
      <c r="H9" s="205">
        <f t="shared" ref="H9:H16" si="0">G9-E9</f>
        <v>975.65200000000186</v>
      </c>
      <c r="I9" s="206">
        <f t="shared" ref="I9:I16" si="1">IF(E9=0,"n/a",H9/E9)</f>
        <v>2.0187212136510958E-2</v>
      </c>
      <c r="J9" s="90">
        <f>G9</f>
        <v>49305.851999999999</v>
      </c>
      <c r="K9" s="22">
        <f>J9</f>
        <v>49305.851999999999</v>
      </c>
      <c r="M9" s="52"/>
    </row>
    <row r="10" spans="1:13">
      <c r="A10" s="76"/>
      <c r="B10" s="19" t="s">
        <v>17</v>
      </c>
      <c r="C10" s="34">
        <v>20092.655770000001</v>
      </c>
      <c r="D10" s="37">
        <v>22384.010149999998</v>
      </c>
      <c r="E10" s="228">
        <f>'2011 NP100'!F82/1000</f>
        <v>29000.45</v>
      </c>
      <c r="F10" s="204">
        <f>E10-3560</f>
        <v>25440.45</v>
      </c>
      <c r="G10" s="204">
        <f>'2012NPEXP'!D26/1000</f>
        <v>170</v>
      </c>
      <c r="H10" s="205">
        <f t="shared" si="0"/>
        <v>-28830.45</v>
      </c>
      <c r="I10" s="206">
        <f t="shared" si="1"/>
        <v>-0.99413802199621037</v>
      </c>
      <c r="J10" s="90">
        <f t="shared" ref="J10:J16" si="2">G10</f>
        <v>170</v>
      </c>
      <c r="K10" s="22">
        <f t="shared" ref="K10:K16" si="3">J10</f>
        <v>170</v>
      </c>
    </row>
    <row r="11" spans="1:13">
      <c r="A11" s="76"/>
      <c r="B11" s="19" t="s">
        <v>18</v>
      </c>
      <c r="C11" s="34">
        <v>74.652770000000004</v>
      </c>
      <c r="D11" s="37">
        <v>91.169149999999988</v>
      </c>
      <c r="E11" s="228">
        <f>'2011 NP100'!F86/1000</f>
        <v>0</v>
      </c>
      <c r="F11" s="204">
        <f>E11</f>
        <v>0</v>
      </c>
      <c r="G11" s="204">
        <v>0</v>
      </c>
      <c r="H11" s="205">
        <f t="shared" si="0"/>
        <v>0</v>
      </c>
      <c r="I11" s="206" t="str">
        <f t="shared" si="1"/>
        <v>n/a</v>
      </c>
      <c r="J11" s="90">
        <f t="shared" si="2"/>
        <v>0</v>
      </c>
      <c r="K11" s="22">
        <f t="shared" si="3"/>
        <v>0</v>
      </c>
    </row>
    <row r="12" spans="1:13">
      <c r="A12" s="76"/>
      <c r="B12" s="19" t="s">
        <v>19</v>
      </c>
      <c r="C12" s="34">
        <v>263608.20909000002</v>
      </c>
      <c r="D12" s="37">
        <v>311689.62940999999</v>
      </c>
      <c r="E12" s="228">
        <f>'2011 NP100'!F142/1000+'2011NP200'!F24/1000</f>
        <v>349807.68825999997</v>
      </c>
      <c r="F12" s="204">
        <f>E12-2901.9+783.2</f>
        <v>347688.98825999995</v>
      </c>
      <c r="G12" s="204">
        <v>414725.64600000001</v>
      </c>
      <c r="H12" s="205">
        <f t="shared" si="0"/>
        <v>64917.957740000042</v>
      </c>
      <c r="I12" s="206">
        <f t="shared" si="1"/>
        <v>0.18558184945251624</v>
      </c>
      <c r="J12" s="90">
        <f t="shared" si="2"/>
        <v>414725.64600000001</v>
      </c>
      <c r="K12" s="22">
        <f t="shared" si="3"/>
        <v>414725.64600000001</v>
      </c>
    </row>
    <row r="13" spans="1:13">
      <c r="A13" s="76"/>
      <c r="B13" s="19" t="s">
        <v>20</v>
      </c>
      <c r="C13" s="34">
        <v>150385</v>
      </c>
      <c r="D13" s="37">
        <v>165385</v>
      </c>
      <c r="E13" s="228">
        <f>'2011 CF-B01'!F12/1000+'2011 NP100'!F150/1000</f>
        <v>180885</v>
      </c>
      <c r="F13" s="204">
        <f>E13</f>
        <v>180885</v>
      </c>
      <c r="G13" s="204">
        <f>'2012CF'!D15/1000+'2012NPEXP'!D44/1000</f>
        <v>199035</v>
      </c>
      <c r="H13" s="205">
        <f t="shared" si="0"/>
        <v>18150</v>
      </c>
      <c r="I13" s="206">
        <f t="shared" si="1"/>
        <v>0.10033999502446306</v>
      </c>
      <c r="J13" s="90">
        <f>G13+19965</f>
        <v>219000</v>
      </c>
      <c r="K13" s="22">
        <f>J13+21961.5</f>
        <v>240961.5</v>
      </c>
    </row>
    <row r="14" spans="1:13">
      <c r="A14" s="76"/>
      <c r="B14" s="19" t="s">
        <v>21</v>
      </c>
      <c r="C14" s="34">
        <v>106054.45082</v>
      </c>
      <c r="D14" s="37">
        <v>169994.87755999994</v>
      </c>
      <c r="E14" s="228">
        <f>('2011 CF-B01'!F13+'2011 CF-B01'!F14)/1000+SUM('2011 NP100'!F151:F154)/1000</f>
        <v>76817.728210000001</v>
      </c>
      <c r="F14" s="204">
        <f>E14</f>
        <v>76817.728210000001</v>
      </c>
      <c r="G14" s="204">
        <v>101179.238</v>
      </c>
      <c r="H14" s="205">
        <f t="shared" si="0"/>
        <v>24361.509789999996</v>
      </c>
      <c r="I14" s="206">
        <f t="shared" si="1"/>
        <v>0.31713395276936418</v>
      </c>
      <c r="J14" s="90">
        <f t="shared" si="2"/>
        <v>101179.238</v>
      </c>
      <c r="K14" s="22">
        <f t="shared" si="3"/>
        <v>101179.238</v>
      </c>
    </row>
    <row r="15" spans="1:13">
      <c r="A15" s="76"/>
      <c r="B15" s="19" t="s">
        <v>22</v>
      </c>
      <c r="C15" s="34">
        <v>558547.52280999988</v>
      </c>
      <c r="D15" s="37">
        <v>1169724.9868899998</v>
      </c>
      <c r="E15" s="228">
        <f>('2011 CF-B01'!F15)/1000+'2011 NP100'!F162/1000+'2011 NP100'!F149/1000+'2011NP200'!F37/1000</f>
        <v>601362.68099999998</v>
      </c>
      <c r="F15" s="204">
        <f>E15-6400-3008.8-918.3-50-5.9+0.5+31642.8+40.4-2181</f>
        <v>620482.38099999994</v>
      </c>
      <c r="G15" s="204">
        <v>585542.34</v>
      </c>
      <c r="H15" s="205">
        <f t="shared" si="0"/>
        <v>-15820.341000000015</v>
      </c>
      <c r="I15" s="206">
        <f t="shared" si="1"/>
        <v>-2.6307487145182551E-2</v>
      </c>
      <c r="J15" s="90">
        <f>G15+90821.5+16965</f>
        <v>693328.84</v>
      </c>
      <c r="K15" s="22">
        <f>J15+80720.2+29948</f>
        <v>803997.03999999992</v>
      </c>
    </row>
    <row r="16" spans="1:13">
      <c r="A16" s="76"/>
      <c r="B16" s="19" t="s">
        <v>23</v>
      </c>
      <c r="C16" s="34">
        <v>15875.586959999999</v>
      </c>
      <c r="D16" s="37">
        <v>19750.341619999999</v>
      </c>
      <c r="E16" s="228">
        <f>('2011 CF-B01'!F20)/1000+'2011 NP100'!F172/1000+'2011NP200'!F42/1000</f>
        <v>21432.562999999998</v>
      </c>
      <c r="F16" s="204">
        <f>E16</f>
        <v>21432.562999999998</v>
      </c>
      <c r="G16" s="204">
        <v>22500.694</v>
      </c>
      <c r="H16" s="205">
        <f t="shared" si="0"/>
        <v>1068.1310000000012</v>
      </c>
      <c r="I16" s="206">
        <f t="shared" si="1"/>
        <v>4.9836830060875185E-2</v>
      </c>
      <c r="J16" s="90">
        <f t="shared" si="2"/>
        <v>22500.694</v>
      </c>
      <c r="K16" s="22">
        <f t="shared" si="3"/>
        <v>22500.694</v>
      </c>
    </row>
    <row r="17" spans="1:13">
      <c r="A17" s="76"/>
      <c r="B17" s="13"/>
      <c r="C17" s="23"/>
      <c r="D17" s="24"/>
      <c r="E17" s="229"/>
      <c r="F17" s="207"/>
      <c r="G17" s="207"/>
      <c r="H17" s="208"/>
      <c r="I17" s="209"/>
      <c r="J17" s="91"/>
      <c r="K17" s="27"/>
    </row>
    <row r="18" spans="1:13">
      <c r="A18" s="77" t="s">
        <v>24</v>
      </c>
      <c r="B18" s="28"/>
      <c r="C18" s="29">
        <f>SUM(C9:C17)</f>
        <v>1169703.9115899999</v>
      </c>
      <c r="D18" s="30">
        <f>SUM(D9:D16)</f>
        <v>1924391.7261499998</v>
      </c>
      <c r="E18" s="230">
        <f>SUM(E9:E16)</f>
        <v>1307636.3104699999</v>
      </c>
      <c r="F18" s="210">
        <f>SUM(F9:F16)</f>
        <v>1321077.3104699999</v>
      </c>
      <c r="G18" s="210">
        <f>SUM(G9:G16)</f>
        <v>1372458.7699999998</v>
      </c>
      <c r="H18" s="211">
        <f>SUM(H9:H16)</f>
        <v>64822.459530000029</v>
      </c>
      <c r="I18" s="212">
        <f>IF(E18=0,"n/a",H18/C18)</f>
        <v>5.5417835990550529E-2</v>
      </c>
      <c r="J18" s="92">
        <f>SUM(J8:J16)</f>
        <v>1500210.2699999998</v>
      </c>
      <c r="K18" s="33">
        <f>SUM(K9:K16)</f>
        <v>1632839.97</v>
      </c>
    </row>
    <row r="19" spans="1:13" ht="6" customHeight="1">
      <c r="A19" s="76"/>
      <c r="B19" s="13"/>
      <c r="C19" s="34"/>
      <c r="D19" s="24"/>
      <c r="E19" s="228"/>
      <c r="F19" s="204"/>
      <c r="G19" s="204"/>
      <c r="H19" s="205"/>
      <c r="I19" s="206"/>
      <c r="J19" s="90"/>
      <c r="K19" s="22"/>
    </row>
    <row r="20" spans="1:13" ht="18.75" customHeight="1">
      <c r="A20" s="76"/>
      <c r="B20" s="19" t="s">
        <v>25</v>
      </c>
      <c r="C20" s="34">
        <v>35687.439460000001</v>
      </c>
      <c r="D20" s="37">
        <v>38081.663</v>
      </c>
      <c r="E20" s="228">
        <f>-'2011NP200'!F47/1000</f>
        <v>35299.699999999997</v>
      </c>
      <c r="F20" s="204">
        <v>35299.699999999997</v>
      </c>
      <c r="G20" s="204">
        <f>-'2012NPREV'!D29/1000</f>
        <v>35299.699999999997</v>
      </c>
      <c r="H20" s="205">
        <f t="shared" ref="H20:H28" si="4">G20-E20</f>
        <v>0</v>
      </c>
      <c r="I20" s="206">
        <f t="shared" ref="I20:I28" si="5">IF(E20=0,"n/a",H20/E20)</f>
        <v>0</v>
      </c>
      <c r="J20" s="90">
        <f>G20</f>
        <v>35299.699999999997</v>
      </c>
      <c r="K20" s="22">
        <f>J20</f>
        <v>35299.699999999997</v>
      </c>
      <c r="M20" s="52"/>
    </row>
    <row r="21" spans="1:13">
      <c r="A21" s="76"/>
      <c r="B21" s="19" t="s">
        <v>26</v>
      </c>
      <c r="C21" s="34">
        <v>246645.266</v>
      </c>
      <c r="D21" s="37">
        <v>2399.4511899999998</v>
      </c>
      <c r="E21" s="228">
        <f>-'2011 CF-B01'!F23/1000-'2011 NP100'!F178/1000</f>
        <v>1379.7370699999999</v>
      </c>
      <c r="F21" s="204">
        <v>1379.7370699999999</v>
      </c>
      <c r="G21" s="204">
        <v>14073.8</v>
      </c>
      <c r="H21" s="205">
        <f t="shared" si="4"/>
        <v>12694.06293</v>
      </c>
      <c r="I21" s="206">
        <f t="shared" si="5"/>
        <v>9.2003492592976439</v>
      </c>
      <c r="J21" s="90">
        <f t="shared" ref="J21:J27" si="6">G21</f>
        <v>14073.8</v>
      </c>
      <c r="K21" s="22">
        <f t="shared" ref="K21:K27" si="7">J21</f>
        <v>14073.8</v>
      </c>
    </row>
    <row r="22" spans="1:13">
      <c r="A22" s="76"/>
      <c r="B22" s="19" t="s">
        <v>27</v>
      </c>
      <c r="C22" s="34">
        <v>0</v>
      </c>
      <c r="D22" s="37">
        <v>396.42996999999997</v>
      </c>
      <c r="E22" s="228">
        <v>0</v>
      </c>
      <c r="F22" s="204">
        <v>0</v>
      </c>
      <c r="G22" s="204">
        <v>0</v>
      </c>
      <c r="H22" s="205">
        <f t="shared" si="4"/>
        <v>0</v>
      </c>
      <c r="I22" s="206" t="str">
        <f t="shared" si="5"/>
        <v>n/a</v>
      </c>
      <c r="J22" s="90">
        <f t="shared" si="6"/>
        <v>0</v>
      </c>
      <c r="K22" s="22">
        <f t="shared" si="7"/>
        <v>0</v>
      </c>
    </row>
    <row r="23" spans="1:13">
      <c r="A23" s="76"/>
      <c r="B23" s="19" t="s">
        <v>28</v>
      </c>
      <c r="C23" s="34">
        <v>0</v>
      </c>
      <c r="D23" s="37">
        <v>0</v>
      </c>
      <c r="E23" s="228">
        <v>0</v>
      </c>
      <c r="F23" s="204">
        <v>0</v>
      </c>
      <c r="G23" s="204">
        <v>0</v>
      </c>
      <c r="H23" s="205">
        <f t="shared" si="4"/>
        <v>0</v>
      </c>
      <c r="I23" s="206" t="str">
        <f t="shared" si="5"/>
        <v>n/a</v>
      </c>
      <c r="J23" s="90">
        <f t="shared" si="6"/>
        <v>0</v>
      </c>
      <c r="K23" s="22">
        <f t="shared" si="7"/>
        <v>0</v>
      </c>
    </row>
    <row r="24" spans="1:13">
      <c r="A24" s="76"/>
      <c r="B24" s="19" t="s">
        <v>29</v>
      </c>
      <c r="C24" s="34">
        <v>1845</v>
      </c>
      <c r="D24" s="37">
        <v>2982.2576100000001</v>
      </c>
      <c r="E24" s="228">
        <f>-'2011 NP100'!F181/1000-'2011NP200'!F56/1000</f>
        <v>2250</v>
      </c>
      <c r="F24" s="204">
        <v>2250</v>
      </c>
      <c r="G24" s="204">
        <v>2253.7800000000002</v>
      </c>
      <c r="H24" s="205">
        <f t="shared" si="4"/>
        <v>3.7800000000002001</v>
      </c>
      <c r="I24" s="206">
        <f t="shared" si="5"/>
        <v>1.680000000000089E-3</v>
      </c>
      <c r="J24" s="90">
        <f>G24+500</f>
        <v>2753.78</v>
      </c>
      <c r="K24" s="22">
        <f t="shared" si="7"/>
        <v>2753.78</v>
      </c>
    </row>
    <row r="25" spans="1:13">
      <c r="A25" s="76"/>
      <c r="B25" s="19" t="s">
        <v>30</v>
      </c>
      <c r="C25" s="34">
        <v>0</v>
      </c>
      <c r="D25" s="37">
        <v>0</v>
      </c>
      <c r="E25" s="228">
        <v>0</v>
      </c>
      <c r="F25" s="204">
        <v>0</v>
      </c>
      <c r="G25" s="204">
        <v>0</v>
      </c>
      <c r="H25" s="205">
        <f t="shared" si="4"/>
        <v>0</v>
      </c>
      <c r="I25" s="206" t="str">
        <f t="shared" si="5"/>
        <v>n/a</v>
      </c>
      <c r="J25" s="90">
        <f t="shared" si="6"/>
        <v>0</v>
      </c>
      <c r="K25" s="22">
        <f t="shared" si="7"/>
        <v>0</v>
      </c>
      <c r="M25" s="55"/>
    </row>
    <row r="26" spans="1:13">
      <c r="A26" s="76"/>
      <c r="B26" s="19" t="s">
        <v>31</v>
      </c>
      <c r="C26" s="34">
        <v>187274.348</v>
      </c>
      <c r="D26" s="37">
        <v>825833.58964999998</v>
      </c>
      <c r="E26" s="228">
        <f>-'2011 NP100'!F183/1000-SUM('2011NP200'!F70)/1000-'2012CF'!C25/1000</f>
        <v>202873.46499999997</v>
      </c>
      <c r="F26" s="204">
        <f>E26</f>
        <v>202873.46499999997</v>
      </c>
      <c r="G26" s="204">
        <v>233554.2</v>
      </c>
      <c r="H26" s="205">
        <f t="shared" si="4"/>
        <v>30680.735000000044</v>
      </c>
      <c r="I26" s="206">
        <f t="shared" si="5"/>
        <v>0.15123089162991349</v>
      </c>
      <c r="J26" s="90">
        <f>G26-81538-1916.6</f>
        <v>150099.6</v>
      </c>
      <c r="K26" s="22">
        <f t="shared" si="7"/>
        <v>150099.6</v>
      </c>
    </row>
    <row r="27" spans="1:13">
      <c r="A27" s="76"/>
      <c r="B27" s="19" t="s">
        <v>32</v>
      </c>
      <c r="C27" s="34">
        <v>300</v>
      </c>
      <c r="D27" s="37">
        <v>0</v>
      </c>
      <c r="E27" s="228">
        <v>0</v>
      </c>
      <c r="F27" s="204">
        <v>0</v>
      </c>
      <c r="G27" s="204">
        <v>0</v>
      </c>
      <c r="H27" s="205">
        <f t="shared" si="4"/>
        <v>0</v>
      </c>
      <c r="I27" s="206" t="str">
        <f t="shared" si="5"/>
        <v>n/a</v>
      </c>
      <c r="J27" s="90">
        <f t="shared" si="6"/>
        <v>0</v>
      </c>
      <c r="K27" s="22">
        <f t="shared" si="7"/>
        <v>0</v>
      </c>
    </row>
    <row r="28" spans="1:13">
      <c r="A28" s="76"/>
      <c r="B28" s="19" t="s">
        <v>33</v>
      </c>
      <c r="C28" s="34">
        <v>755650.72698000027</v>
      </c>
      <c r="D28" s="37">
        <v>1318228.6634000002</v>
      </c>
      <c r="E28" s="228">
        <f>-'2011 CF-B01'!F24/1000-'2011 NP100'!F194/1000-'2011 NP100'!F185/1000-SUM('2011NP200'!F83,'2011NP200'!F85,'2011NP200'!F86,'2011NP200'!F89)/1000-('2011NP200'!F81/1000)+('2011NP200'!F70/1000)-'2011NP200'!F99/1000+'2012CF'!C25/1000</f>
        <v>1075433.851</v>
      </c>
      <c r="F28" s="204">
        <f>E28+119492.9+71.9</f>
        <v>1194998.6509999998</v>
      </c>
      <c r="G28" s="204">
        <f>445944.675+4886.115+4053044.308+92200-3686563.896</f>
        <v>909511.20200000005</v>
      </c>
      <c r="H28" s="205">
        <f t="shared" si="4"/>
        <v>-165922.64899999998</v>
      </c>
      <c r="I28" s="206">
        <f t="shared" si="5"/>
        <v>-0.15428438378215042</v>
      </c>
      <c r="J28" s="90">
        <f>G28+8540.7</f>
        <v>918051.902</v>
      </c>
      <c r="K28" s="22">
        <f>J28+19212</f>
        <v>937263.902</v>
      </c>
    </row>
    <row r="29" spans="1:13">
      <c r="A29" s="76"/>
      <c r="B29" s="13"/>
      <c r="C29" s="23"/>
      <c r="D29" s="24"/>
      <c r="E29" s="229"/>
      <c r="F29" s="207"/>
      <c r="G29" s="207"/>
      <c r="H29" s="213" t="s">
        <v>2</v>
      </c>
      <c r="I29" s="209"/>
      <c r="J29" s="91"/>
      <c r="K29" s="27"/>
    </row>
    <row r="30" spans="1:13">
      <c r="A30" s="77" t="s">
        <v>34</v>
      </c>
      <c r="B30" s="28"/>
      <c r="C30" s="29">
        <f>SUM(C20:C29)</f>
        <v>1227402.7804400004</v>
      </c>
      <c r="D30" s="30">
        <f>SUM(D20:D28)</f>
        <v>2187922.0548200002</v>
      </c>
      <c r="E30" s="230">
        <f>SUM(E20:E28)</f>
        <v>1317236.7530700001</v>
      </c>
      <c r="F30" s="210">
        <f>SUM(F20:F28)</f>
        <v>1436801.5530699999</v>
      </c>
      <c r="G30" s="210">
        <f>SUM(G20:G28)</f>
        <v>1194692.682</v>
      </c>
      <c r="H30" s="214">
        <f>SUM(H20:H28)</f>
        <v>-122544.07106999993</v>
      </c>
      <c r="I30" s="212">
        <f>IF(E30=0,"n/a",H30/E30)</f>
        <v>-9.3031166025692988E-2</v>
      </c>
      <c r="J30" s="93">
        <f>SUM(J20:J28)</f>
        <v>1120278.7820000001</v>
      </c>
      <c r="K30" s="33">
        <f>SUM(K20:K28)</f>
        <v>1139490.7820000001</v>
      </c>
    </row>
    <row r="31" spans="1:13">
      <c r="A31" s="76"/>
      <c r="B31" s="13"/>
      <c r="C31" s="34"/>
      <c r="D31" s="37"/>
      <c r="E31" s="228"/>
      <c r="F31" s="204"/>
      <c r="G31" s="204"/>
      <c r="H31" s="205"/>
      <c r="I31" s="206"/>
      <c r="J31" s="90"/>
      <c r="K31" s="22"/>
    </row>
    <row r="32" spans="1:13">
      <c r="A32" s="76" t="s">
        <v>35</v>
      </c>
      <c r="B32" s="13"/>
      <c r="C32" s="34">
        <f t="shared" ref="C32:K32" si="8">C18-C30</f>
        <v>-57698.868850000435</v>
      </c>
      <c r="D32" s="34">
        <f>D18-D30</f>
        <v>-263530.32867000042</v>
      </c>
      <c r="E32" s="231">
        <f>E18-E30</f>
        <v>-9600.442600000184</v>
      </c>
      <c r="F32" s="215">
        <f>F18-F30</f>
        <v>-115724.2426</v>
      </c>
      <c r="G32" s="215">
        <f>G18-G30</f>
        <v>177766.08799999976</v>
      </c>
      <c r="H32" s="216">
        <f t="shared" si="8"/>
        <v>187366.53059999997</v>
      </c>
      <c r="I32" s="206">
        <f t="shared" si="8"/>
        <v>0.1484490020162435</v>
      </c>
      <c r="J32" s="94">
        <f t="shared" si="8"/>
        <v>379931.48799999966</v>
      </c>
      <c r="K32" s="22">
        <f t="shared" si="8"/>
        <v>493349.18799999985</v>
      </c>
    </row>
    <row r="33" spans="1:11" ht="7.5" customHeight="1" thickBot="1">
      <c r="A33" s="78"/>
      <c r="B33" s="40"/>
      <c r="C33" s="41"/>
      <c r="D33" s="42"/>
      <c r="E33" s="232"/>
      <c r="F33" s="217"/>
      <c r="G33" s="217"/>
      <c r="H33" s="218"/>
      <c r="I33" s="219"/>
      <c r="J33" s="95"/>
      <c r="K33" s="45"/>
    </row>
    <row r="34" spans="1:11">
      <c r="A34" s="79"/>
      <c r="B34" s="46"/>
      <c r="C34" s="34"/>
      <c r="D34" s="37"/>
      <c r="E34" s="228"/>
      <c r="F34" s="204"/>
      <c r="G34" s="204"/>
      <c r="H34" s="205"/>
      <c r="I34" s="220"/>
      <c r="J34" s="90"/>
      <c r="K34" s="22"/>
    </row>
    <row r="35" spans="1:11">
      <c r="A35" s="80" t="s">
        <v>36</v>
      </c>
      <c r="B35" s="47"/>
      <c r="C35" s="56">
        <v>0</v>
      </c>
      <c r="D35" s="57">
        <v>0</v>
      </c>
      <c r="E35" s="231">
        <v>0</v>
      </c>
      <c r="F35" s="215">
        <v>0</v>
      </c>
      <c r="G35" s="215">
        <v>0</v>
      </c>
      <c r="H35" s="205">
        <f>G35-E35</f>
        <v>0</v>
      </c>
      <c r="I35" s="206" t="str">
        <f>IF(D35=0,"n/a",H35/D35)</f>
        <v>n/a</v>
      </c>
      <c r="J35" s="90">
        <f>+E35</f>
        <v>0</v>
      </c>
      <c r="K35" s="22">
        <f>+J35</f>
        <v>0</v>
      </c>
    </row>
    <row r="36" spans="1:11" ht="13.5" thickBot="1">
      <c r="A36" s="81"/>
      <c r="B36" s="82"/>
      <c r="C36" s="83"/>
      <c r="D36" s="84"/>
      <c r="E36" s="233"/>
      <c r="F36" s="221"/>
      <c r="G36" s="221"/>
      <c r="H36" s="222"/>
      <c r="I36" s="223"/>
      <c r="J36" s="97"/>
      <c r="K36" s="48"/>
    </row>
    <row r="37" spans="1:11">
      <c r="A37" s="49"/>
      <c r="B37" s="49"/>
      <c r="C37" s="49"/>
      <c r="D37" s="49"/>
      <c r="E37" s="49"/>
      <c r="F37" s="49"/>
      <c r="G37" s="49"/>
      <c r="H37" s="49"/>
      <c r="I37" s="49"/>
      <c r="J37" s="50"/>
      <c r="K37" s="50"/>
    </row>
    <row r="38" spans="1:11">
      <c r="A38" s="49"/>
      <c r="B38" s="49"/>
      <c r="C38" s="49"/>
      <c r="D38" s="130"/>
      <c r="E38" s="147"/>
      <c r="F38" s="180"/>
      <c r="G38" s="181"/>
      <c r="H38" s="182"/>
      <c r="I38" s="182"/>
      <c r="J38" s="183"/>
      <c r="K38" s="183"/>
    </row>
    <row r="39" spans="1:11">
      <c r="A39" s="49"/>
      <c r="B39" s="49"/>
      <c r="C39" s="49"/>
      <c r="D39" s="49"/>
      <c r="E39" s="132"/>
      <c r="F39" s="180"/>
      <c r="G39" s="180"/>
      <c r="H39" s="182"/>
      <c r="I39" s="182"/>
      <c r="J39" s="187"/>
      <c r="K39" s="187"/>
    </row>
    <row r="40" spans="1:11">
      <c r="D40" s="131"/>
      <c r="E40" s="130"/>
      <c r="F40" s="184"/>
      <c r="G40" s="184"/>
      <c r="H40" s="185"/>
      <c r="I40" s="185"/>
      <c r="J40" s="186"/>
      <c r="K40" s="186"/>
    </row>
    <row r="41" spans="1:11">
      <c r="E41" s="143"/>
      <c r="F41" s="184"/>
      <c r="G41" s="184"/>
      <c r="H41" s="185"/>
      <c r="I41" s="185"/>
      <c r="J41" s="188"/>
      <c r="K41" s="185"/>
    </row>
    <row r="42" spans="1:11">
      <c r="F42" s="185"/>
      <c r="G42" s="185"/>
      <c r="H42" s="185"/>
      <c r="I42" s="185"/>
      <c r="J42" s="186"/>
      <c r="K42" s="185"/>
    </row>
    <row r="43" spans="1:11">
      <c r="J43" s="67"/>
    </row>
    <row r="44" spans="1:11">
      <c r="J44" s="66"/>
    </row>
    <row r="45" spans="1:11">
      <c r="J45" s="66"/>
    </row>
  </sheetData>
  <mergeCells count="5">
    <mergeCell ref="A1:K1"/>
    <mergeCell ref="A2:K2"/>
    <mergeCell ref="A3:K3"/>
    <mergeCell ref="H6:I6"/>
    <mergeCell ref="A6:B7"/>
  </mergeCells>
  <printOptions horizontalCentered="1"/>
  <pageMargins left="0.7" right="0.7" top="0.75" bottom="0.75" header="0.3" footer="0.3"/>
  <pageSetup orientation="landscape" r:id="rId1"/>
  <ignoredErrors>
    <ignoredError sqref="F10:F15 J13:J26 I30 K13:K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B1:F71"/>
  <sheetViews>
    <sheetView workbookViewId="0">
      <selection activeCell="B70" sqref="B70"/>
    </sheetView>
  </sheetViews>
  <sheetFormatPr defaultColWidth="11.42578125" defaultRowHeight="12.75" outlineLevelRow="3"/>
  <cols>
    <col min="1" max="1" width="1.7109375" style="149" customWidth="1"/>
    <col min="2" max="2" width="35.7109375" style="149" customWidth="1"/>
    <col min="3" max="6" width="20.7109375" style="149" customWidth="1"/>
    <col min="7" max="256" width="11.42578125" style="149"/>
    <col min="257" max="257" width="1.7109375" style="149" customWidth="1"/>
    <col min="258" max="258" width="35.7109375" style="149" customWidth="1"/>
    <col min="259" max="262" width="20.7109375" style="149" customWidth="1"/>
    <col min="263" max="512" width="11.42578125" style="149"/>
    <col min="513" max="513" width="1.7109375" style="149" customWidth="1"/>
    <col min="514" max="514" width="35.7109375" style="149" customWidth="1"/>
    <col min="515" max="518" width="20.7109375" style="149" customWidth="1"/>
    <col min="519" max="768" width="11.42578125" style="149"/>
    <col min="769" max="769" width="1.7109375" style="149" customWidth="1"/>
    <col min="770" max="770" width="35.7109375" style="149" customWidth="1"/>
    <col min="771" max="774" width="20.7109375" style="149" customWidth="1"/>
    <col min="775" max="1024" width="11.42578125" style="149"/>
    <col min="1025" max="1025" width="1.7109375" style="149" customWidth="1"/>
    <col min="1026" max="1026" width="35.7109375" style="149" customWidth="1"/>
    <col min="1027" max="1030" width="20.7109375" style="149" customWidth="1"/>
    <col min="1031" max="1280" width="11.42578125" style="149"/>
    <col min="1281" max="1281" width="1.7109375" style="149" customWidth="1"/>
    <col min="1282" max="1282" width="35.7109375" style="149" customWidth="1"/>
    <col min="1283" max="1286" width="20.7109375" style="149" customWidth="1"/>
    <col min="1287" max="1536" width="11.42578125" style="149"/>
    <col min="1537" max="1537" width="1.7109375" style="149" customWidth="1"/>
    <col min="1538" max="1538" width="35.7109375" style="149" customWidth="1"/>
    <col min="1539" max="1542" width="20.7109375" style="149" customWidth="1"/>
    <col min="1543" max="1792" width="11.42578125" style="149"/>
    <col min="1793" max="1793" width="1.7109375" style="149" customWidth="1"/>
    <col min="1794" max="1794" width="35.7109375" style="149" customWidth="1"/>
    <col min="1795" max="1798" width="20.7109375" style="149" customWidth="1"/>
    <col min="1799" max="2048" width="11.42578125" style="149"/>
    <col min="2049" max="2049" width="1.7109375" style="149" customWidth="1"/>
    <col min="2050" max="2050" width="35.7109375" style="149" customWidth="1"/>
    <col min="2051" max="2054" width="20.7109375" style="149" customWidth="1"/>
    <col min="2055" max="2304" width="11.42578125" style="149"/>
    <col min="2305" max="2305" width="1.7109375" style="149" customWidth="1"/>
    <col min="2306" max="2306" width="35.7109375" style="149" customWidth="1"/>
    <col min="2307" max="2310" width="20.7109375" style="149" customWidth="1"/>
    <col min="2311" max="2560" width="11.42578125" style="149"/>
    <col min="2561" max="2561" width="1.7109375" style="149" customWidth="1"/>
    <col min="2562" max="2562" width="35.7109375" style="149" customWidth="1"/>
    <col min="2563" max="2566" width="20.7109375" style="149" customWidth="1"/>
    <col min="2567" max="2816" width="11.42578125" style="149"/>
    <col min="2817" max="2817" width="1.7109375" style="149" customWidth="1"/>
    <col min="2818" max="2818" width="35.7109375" style="149" customWidth="1"/>
    <col min="2819" max="2822" width="20.7109375" style="149" customWidth="1"/>
    <col min="2823" max="3072" width="11.42578125" style="149"/>
    <col min="3073" max="3073" width="1.7109375" style="149" customWidth="1"/>
    <col min="3074" max="3074" width="35.7109375" style="149" customWidth="1"/>
    <col min="3075" max="3078" width="20.7109375" style="149" customWidth="1"/>
    <col min="3079" max="3328" width="11.42578125" style="149"/>
    <col min="3329" max="3329" width="1.7109375" style="149" customWidth="1"/>
    <col min="3330" max="3330" width="35.7109375" style="149" customWidth="1"/>
    <col min="3331" max="3334" width="20.7109375" style="149" customWidth="1"/>
    <col min="3335" max="3584" width="11.42578125" style="149"/>
    <col min="3585" max="3585" width="1.7109375" style="149" customWidth="1"/>
    <col min="3586" max="3586" width="35.7109375" style="149" customWidth="1"/>
    <col min="3587" max="3590" width="20.7109375" style="149" customWidth="1"/>
    <col min="3591" max="3840" width="11.42578125" style="149"/>
    <col min="3841" max="3841" width="1.7109375" style="149" customWidth="1"/>
    <col min="3842" max="3842" width="35.7109375" style="149" customWidth="1"/>
    <col min="3843" max="3846" width="20.7109375" style="149" customWidth="1"/>
    <col min="3847" max="4096" width="11.42578125" style="149"/>
    <col min="4097" max="4097" width="1.7109375" style="149" customWidth="1"/>
    <col min="4098" max="4098" width="35.7109375" style="149" customWidth="1"/>
    <col min="4099" max="4102" width="20.7109375" style="149" customWidth="1"/>
    <col min="4103" max="4352" width="11.42578125" style="149"/>
    <col min="4353" max="4353" width="1.7109375" style="149" customWidth="1"/>
    <col min="4354" max="4354" width="35.7109375" style="149" customWidth="1"/>
    <col min="4355" max="4358" width="20.7109375" style="149" customWidth="1"/>
    <col min="4359" max="4608" width="11.42578125" style="149"/>
    <col min="4609" max="4609" width="1.7109375" style="149" customWidth="1"/>
    <col min="4610" max="4610" width="35.7109375" style="149" customWidth="1"/>
    <col min="4611" max="4614" width="20.7109375" style="149" customWidth="1"/>
    <col min="4615" max="4864" width="11.42578125" style="149"/>
    <col min="4865" max="4865" width="1.7109375" style="149" customWidth="1"/>
    <col min="4866" max="4866" width="35.7109375" style="149" customWidth="1"/>
    <col min="4867" max="4870" width="20.7109375" style="149" customWidth="1"/>
    <col min="4871" max="5120" width="11.42578125" style="149"/>
    <col min="5121" max="5121" width="1.7109375" style="149" customWidth="1"/>
    <col min="5122" max="5122" width="35.7109375" style="149" customWidth="1"/>
    <col min="5123" max="5126" width="20.7109375" style="149" customWidth="1"/>
    <col min="5127" max="5376" width="11.42578125" style="149"/>
    <col min="5377" max="5377" width="1.7109375" style="149" customWidth="1"/>
    <col min="5378" max="5378" width="35.7109375" style="149" customWidth="1"/>
    <col min="5379" max="5382" width="20.7109375" style="149" customWidth="1"/>
    <col min="5383" max="5632" width="11.42578125" style="149"/>
    <col min="5633" max="5633" width="1.7109375" style="149" customWidth="1"/>
    <col min="5634" max="5634" width="35.7109375" style="149" customWidth="1"/>
    <col min="5635" max="5638" width="20.7109375" style="149" customWidth="1"/>
    <col min="5639" max="5888" width="11.42578125" style="149"/>
    <col min="5889" max="5889" width="1.7109375" style="149" customWidth="1"/>
    <col min="5890" max="5890" width="35.7109375" style="149" customWidth="1"/>
    <col min="5891" max="5894" width="20.7109375" style="149" customWidth="1"/>
    <col min="5895" max="6144" width="11.42578125" style="149"/>
    <col min="6145" max="6145" width="1.7109375" style="149" customWidth="1"/>
    <col min="6146" max="6146" width="35.7109375" style="149" customWidth="1"/>
    <col min="6147" max="6150" width="20.7109375" style="149" customWidth="1"/>
    <col min="6151" max="6400" width="11.42578125" style="149"/>
    <col min="6401" max="6401" width="1.7109375" style="149" customWidth="1"/>
    <col min="6402" max="6402" width="35.7109375" style="149" customWidth="1"/>
    <col min="6403" max="6406" width="20.7109375" style="149" customWidth="1"/>
    <col min="6407" max="6656" width="11.42578125" style="149"/>
    <col min="6657" max="6657" width="1.7109375" style="149" customWidth="1"/>
    <col min="6658" max="6658" width="35.7109375" style="149" customWidth="1"/>
    <col min="6659" max="6662" width="20.7109375" style="149" customWidth="1"/>
    <col min="6663" max="6912" width="11.42578125" style="149"/>
    <col min="6913" max="6913" width="1.7109375" style="149" customWidth="1"/>
    <col min="6914" max="6914" width="35.7109375" style="149" customWidth="1"/>
    <col min="6915" max="6918" width="20.7109375" style="149" customWidth="1"/>
    <col min="6919" max="7168" width="11.42578125" style="149"/>
    <col min="7169" max="7169" width="1.7109375" style="149" customWidth="1"/>
    <col min="7170" max="7170" width="35.7109375" style="149" customWidth="1"/>
    <col min="7171" max="7174" width="20.7109375" style="149" customWidth="1"/>
    <col min="7175" max="7424" width="11.42578125" style="149"/>
    <col min="7425" max="7425" width="1.7109375" style="149" customWidth="1"/>
    <col min="7426" max="7426" width="35.7109375" style="149" customWidth="1"/>
    <col min="7427" max="7430" width="20.7109375" style="149" customWidth="1"/>
    <col min="7431" max="7680" width="11.42578125" style="149"/>
    <col min="7681" max="7681" width="1.7109375" style="149" customWidth="1"/>
    <col min="7682" max="7682" width="35.7109375" style="149" customWidth="1"/>
    <col min="7683" max="7686" width="20.7109375" style="149" customWidth="1"/>
    <col min="7687" max="7936" width="11.42578125" style="149"/>
    <col min="7937" max="7937" width="1.7109375" style="149" customWidth="1"/>
    <col min="7938" max="7938" width="35.7109375" style="149" customWidth="1"/>
    <col min="7939" max="7942" width="20.7109375" style="149" customWidth="1"/>
    <col min="7943" max="8192" width="11.42578125" style="149"/>
    <col min="8193" max="8193" width="1.7109375" style="149" customWidth="1"/>
    <col min="8194" max="8194" width="35.7109375" style="149" customWidth="1"/>
    <col min="8195" max="8198" width="20.7109375" style="149" customWidth="1"/>
    <col min="8199" max="8448" width="11.42578125" style="149"/>
    <col min="8449" max="8449" width="1.7109375" style="149" customWidth="1"/>
    <col min="8450" max="8450" width="35.7109375" style="149" customWidth="1"/>
    <col min="8451" max="8454" width="20.7109375" style="149" customWidth="1"/>
    <col min="8455" max="8704" width="11.42578125" style="149"/>
    <col min="8705" max="8705" width="1.7109375" style="149" customWidth="1"/>
    <col min="8706" max="8706" width="35.7109375" style="149" customWidth="1"/>
    <col min="8707" max="8710" width="20.7109375" style="149" customWidth="1"/>
    <col min="8711" max="8960" width="11.42578125" style="149"/>
    <col min="8961" max="8961" width="1.7109375" style="149" customWidth="1"/>
    <col min="8962" max="8962" width="35.7109375" style="149" customWidth="1"/>
    <col min="8963" max="8966" width="20.7109375" style="149" customWidth="1"/>
    <col min="8967" max="9216" width="11.42578125" style="149"/>
    <col min="9217" max="9217" width="1.7109375" style="149" customWidth="1"/>
    <col min="9218" max="9218" width="35.7109375" style="149" customWidth="1"/>
    <col min="9219" max="9222" width="20.7109375" style="149" customWidth="1"/>
    <col min="9223" max="9472" width="11.42578125" style="149"/>
    <col min="9473" max="9473" width="1.7109375" style="149" customWidth="1"/>
    <col min="9474" max="9474" width="35.7109375" style="149" customWidth="1"/>
    <col min="9475" max="9478" width="20.7109375" style="149" customWidth="1"/>
    <col min="9479" max="9728" width="11.42578125" style="149"/>
    <col min="9729" max="9729" width="1.7109375" style="149" customWidth="1"/>
    <col min="9730" max="9730" width="35.7109375" style="149" customWidth="1"/>
    <col min="9731" max="9734" width="20.7109375" style="149" customWidth="1"/>
    <col min="9735" max="9984" width="11.42578125" style="149"/>
    <col min="9985" max="9985" width="1.7109375" style="149" customWidth="1"/>
    <col min="9986" max="9986" width="35.7109375" style="149" customWidth="1"/>
    <col min="9987" max="9990" width="20.7109375" style="149" customWidth="1"/>
    <col min="9991" max="10240" width="11.42578125" style="149"/>
    <col min="10241" max="10241" width="1.7109375" style="149" customWidth="1"/>
    <col min="10242" max="10242" width="35.7109375" style="149" customWidth="1"/>
    <col min="10243" max="10246" width="20.7109375" style="149" customWidth="1"/>
    <col min="10247" max="10496" width="11.42578125" style="149"/>
    <col min="10497" max="10497" width="1.7109375" style="149" customWidth="1"/>
    <col min="10498" max="10498" width="35.7109375" style="149" customWidth="1"/>
    <col min="10499" max="10502" width="20.7109375" style="149" customWidth="1"/>
    <col min="10503" max="10752" width="11.42578125" style="149"/>
    <col min="10753" max="10753" width="1.7109375" style="149" customWidth="1"/>
    <col min="10754" max="10754" width="35.7109375" style="149" customWidth="1"/>
    <col min="10755" max="10758" width="20.7109375" style="149" customWidth="1"/>
    <col min="10759" max="11008" width="11.42578125" style="149"/>
    <col min="11009" max="11009" width="1.7109375" style="149" customWidth="1"/>
    <col min="11010" max="11010" width="35.7109375" style="149" customWidth="1"/>
    <col min="11011" max="11014" width="20.7109375" style="149" customWidth="1"/>
    <col min="11015" max="11264" width="11.42578125" style="149"/>
    <col min="11265" max="11265" width="1.7109375" style="149" customWidth="1"/>
    <col min="11266" max="11266" width="35.7109375" style="149" customWidth="1"/>
    <col min="11267" max="11270" width="20.7109375" style="149" customWidth="1"/>
    <col min="11271" max="11520" width="11.42578125" style="149"/>
    <col min="11521" max="11521" width="1.7109375" style="149" customWidth="1"/>
    <col min="11522" max="11522" width="35.7109375" style="149" customWidth="1"/>
    <col min="11523" max="11526" width="20.7109375" style="149" customWidth="1"/>
    <col min="11527" max="11776" width="11.42578125" style="149"/>
    <col min="11777" max="11777" width="1.7109375" style="149" customWidth="1"/>
    <col min="11778" max="11778" width="35.7109375" style="149" customWidth="1"/>
    <col min="11779" max="11782" width="20.7109375" style="149" customWidth="1"/>
    <col min="11783" max="12032" width="11.42578125" style="149"/>
    <col min="12033" max="12033" width="1.7109375" style="149" customWidth="1"/>
    <col min="12034" max="12034" width="35.7109375" style="149" customWidth="1"/>
    <col min="12035" max="12038" width="20.7109375" style="149" customWidth="1"/>
    <col min="12039" max="12288" width="11.42578125" style="149"/>
    <col min="12289" max="12289" width="1.7109375" style="149" customWidth="1"/>
    <col min="12290" max="12290" width="35.7109375" style="149" customWidth="1"/>
    <col min="12291" max="12294" width="20.7109375" style="149" customWidth="1"/>
    <col min="12295" max="12544" width="11.42578125" style="149"/>
    <col min="12545" max="12545" width="1.7109375" style="149" customWidth="1"/>
    <col min="12546" max="12546" width="35.7109375" style="149" customWidth="1"/>
    <col min="12547" max="12550" width="20.7109375" style="149" customWidth="1"/>
    <col min="12551" max="12800" width="11.42578125" style="149"/>
    <col min="12801" max="12801" width="1.7109375" style="149" customWidth="1"/>
    <col min="12802" max="12802" width="35.7109375" style="149" customWidth="1"/>
    <col min="12803" max="12806" width="20.7109375" style="149" customWidth="1"/>
    <col min="12807" max="13056" width="11.42578125" style="149"/>
    <col min="13057" max="13057" width="1.7109375" style="149" customWidth="1"/>
    <col min="13058" max="13058" width="35.7109375" style="149" customWidth="1"/>
    <col min="13059" max="13062" width="20.7109375" style="149" customWidth="1"/>
    <col min="13063" max="13312" width="11.42578125" style="149"/>
    <col min="13313" max="13313" width="1.7109375" style="149" customWidth="1"/>
    <col min="13314" max="13314" width="35.7109375" style="149" customWidth="1"/>
    <col min="13315" max="13318" width="20.7109375" style="149" customWidth="1"/>
    <col min="13319" max="13568" width="11.42578125" style="149"/>
    <col min="13569" max="13569" width="1.7109375" style="149" customWidth="1"/>
    <col min="13570" max="13570" width="35.7109375" style="149" customWidth="1"/>
    <col min="13571" max="13574" width="20.7109375" style="149" customWidth="1"/>
    <col min="13575" max="13824" width="11.42578125" style="149"/>
    <col min="13825" max="13825" width="1.7109375" style="149" customWidth="1"/>
    <col min="13826" max="13826" width="35.7109375" style="149" customWidth="1"/>
    <col min="13827" max="13830" width="20.7109375" style="149" customWidth="1"/>
    <col min="13831" max="14080" width="11.42578125" style="149"/>
    <col min="14081" max="14081" width="1.7109375" style="149" customWidth="1"/>
    <col min="14082" max="14082" width="35.7109375" style="149" customWidth="1"/>
    <col min="14083" max="14086" width="20.7109375" style="149" customWidth="1"/>
    <col min="14087" max="14336" width="11.42578125" style="149"/>
    <col min="14337" max="14337" width="1.7109375" style="149" customWidth="1"/>
    <col min="14338" max="14338" width="35.7109375" style="149" customWidth="1"/>
    <col min="14339" max="14342" width="20.7109375" style="149" customWidth="1"/>
    <col min="14343" max="14592" width="11.42578125" style="149"/>
    <col min="14593" max="14593" width="1.7109375" style="149" customWidth="1"/>
    <col min="14594" max="14594" width="35.7109375" style="149" customWidth="1"/>
    <col min="14595" max="14598" width="20.7109375" style="149" customWidth="1"/>
    <col min="14599" max="14848" width="11.42578125" style="149"/>
    <col min="14849" max="14849" width="1.7109375" style="149" customWidth="1"/>
    <col min="14850" max="14850" width="35.7109375" style="149" customWidth="1"/>
    <col min="14851" max="14854" width="20.7109375" style="149" customWidth="1"/>
    <col min="14855" max="15104" width="11.42578125" style="149"/>
    <col min="15105" max="15105" width="1.7109375" style="149" customWidth="1"/>
    <col min="15106" max="15106" width="35.7109375" style="149" customWidth="1"/>
    <col min="15107" max="15110" width="20.7109375" style="149" customWidth="1"/>
    <col min="15111" max="15360" width="11.42578125" style="149"/>
    <col min="15361" max="15361" width="1.7109375" style="149" customWidth="1"/>
    <col min="15362" max="15362" width="35.7109375" style="149" customWidth="1"/>
    <col min="15363" max="15366" width="20.7109375" style="149" customWidth="1"/>
    <col min="15367" max="15616" width="11.42578125" style="149"/>
    <col min="15617" max="15617" width="1.7109375" style="149" customWidth="1"/>
    <col min="15618" max="15618" width="35.7109375" style="149" customWidth="1"/>
    <col min="15619" max="15622" width="20.7109375" style="149" customWidth="1"/>
    <col min="15623" max="15872" width="11.42578125" style="149"/>
    <col min="15873" max="15873" width="1.7109375" style="149" customWidth="1"/>
    <col min="15874" max="15874" width="35.7109375" style="149" customWidth="1"/>
    <col min="15875" max="15878" width="20.7109375" style="149" customWidth="1"/>
    <col min="15879" max="16128" width="11.42578125" style="149"/>
    <col min="16129" max="16129" width="1.7109375" style="149" customWidth="1"/>
    <col min="16130" max="16130" width="35.7109375" style="149" customWidth="1"/>
    <col min="16131" max="16134" width="20.7109375" style="149" customWidth="1"/>
    <col min="16135" max="16384" width="11.42578125" style="149"/>
  </cols>
  <sheetData>
    <row r="1" spans="2:6">
      <c r="B1" s="150" t="s">
        <v>479</v>
      </c>
    </row>
    <row r="2" spans="2:6">
      <c r="B2" s="150" t="s">
        <v>480</v>
      </c>
    </row>
    <row r="3" spans="2:6">
      <c r="B3" s="150" t="s">
        <v>505</v>
      </c>
    </row>
    <row r="4" spans="2:6">
      <c r="B4" s="150"/>
    </row>
    <row r="5" spans="2:6">
      <c r="B5" s="150" t="s">
        <v>482</v>
      </c>
    </row>
    <row r="6" spans="2:6">
      <c r="B6" s="150" t="s">
        <v>483</v>
      </c>
    </row>
    <row r="7" spans="2:6">
      <c r="B7" s="150"/>
    </row>
    <row r="8" spans="2:6">
      <c r="B8" s="150"/>
    </row>
    <row r="9" spans="2:6">
      <c r="B9" s="150" t="s">
        <v>43</v>
      </c>
    </row>
    <row r="10" spans="2:6">
      <c r="B10" s="150" t="s">
        <v>71</v>
      </c>
    </row>
    <row r="11" spans="2:6">
      <c r="B11" s="150" t="s">
        <v>484</v>
      </c>
    </row>
    <row r="12" spans="2:6">
      <c r="B12" s="150"/>
    </row>
    <row r="14" spans="2:6" ht="15">
      <c r="B14" s="151" t="s">
        <v>485</v>
      </c>
      <c r="C14" s="152" t="s">
        <v>486</v>
      </c>
      <c r="D14" s="152" t="s">
        <v>487</v>
      </c>
      <c r="E14" s="152" t="s">
        <v>488</v>
      </c>
      <c r="F14" s="152" t="s">
        <v>489</v>
      </c>
    </row>
    <row r="15" spans="2:6" hidden="1" outlineLevel="3">
      <c r="B15" s="168" t="s">
        <v>506</v>
      </c>
      <c r="C15" s="169">
        <v>284700</v>
      </c>
      <c r="D15" s="169">
        <v>257852</v>
      </c>
      <c r="E15" s="169">
        <v>-26848</v>
      </c>
      <c r="F15" s="169">
        <v>-9.4303000000000008</v>
      </c>
    </row>
    <row r="16" spans="2:6" hidden="1" outlineLevel="3">
      <c r="B16" s="168" t="s">
        <v>507</v>
      </c>
      <c r="C16" s="169">
        <v>568000</v>
      </c>
      <c r="D16" s="169">
        <v>568000</v>
      </c>
      <c r="E16" s="169">
        <v>0</v>
      </c>
      <c r="F16" s="169">
        <v>0</v>
      </c>
    </row>
    <row r="17" spans="2:6" hidden="1" outlineLevel="3">
      <c r="B17" s="168" t="s">
        <v>508</v>
      </c>
      <c r="C17" s="169">
        <v>21201500</v>
      </c>
      <c r="D17" s="169">
        <v>27190900</v>
      </c>
      <c r="E17" s="169">
        <v>5989400</v>
      </c>
      <c r="F17" s="169">
        <v>28.2499</v>
      </c>
    </row>
    <row r="18" spans="2:6" hidden="1" outlineLevel="3">
      <c r="B18" s="168" t="s">
        <v>509</v>
      </c>
      <c r="C18" s="169">
        <v>310800</v>
      </c>
      <c r="D18" s="169">
        <v>401100</v>
      </c>
      <c r="E18" s="169">
        <v>90300</v>
      </c>
      <c r="F18" s="169">
        <v>29.054099999999998</v>
      </c>
    </row>
    <row r="19" spans="2:6" hidden="1" outlineLevel="3">
      <c r="B19" s="168" t="s">
        <v>510</v>
      </c>
      <c r="C19" s="169">
        <v>9040900</v>
      </c>
      <c r="D19" s="169">
        <v>15000000</v>
      </c>
      <c r="E19" s="169">
        <v>5959100</v>
      </c>
      <c r="F19" s="169">
        <v>65.912700000000001</v>
      </c>
    </row>
    <row r="20" spans="2:6" hidden="1" outlineLevel="3">
      <c r="B20" s="168" t="s">
        <v>511</v>
      </c>
      <c r="C20" s="169">
        <v>4303400</v>
      </c>
      <c r="D20" s="169">
        <v>5888000</v>
      </c>
      <c r="E20" s="169">
        <v>1584600</v>
      </c>
      <c r="F20" s="169">
        <v>36.822000000000003</v>
      </c>
    </row>
    <row r="21" spans="2:6" hidden="1" outlineLevel="3">
      <c r="B21" s="168" t="s">
        <v>512</v>
      </c>
      <c r="C21" s="169">
        <v>12620900</v>
      </c>
      <c r="D21" s="169">
        <v>12144200</v>
      </c>
      <c r="E21" s="169">
        <v>-476700</v>
      </c>
      <c r="F21" s="169">
        <v>-3.7770999999999999</v>
      </c>
    </row>
    <row r="22" spans="2:6" outlineLevel="2" collapsed="1">
      <c r="B22" s="168" t="s">
        <v>513</v>
      </c>
      <c r="C22" s="169">
        <v>48330200</v>
      </c>
      <c r="D22" s="169">
        <v>61450052</v>
      </c>
      <c r="E22" s="169">
        <v>13119852</v>
      </c>
      <c r="F22" s="169">
        <v>27.1463</v>
      </c>
    </row>
    <row r="23" spans="2:6" hidden="1" outlineLevel="3">
      <c r="B23" s="168" t="s">
        <v>514</v>
      </c>
      <c r="C23" s="169">
        <v>463000</v>
      </c>
      <c r="D23" s="170">
        <v>0</v>
      </c>
      <c r="E23" s="169">
        <v>-463000</v>
      </c>
      <c r="F23" s="169">
        <v>-100</v>
      </c>
    </row>
    <row r="24" spans="2:6" hidden="1" outlineLevel="3">
      <c r="B24" s="168" t="s">
        <v>515</v>
      </c>
      <c r="C24" s="169">
        <v>28237450</v>
      </c>
      <c r="D24" s="169">
        <v>0</v>
      </c>
      <c r="E24" s="169">
        <v>-28237450</v>
      </c>
      <c r="F24" s="169">
        <v>-100</v>
      </c>
    </row>
    <row r="25" spans="2:6" hidden="1" outlineLevel="3">
      <c r="B25" s="168" t="s">
        <v>516</v>
      </c>
      <c r="C25" s="169">
        <v>300000</v>
      </c>
      <c r="D25" s="169">
        <v>170000</v>
      </c>
      <c r="E25" s="169">
        <v>-130000</v>
      </c>
      <c r="F25" s="169">
        <v>-43.333300000000001</v>
      </c>
    </row>
    <row r="26" spans="2:6" outlineLevel="2" collapsed="1">
      <c r="B26" s="168" t="s">
        <v>517</v>
      </c>
      <c r="C26" s="169">
        <v>29000450</v>
      </c>
      <c r="D26" s="169">
        <v>170000</v>
      </c>
      <c r="E26" s="169">
        <v>-28830450</v>
      </c>
      <c r="F26" s="169">
        <v>-99.413799999999995</v>
      </c>
    </row>
    <row r="27" spans="2:6" hidden="1" outlineLevel="3">
      <c r="B27" s="168" t="s">
        <v>518</v>
      </c>
      <c r="C27" s="169">
        <v>144800</v>
      </c>
      <c r="D27" s="169">
        <v>95000</v>
      </c>
      <c r="E27" s="169">
        <v>-49800</v>
      </c>
      <c r="F27" s="169">
        <v>-34.392299999999999</v>
      </c>
    </row>
    <row r="28" spans="2:6" hidden="1" outlineLevel="3">
      <c r="B28" s="168" t="s">
        <v>519</v>
      </c>
      <c r="C28" s="169">
        <v>500000</v>
      </c>
      <c r="D28" s="169">
        <v>500000</v>
      </c>
      <c r="E28" s="169">
        <v>0</v>
      </c>
      <c r="F28" s="169">
        <v>0</v>
      </c>
    </row>
    <row r="29" spans="2:6" hidden="1" outlineLevel="3">
      <c r="B29" s="168" t="s">
        <v>520</v>
      </c>
      <c r="C29" s="169">
        <v>1050000</v>
      </c>
      <c r="D29" s="169">
        <v>200000</v>
      </c>
      <c r="E29" s="169">
        <v>-850000</v>
      </c>
      <c r="F29" s="169">
        <v>-80.952399999999997</v>
      </c>
    </row>
    <row r="30" spans="2:6" hidden="1" outlineLevel="3">
      <c r="B30" s="168" t="s">
        <v>521</v>
      </c>
      <c r="C30" s="169">
        <v>15161238</v>
      </c>
      <c r="D30" s="169">
        <v>0</v>
      </c>
      <c r="E30" s="169">
        <v>-15161238</v>
      </c>
      <c r="F30" s="169">
        <v>-100</v>
      </c>
    </row>
    <row r="31" spans="2:6" hidden="1" outlineLevel="3">
      <c r="B31" s="168" t="s">
        <v>522</v>
      </c>
      <c r="C31" s="169">
        <v>700000</v>
      </c>
      <c r="D31" s="169">
        <v>700000</v>
      </c>
      <c r="E31" s="169">
        <v>0</v>
      </c>
      <c r="F31" s="169">
        <v>0</v>
      </c>
    </row>
    <row r="32" spans="2:6" hidden="1" outlineLevel="3">
      <c r="B32" s="168" t="s">
        <v>523</v>
      </c>
      <c r="C32" s="169">
        <v>44557734</v>
      </c>
      <c r="D32" s="169">
        <v>45027734</v>
      </c>
      <c r="E32" s="169">
        <v>470000</v>
      </c>
      <c r="F32" s="169">
        <v>1.0548</v>
      </c>
    </row>
    <row r="33" spans="2:6" hidden="1" outlineLevel="3">
      <c r="B33" s="168" t="s">
        <v>524</v>
      </c>
      <c r="C33" s="169">
        <v>391000</v>
      </c>
      <c r="D33" s="169">
        <v>441000</v>
      </c>
      <c r="E33" s="169">
        <v>50000</v>
      </c>
      <c r="F33" s="169">
        <v>12.787699999999999</v>
      </c>
    </row>
    <row r="34" spans="2:6" hidden="1" outlineLevel="3">
      <c r="B34" s="168" t="s">
        <v>525</v>
      </c>
      <c r="C34" s="169">
        <v>180000</v>
      </c>
      <c r="D34" s="169">
        <v>195000</v>
      </c>
      <c r="E34" s="169">
        <v>15000</v>
      </c>
      <c r="F34" s="169">
        <v>8.3332999999999995</v>
      </c>
    </row>
    <row r="35" spans="2:6" hidden="1" outlineLevel="3">
      <c r="B35" s="168" t="s">
        <v>526</v>
      </c>
      <c r="C35" s="169">
        <v>182391946</v>
      </c>
      <c r="D35" s="169">
        <v>182391946</v>
      </c>
      <c r="E35" s="169">
        <v>0</v>
      </c>
      <c r="F35" s="169">
        <v>0</v>
      </c>
    </row>
    <row r="36" spans="2:6" hidden="1" outlineLevel="3">
      <c r="B36" s="168" t="s">
        <v>527</v>
      </c>
      <c r="C36" s="169">
        <v>4000000</v>
      </c>
      <c r="D36" s="169">
        <v>4000000</v>
      </c>
      <c r="E36" s="169">
        <v>0</v>
      </c>
      <c r="F36" s="169">
        <v>0</v>
      </c>
    </row>
    <row r="37" spans="2:6" hidden="1" outlineLevel="3">
      <c r="B37" s="168" t="s">
        <v>528</v>
      </c>
      <c r="C37" s="169">
        <v>94162970.260000005</v>
      </c>
      <c r="D37" s="169">
        <v>164455300</v>
      </c>
      <c r="E37" s="169">
        <v>70292329.739999995</v>
      </c>
      <c r="F37" s="169">
        <v>74.649699999999996</v>
      </c>
    </row>
    <row r="38" spans="2:6" outlineLevel="2" collapsed="1">
      <c r="B38" s="168" t="s">
        <v>529</v>
      </c>
      <c r="C38" s="169">
        <v>343239688.25999999</v>
      </c>
      <c r="D38" s="169">
        <v>398005980</v>
      </c>
      <c r="E38" s="169">
        <v>54766291.740000002</v>
      </c>
      <c r="F38" s="169">
        <v>15.9557</v>
      </c>
    </row>
    <row r="39" spans="2:6" hidden="1" outlineLevel="3">
      <c r="B39" s="168" t="s">
        <v>530</v>
      </c>
      <c r="C39" s="169">
        <v>14634090</v>
      </c>
      <c r="D39" s="169">
        <v>33499990</v>
      </c>
      <c r="E39" s="169">
        <v>18865900</v>
      </c>
      <c r="F39" s="169">
        <v>128.91749999999999</v>
      </c>
    </row>
    <row r="40" spans="2:6" hidden="1" outlineLevel="3">
      <c r="B40" s="168" t="s">
        <v>531</v>
      </c>
      <c r="C40" s="169">
        <v>56600</v>
      </c>
      <c r="D40" s="169">
        <v>11600</v>
      </c>
      <c r="E40" s="169">
        <v>-45000</v>
      </c>
      <c r="F40" s="169">
        <v>-79.505300000000005</v>
      </c>
    </row>
    <row r="41" spans="2:6" hidden="1" outlineLevel="3">
      <c r="B41" s="168" t="s">
        <v>532</v>
      </c>
      <c r="C41" s="169">
        <v>36600000</v>
      </c>
      <c r="D41" s="169">
        <v>38174000</v>
      </c>
      <c r="E41" s="169">
        <v>1574000</v>
      </c>
      <c r="F41" s="169">
        <v>4.3005000000000004</v>
      </c>
    </row>
    <row r="42" spans="2:6" hidden="1" outlineLevel="3">
      <c r="B42" s="168" t="s">
        <v>533</v>
      </c>
      <c r="C42" s="169">
        <v>2086900</v>
      </c>
      <c r="D42" s="169">
        <v>1811600</v>
      </c>
      <c r="E42" s="169">
        <v>-275300</v>
      </c>
      <c r="F42" s="169">
        <v>-13.191800000000001</v>
      </c>
    </row>
    <row r="43" spans="2:6" outlineLevel="2" collapsed="1">
      <c r="B43" s="168" t="s">
        <v>534</v>
      </c>
      <c r="C43" s="169">
        <v>53377590</v>
      </c>
      <c r="D43" s="169">
        <v>73497190</v>
      </c>
      <c r="E43" s="169">
        <v>20119600</v>
      </c>
      <c r="F43" s="169">
        <v>37.692999999999998</v>
      </c>
    </row>
    <row r="44" spans="2:6" hidden="1" outlineLevel="3">
      <c r="B44" s="168" t="s">
        <v>490</v>
      </c>
      <c r="C44" s="169">
        <v>385000</v>
      </c>
      <c r="D44" s="169">
        <v>385000</v>
      </c>
      <c r="E44" s="169">
        <v>0</v>
      </c>
      <c r="F44" s="169">
        <v>0</v>
      </c>
    </row>
    <row r="45" spans="2:6" hidden="1" outlineLevel="3">
      <c r="B45" s="168" t="s">
        <v>491</v>
      </c>
      <c r="C45" s="169">
        <v>150000</v>
      </c>
      <c r="D45" s="169">
        <v>300000</v>
      </c>
      <c r="E45" s="169">
        <v>150000</v>
      </c>
      <c r="F45" s="169">
        <v>100</v>
      </c>
    </row>
    <row r="46" spans="2:6" hidden="1" outlineLevel="3">
      <c r="B46" s="168" t="s">
        <v>535</v>
      </c>
      <c r="C46" s="169">
        <v>300000</v>
      </c>
      <c r="D46" s="169">
        <v>300000</v>
      </c>
      <c r="E46" s="169">
        <v>0</v>
      </c>
      <c r="F46" s="169">
        <v>0</v>
      </c>
    </row>
    <row r="47" spans="2:6" hidden="1" outlineLevel="3">
      <c r="B47" s="168" t="s">
        <v>492</v>
      </c>
      <c r="C47" s="169">
        <v>57362600</v>
      </c>
      <c r="D47" s="169">
        <v>81817600</v>
      </c>
      <c r="E47" s="169">
        <v>24455000</v>
      </c>
      <c r="F47" s="169">
        <v>42.632300000000001</v>
      </c>
    </row>
    <row r="48" spans="2:6" hidden="1" outlineLevel="3">
      <c r="B48" s="168" t="s">
        <v>536</v>
      </c>
      <c r="C48" s="169">
        <v>93490.21</v>
      </c>
      <c r="D48" s="169">
        <v>0</v>
      </c>
      <c r="E48" s="169">
        <v>-93490.21</v>
      </c>
      <c r="F48" s="169">
        <v>-100</v>
      </c>
    </row>
    <row r="49" spans="2:6" outlineLevel="2" collapsed="1">
      <c r="B49" s="168" t="s">
        <v>494</v>
      </c>
      <c r="C49" s="169">
        <v>58291090.210000001</v>
      </c>
      <c r="D49" s="169">
        <v>82802600</v>
      </c>
      <c r="E49" s="169">
        <v>24511509.789999999</v>
      </c>
      <c r="F49" s="169">
        <v>42.050199999999997</v>
      </c>
    </row>
    <row r="50" spans="2:6" hidden="1" outlineLevel="3">
      <c r="B50" s="168" t="s">
        <v>537</v>
      </c>
      <c r="C50" s="169">
        <v>550000</v>
      </c>
      <c r="D50" s="169">
        <v>350000</v>
      </c>
      <c r="E50" s="169">
        <v>-200000</v>
      </c>
      <c r="F50" s="169">
        <v>-36.363599999999998</v>
      </c>
    </row>
    <row r="51" spans="2:6" hidden="1" outlineLevel="3">
      <c r="B51" s="168" t="s">
        <v>538</v>
      </c>
      <c r="C51" s="169">
        <v>97950091</v>
      </c>
      <c r="D51" s="169">
        <v>81957291</v>
      </c>
      <c r="E51" s="169">
        <v>-15992800</v>
      </c>
      <c r="F51" s="169">
        <v>-16.327500000000001</v>
      </c>
    </row>
    <row r="52" spans="2:6" hidden="1" outlineLevel="3">
      <c r="B52" s="168" t="s">
        <v>539</v>
      </c>
      <c r="C52" s="169">
        <v>4000000</v>
      </c>
      <c r="D52" s="169">
        <v>10509700</v>
      </c>
      <c r="E52" s="169">
        <v>6509700</v>
      </c>
      <c r="F52" s="169">
        <v>162.74250000000001</v>
      </c>
    </row>
    <row r="53" spans="2:6" outlineLevel="2" collapsed="1">
      <c r="B53" s="168" t="s">
        <v>540</v>
      </c>
      <c r="C53" s="169">
        <v>102500091</v>
      </c>
      <c r="D53" s="169">
        <v>92816991</v>
      </c>
      <c r="E53" s="169">
        <v>-9683100</v>
      </c>
      <c r="F53" s="169">
        <v>-9.4468999999999994</v>
      </c>
    </row>
    <row r="54" spans="2:6" hidden="1" outlineLevel="3">
      <c r="B54" s="168" t="s">
        <v>541</v>
      </c>
      <c r="C54" s="169">
        <v>1939266</v>
      </c>
      <c r="D54" s="169">
        <v>1939266</v>
      </c>
      <c r="E54" s="169">
        <v>0</v>
      </c>
      <c r="F54" s="169">
        <v>0</v>
      </c>
    </row>
    <row r="55" spans="2:6" hidden="1" outlineLevel="3">
      <c r="B55" s="168" t="s">
        <v>542</v>
      </c>
      <c r="C55" s="169">
        <v>650000</v>
      </c>
      <c r="D55" s="169">
        <v>650000</v>
      </c>
      <c r="E55" s="169">
        <v>0</v>
      </c>
      <c r="F55" s="169">
        <v>0</v>
      </c>
    </row>
    <row r="56" spans="2:6" hidden="1" outlineLevel="3">
      <c r="B56" s="168" t="s">
        <v>495</v>
      </c>
      <c r="C56" s="169">
        <v>12089237</v>
      </c>
      <c r="D56" s="169">
        <v>12407281</v>
      </c>
      <c r="E56" s="169">
        <v>318044</v>
      </c>
      <c r="F56" s="169">
        <v>2.6307999999999998</v>
      </c>
    </row>
    <row r="57" spans="2:6" hidden="1" outlineLevel="3">
      <c r="B57" s="168" t="s">
        <v>543</v>
      </c>
      <c r="C57" s="169">
        <v>170800</v>
      </c>
      <c r="D57" s="169">
        <v>170800</v>
      </c>
      <c r="E57" s="169">
        <v>0</v>
      </c>
      <c r="F57" s="169">
        <v>0</v>
      </c>
    </row>
    <row r="58" spans="2:6" outlineLevel="2" collapsed="1">
      <c r="B58" s="168" t="s">
        <v>496</v>
      </c>
      <c r="C58" s="169">
        <v>14849303</v>
      </c>
      <c r="D58" s="169">
        <v>15167347</v>
      </c>
      <c r="E58" s="169">
        <v>318044</v>
      </c>
      <c r="F58" s="169">
        <v>2.1417999999999999</v>
      </c>
    </row>
    <row r="59" spans="2:6" outlineLevel="1">
      <c r="B59" s="156" t="s">
        <v>497</v>
      </c>
      <c r="C59" s="157">
        <v>649588412.47000003</v>
      </c>
      <c r="D59" s="157">
        <v>723910160</v>
      </c>
      <c r="E59" s="157">
        <v>74321747.530000001</v>
      </c>
      <c r="F59" s="157">
        <v>11.4414</v>
      </c>
    </row>
    <row r="60" spans="2:6" hidden="1" outlineLevel="3">
      <c r="B60" s="168" t="s">
        <v>498</v>
      </c>
      <c r="C60" s="169">
        <v>51262.93</v>
      </c>
      <c r="D60" s="169">
        <v>-5892800</v>
      </c>
      <c r="E60" s="169">
        <v>-5944062.9299999997</v>
      </c>
      <c r="F60" s="169">
        <v>-11595.2462</v>
      </c>
    </row>
    <row r="61" spans="2:6" outlineLevel="2" collapsed="1">
      <c r="B61" s="168" t="s">
        <v>499</v>
      </c>
      <c r="C61" s="169">
        <v>51262.93</v>
      </c>
      <c r="D61" s="169">
        <v>-5892800</v>
      </c>
      <c r="E61" s="169">
        <v>-5944062.9299999997</v>
      </c>
      <c r="F61" s="169">
        <v>-11595.2462</v>
      </c>
    </row>
    <row r="62" spans="2:6" hidden="1" outlineLevel="3">
      <c r="B62" s="168" t="s">
        <v>544</v>
      </c>
      <c r="C62" s="170">
        <v>0</v>
      </c>
      <c r="D62" s="169">
        <v>-6750000</v>
      </c>
      <c r="E62" s="169">
        <v>-6750000</v>
      </c>
      <c r="F62" s="169">
        <v>0</v>
      </c>
    </row>
    <row r="63" spans="2:6" hidden="1" outlineLevel="3">
      <c r="B63" s="168" t="s">
        <v>545</v>
      </c>
      <c r="C63" s="169">
        <v>-385000</v>
      </c>
      <c r="D63" s="169">
        <v>-385000</v>
      </c>
      <c r="E63" s="169">
        <v>0</v>
      </c>
      <c r="F63" s="169">
        <v>0</v>
      </c>
    </row>
    <row r="64" spans="2:6" outlineLevel="2" collapsed="1">
      <c r="B64" s="168" t="s">
        <v>546</v>
      </c>
      <c r="C64" s="169">
        <v>-385000</v>
      </c>
      <c r="D64" s="169">
        <v>-7135000</v>
      </c>
      <c r="E64" s="169">
        <v>-6750000</v>
      </c>
      <c r="F64" s="169">
        <v>1753.2467999999999</v>
      </c>
    </row>
    <row r="65" spans="2:6" outlineLevel="3">
      <c r="B65" s="168" t="s">
        <v>500</v>
      </c>
      <c r="C65" s="169">
        <v>-111082790</v>
      </c>
      <c r="D65" s="169">
        <v>-142204190</v>
      </c>
      <c r="E65" s="169">
        <v>-31121400</v>
      </c>
      <c r="F65" s="169">
        <v>28.016400000000001</v>
      </c>
    </row>
    <row r="66" spans="2:6" outlineLevel="3">
      <c r="B66" s="168" t="s">
        <v>547</v>
      </c>
      <c r="C66" s="169">
        <v>-880000</v>
      </c>
      <c r="D66" s="169">
        <v>0</v>
      </c>
      <c r="E66" s="169">
        <v>880000</v>
      </c>
      <c r="F66" s="169">
        <v>-100</v>
      </c>
    </row>
    <row r="67" spans="2:6" outlineLevel="2">
      <c r="B67" s="168" t="s">
        <v>502</v>
      </c>
      <c r="C67" s="169">
        <v>-111962790</v>
      </c>
      <c r="D67" s="169">
        <v>-142204190</v>
      </c>
      <c r="E67" s="169">
        <v>-30241400</v>
      </c>
      <c r="F67" s="169">
        <v>27.010200000000001</v>
      </c>
    </row>
    <row r="68" spans="2:6" hidden="1" outlineLevel="3">
      <c r="B68" s="168" t="s">
        <v>548</v>
      </c>
      <c r="C68" s="169">
        <v>-5161591</v>
      </c>
      <c r="D68" s="169">
        <v>-5161591</v>
      </c>
      <c r="E68" s="169">
        <v>0</v>
      </c>
      <c r="F68" s="169">
        <v>0</v>
      </c>
    </row>
    <row r="69" spans="2:6" outlineLevel="2" collapsed="1">
      <c r="B69" s="168" t="s">
        <v>549</v>
      </c>
      <c r="C69" s="169">
        <v>-5161591</v>
      </c>
      <c r="D69" s="169">
        <v>-5161591</v>
      </c>
      <c r="E69" s="169">
        <v>0</v>
      </c>
      <c r="F69" s="169">
        <v>0</v>
      </c>
    </row>
    <row r="70" spans="2:6" outlineLevel="1">
      <c r="B70" s="156" t="s">
        <v>503</v>
      </c>
      <c r="C70" s="157">
        <v>-117458118.06999999</v>
      </c>
      <c r="D70" s="157">
        <v>-160393581</v>
      </c>
      <c r="E70" s="157">
        <v>-42935462.93</v>
      </c>
      <c r="F70" s="157">
        <v>36.553800000000003</v>
      </c>
    </row>
    <row r="71" spans="2:6">
      <c r="B71" s="165" t="s">
        <v>504</v>
      </c>
      <c r="C71" s="166">
        <v>532130294.39999998</v>
      </c>
      <c r="D71" s="166">
        <v>563516579</v>
      </c>
      <c r="E71" s="166">
        <v>31386284.600000001</v>
      </c>
      <c r="F71" s="166">
        <v>5.8982000000000001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F34"/>
  <sheetViews>
    <sheetView workbookViewId="0">
      <selection activeCell="B70" sqref="B70"/>
    </sheetView>
  </sheetViews>
  <sheetFormatPr defaultColWidth="11.42578125" defaultRowHeight="12.75" outlineLevelRow="3"/>
  <cols>
    <col min="1" max="1" width="1.7109375" style="149" customWidth="1"/>
    <col min="2" max="2" width="35.7109375" style="149" customWidth="1"/>
    <col min="3" max="6" width="20.7109375" style="149" customWidth="1"/>
    <col min="7" max="256" width="11.42578125" style="149"/>
    <col min="257" max="257" width="1.7109375" style="149" customWidth="1"/>
    <col min="258" max="258" width="35.7109375" style="149" customWidth="1"/>
    <col min="259" max="262" width="20.7109375" style="149" customWidth="1"/>
    <col min="263" max="512" width="11.42578125" style="149"/>
    <col min="513" max="513" width="1.7109375" style="149" customWidth="1"/>
    <col min="514" max="514" width="35.7109375" style="149" customWidth="1"/>
    <col min="515" max="518" width="20.7109375" style="149" customWidth="1"/>
    <col min="519" max="768" width="11.42578125" style="149"/>
    <col min="769" max="769" width="1.7109375" style="149" customWidth="1"/>
    <col min="770" max="770" width="35.7109375" style="149" customWidth="1"/>
    <col min="771" max="774" width="20.7109375" style="149" customWidth="1"/>
    <col min="775" max="1024" width="11.42578125" style="149"/>
    <col min="1025" max="1025" width="1.7109375" style="149" customWidth="1"/>
    <col min="1026" max="1026" width="35.7109375" style="149" customWidth="1"/>
    <col min="1027" max="1030" width="20.7109375" style="149" customWidth="1"/>
    <col min="1031" max="1280" width="11.42578125" style="149"/>
    <col min="1281" max="1281" width="1.7109375" style="149" customWidth="1"/>
    <col min="1282" max="1282" width="35.7109375" style="149" customWidth="1"/>
    <col min="1283" max="1286" width="20.7109375" style="149" customWidth="1"/>
    <col min="1287" max="1536" width="11.42578125" style="149"/>
    <col min="1537" max="1537" width="1.7109375" style="149" customWidth="1"/>
    <col min="1538" max="1538" width="35.7109375" style="149" customWidth="1"/>
    <col min="1539" max="1542" width="20.7109375" style="149" customWidth="1"/>
    <col min="1543" max="1792" width="11.42578125" style="149"/>
    <col min="1793" max="1793" width="1.7109375" style="149" customWidth="1"/>
    <col min="1794" max="1794" width="35.7109375" style="149" customWidth="1"/>
    <col min="1795" max="1798" width="20.7109375" style="149" customWidth="1"/>
    <col min="1799" max="2048" width="11.42578125" style="149"/>
    <col min="2049" max="2049" width="1.7109375" style="149" customWidth="1"/>
    <col min="2050" max="2050" width="35.7109375" style="149" customWidth="1"/>
    <col min="2051" max="2054" width="20.7109375" style="149" customWidth="1"/>
    <col min="2055" max="2304" width="11.42578125" style="149"/>
    <col min="2305" max="2305" width="1.7109375" style="149" customWidth="1"/>
    <col min="2306" max="2306" width="35.7109375" style="149" customWidth="1"/>
    <col min="2307" max="2310" width="20.7109375" style="149" customWidth="1"/>
    <col min="2311" max="2560" width="11.42578125" style="149"/>
    <col min="2561" max="2561" width="1.7109375" style="149" customWidth="1"/>
    <col min="2562" max="2562" width="35.7109375" style="149" customWidth="1"/>
    <col min="2563" max="2566" width="20.7109375" style="149" customWidth="1"/>
    <col min="2567" max="2816" width="11.42578125" style="149"/>
    <col min="2817" max="2817" width="1.7109375" style="149" customWidth="1"/>
    <col min="2818" max="2818" width="35.7109375" style="149" customWidth="1"/>
    <col min="2819" max="2822" width="20.7109375" style="149" customWidth="1"/>
    <col min="2823" max="3072" width="11.42578125" style="149"/>
    <col min="3073" max="3073" width="1.7109375" style="149" customWidth="1"/>
    <col min="3074" max="3074" width="35.7109375" style="149" customWidth="1"/>
    <col min="3075" max="3078" width="20.7109375" style="149" customWidth="1"/>
    <col min="3079" max="3328" width="11.42578125" style="149"/>
    <col min="3329" max="3329" width="1.7109375" style="149" customWidth="1"/>
    <col min="3330" max="3330" width="35.7109375" style="149" customWidth="1"/>
    <col min="3331" max="3334" width="20.7109375" style="149" customWidth="1"/>
    <col min="3335" max="3584" width="11.42578125" style="149"/>
    <col min="3585" max="3585" width="1.7109375" style="149" customWidth="1"/>
    <col min="3586" max="3586" width="35.7109375" style="149" customWidth="1"/>
    <col min="3587" max="3590" width="20.7109375" style="149" customWidth="1"/>
    <col min="3591" max="3840" width="11.42578125" style="149"/>
    <col min="3841" max="3841" width="1.7109375" style="149" customWidth="1"/>
    <col min="3842" max="3842" width="35.7109375" style="149" customWidth="1"/>
    <col min="3843" max="3846" width="20.7109375" style="149" customWidth="1"/>
    <col min="3847" max="4096" width="11.42578125" style="149"/>
    <col min="4097" max="4097" width="1.7109375" style="149" customWidth="1"/>
    <col min="4098" max="4098" width="35.7109375" style="149" customWidth="1"/>
    <col min="4099" max="4102" width="20.7109375" style="149" customWidth="1"/>
    <col min="4103" max="4352" width="11.42578125" style="149"/>
    <col min="4353" max="4353" width="1.7109375" style="149" customWidth="1"/>
    <col min="4354" max="4354" width="35.7109375" style="149" customWidth="1"/>
    <col min="4355" max="4358" width="20.7109375" style="149" customWidth="1"/>
    <col min="4359" max="4608" width="11.42578125" style="149"/>
    <col min="4609" max="4609" width="1.7109375" style="149" customWidth="1"/>
    <col min="4610" max="4610" width="35.7109375" style="149" customWidth="1"/>
    <col min="4611" max="4614" width="20.7109375" style="149" customWidth="1"/>
    <col min="4615" max="4864" width="11.42578125" style="149"/>
    <col min="4865" max="4865" width="1.7109375" style="149" customWidth="1"/>
    <col min="4866" max="4866" width="35.7109375" style="149" customWidth="1"/>
    <col min="4867" max="4870" width="20.7109375" style="149" customWidth="1"/>
    <col min="4871" max="5120" width="11.42578125" style="149"/>
    <col min="5121" max="5121" width="1.7109375" style="149" customWidth="1"/>
    <col min="5122" max="5122" width="35.7109375" style="149" customWidth="1"/>
    <col min="5123" max="5126" width="20.7109375" style="149" customWidth="1"/>
    <col min="5127" max="5376" width="11.42578125" style="149"/>
    <col min="5377" max="5377" width="1.7109375" style="149" customWidth="1"/>
    <col min="5378" max="5378" width="35.7109375" style="149" customWidth="1"/>
    <col min="5379" max="5382" width="20.7109375" style="149" customWidth="1"/>
    <col min="5383" max="5632" width="11.42578125" style="149"/>
    <col min="5633" max="5633" width="1.7109375" style="149" customWidth="1"/>
    <col min="5634" max="5634" width="35.7109375" style="149" customWidth="1"/>
    <col min="5635" max="5638" width="20.7109375" style="149" customWidth="1"/>
    <col min="5639" max="5888" width="11.42578125" style="149"/>
    <col min="5889" max="5889" width="1.7109375" style="149" customWidth="1"/>
    <col min="5890" max="5890" width="35.7109375" style="149" customWidth="1"/>
    <col min="5891" max="5894" width="20.7109375" style="149" customWidth="1"/>
    <col min="5895" max="6144" width="11.42578125" style="149"/>
    <col min="6145" max="6145" width="1.7109375" style="149" customWidth="1"/>
    <col min="6146" max="6146" width="35.7109375" style="149" customWidth="1"/>
    <col min="6147" max="6150" width="20.7109375" style="149" customWidth="1"/>
    <col min="6151" max="6400" width="11.42578125" style="149"/>
    <col min="6401" max="6401" width="1.7109375" style="149" customWidth="1"/>
    <col min="6402" max="6402" width="35.7109375" style="149" customWidth="1"/>
    <col min="6403" max="6406" width="20.7109375" style="149" customWidth="1"/>
    <col min="6407" max="6656" width="11.42578125" style="149"/>
    <col min="6657" max="6657" width="1.7109375" style="149" customWidth="1"/>
    <col min="6658" max="6658" width="35.7109375" style="149" customWidth="1"/>
    <col min="6659" max="6662" width="20.7109375" style="149" customWidth="1"/>
    <col min="6663" max="6912" width="11.42578125" style="149"/>
    <col min="6913" max="6913" width="1.7109375" style="149" customWidth="1"/>
    <col min="6914" max="6914" width="35.7109375" style="149" customWidth="1"/>
    <col min="6915" max="6918" width="20.7109375" style="149" customWidth="1"/>
    <col min="6919" max="7168" width="11.42578125" style="149"/>
    <col min="7169" max="7169" width="1.7109375" style="149" customWidth="1"/>
    <col min="7170" max="7170" width="35.7109375" style="149" customWidth="1"/>
    <col min="7171" max="7174" width="20.7109375" style="149" customWidth="1"/>
    <col min="7175" max="7424" width="11.42578125" style="149"/>
    <col min="7425" max="7425" width="1.7109375" style="149" customWidth="1"/>
    <col min="7426" max="7426" width="35.7109375" style="149" customWidth="1"/>
    <col min="7427" max="7430" width="20.7109375" style="149" customWidth="1"/>
    <col min="7431" max="7680" width="11.42578125" style="149"/>
    <col min="7681" max="7681" width="1.7109375" style="149" customWidth="1"/>
    <col min="7682" max="7682" width="35.7109375" style="149" customWidth="1"/>
    <col min="7683" max="7686" width="20.7109375" style="149" customWidth="1"/>
    <col min="7687" max="7936" width="11.42578125" style="149"/>
    <col min="7937" max="7937" width="1.7109375" style="149" customWidth="1"/>
    <col min="7938" max="7938" width="35.7109375" style="149" customWidth="1"/>
    <col min="7939" max="7942" width="20.7109375" style="149" customWidth="1"/>
    <col min="7943" max="8192" width="11.42578125" style="149"/>
    <col min="8193" max="8193" width="1.7109375" style="149" customWidth="1"/>
    <col min="8194" max="8194" width="35.7109375" style="149" customWidth="1"/>
    <col min="8195" max="8198" width="20.7109375" style="149" customWidth="1"/>
    <col min="8199" max="8448" width="11.42578125" style="149"/>
    <col min="8449" max="8449" width="1.7109375" style="149" customWidth="1"/>
    <col min="8450" max="8450" width="35.7109375" style="149" customWidth="1"/>
    <col min="8451" max="8454" width="20.7109375" style="149" customWidth="1"/>
    <col min="8455" max="8704" width="11.42578125" style="149"/>
    <col min="8705" max="8705" width="1.7109375" style="149" customWidth="1"/>
    <col min="8706" max="8706" width="35.7109375" style="149" customWidth="1"/>
    <col min="8707" max="8710" width="20.7109375" style="149" customWidth="1"/>
    <col min="8711" max="8960" width="11.42578125" style="149"/>
    <col min="8961" max="8961" width="1.7109375" style="149" customWidth="1"/>
    <col min="8962" max="8962" width="35.7109375" style="149" customWidth="1"/>
    <col min="8963" max="8966" width="20.7109375" style="149" customWidth="1"/>
    <col min="8967" max="9216" width="11.42578125" style="149"/>
    <col min="9217" max="9217" width="1.7109375" style="149" customWidth="1"/>
    <col min="9218" max="9218" width="35.7109375" style="149" customWidth="1"/>
    <col min="9219" max="9222" width="20.7109375" style="149" customWidth="1"/>
    <col min="9223" max="9472" width="11.42578125" style="149"/>
    <col min="9473" max="9473" width="1.7109375" style="149" customWidth="1"/>
    <col min="9474" max="9474" width="35.7109375" style="149" customWidth="1"/>
    <col min="9475" max="9478" width="20.7109375" style="149" customWidth="1"/>
    <col min="9479" max="9728" width="11.42578125" style="149"/>
    <col min="9729" max="9729" width="1.7109375" style="149" customWidth="1"/>
    <col min="9730" max="9730" width="35.7109375" style="149" customWidth="1"/>
    <col min="9731" max="9734" width="20.7109375" style="149" customWidth="1"/>
    <col min="9735" max="9984" width="11.42578125" style="149"/>
    <col min="9985" max="9985" width="1.7109375" style="149" customWidth="1"/>
    <col min="9986" max="9986" width="35.7109375" style="149" customWidth="1"/>
    <col min="9987" max="9990" width="20.7109375" style="149" customWidth="1"/>
    <col min="9991" max="10240" width="11.42578125" style="149"/>
    <col min="10241" max="10241" width="1.7109375" style="149" customWidth="1"/>
    <col min="10242" max="10242" width="35.7109375" style="149" customWidth="1"/>
    <col min="10243" max="10246" width="20.7109375" style="149" customWidth="1"/>
    <col min="10247" max="10496" width="11.42578125" style="149"/>
    <col min="10497" max="10497" width="1.7109375" style="149" customWidth="1"/>
    <col min="10498" max="10498" width="35.7109375" style="149" customWidth="1"/>
    <col min="10499" max="10502" width="20.7109375" style="149" customWidth="1"/>
    <col min="10503" max="10752" width="11.42578125" style="149"/>
    <col min="10753" max="10753" width="1.7109375" style="149" customWidth="1"/>
    <col min="10754" max="10754" width="35.7109375" style="149" customWidth="1"/>
    <col min="10755" max="10758" width="20.7109375" style="149" customWidth="1"/>
    <col min="10759" max="11008" width="11.42578125" style="149"/>
    <col min="11009" max="11009" width="1.7109375" style="149" customWidth="1"/>
    <col min="11010" max="11010" width="35.7109375" style="149" customWidth="1"/>
    <col min="11011" max="11014" width="20.7109375" style="149" customWidth="1"/>
    <col min="11015" max="11264" width="11.42578125" style="149"/>
    <col min="11265" max="11265" width="1.7109375" style="149" customWidth="1"/>
    <col min="11266" max="11266" width="35.7109375" style="149" customWidth="1"/>
    <col min="11267" max="11270" width="20.7109375" style="149" customWidth="1"/>
    <col min="11271" max="11520" width="11.42578125" style="149"/>
    <col min="11521" max="11521" width="1.7109375" style="149" customWidth="1"/>
    <col min="11522" max="11522" width="35.7109375" style="149" customWidth="1"/>
    <col min="11523" max="11526" width="20.7109375" style="149" customWidth="1"/>
    <col min="11527" max="11776" width="11.42578125" style="149"/>
    <col min="11777" max="11777" width="1.7109375" style="149" customWidth="1"/>
    <col min="11778" max="11778" width="35.7109375" style="149" customWidth="1"/>
    <col min="11779" max="11782" width="20.7109375" style="149" customWidth="1"/>
    <col min="11783" max="12032" width="11.42578125" style="149"/>
    <col min="12033" max="12033" width="1.7109375" style="149" customWidth="1"/>
    <col min="12034" max="12034" width="35.7109375" style="149" customWidth="1"/>
    <col min="12035" max="12038" width="20.7109375" style="149" customWidth="1"/>
    <col min="12039" max="12288" width="11.42578125" style="149"/>
    <col min="12289" max="12289" width="1.7109375" style="149" customWidth="1"/>
    <col min="12290" max="12290" width="35.7109375" style="149" customWidth="1"/>
    <col min="12291" max="12294" width="20.7109375" style="149" customWidth="1"/>
    <col min="12295" max="12544" width="11.42578125" style="149"/>
    <col min="12545" max="12545" width="1.7109375" style="149" customWidth="1"/>
    <col min="12546" max="12546" width="35.7109375" style="149" customWidth="1"/>
    <col min="12547" max="12550" width="20.7109375" style="149" customWidth="1"/>
    <col min="12551" max="12800" width="11.42578125" style="149"/>
    <col min="12801" max="12801" width="1.7109375" style="149" customWidth="1"/>
    <col min="12802" max="12802" width="35.7109375" style="149" customWidth="1"/>
    <col min="12803" max="12806" width="20.7109375" style="149" customWidth="1"/>
    <col min="12807" max="13056" width="11.42578125" style="149"/>
    <col min="13057" max="13057" width="1.7109375" style="149" customWidth="1"/>
    <col min="13058" max="13058" width="35.7109375" style="149" customWidth="1"/>
    <col min="13059" max="13062" width="20.7109375" style="149" customWidth="1"/>
    <col min="13063" max="13312" width="11.42578125" style="149"/>
    <col min="13313" max="13313" width="1.7109375" style="149" customWidth="1"/>
    <col min="13314" max="13314" width="35.7109375" style="149" customWidth="1"/>
    <col min="13315" max="13318" width="20.7109375" style="149" customWidth="1"/>
    <col min="13319" max="13568" width="11.42578125" style="149"/>
    <col min="13569" max="13569" width="1.7109375" style="149" customWidth="1"/>
    <col min="13570" max="13570" width="35.7109375" style="149" customWidth="1"/>
    <col min="13571" max="13574" width="20.7109375" style="149" customWidth="1"/>
    <col min="13575" max="13824" width="11.42578125" style="149"/>
    <col min="13825" max="13825" width="1.7109375" style="149" customWidth="1"/>
    <col min="13826" max="13826" width="35.7109375" style="149" customWidth="1"/>
    <col min="13827" max="13830" width="20.7109375" style="149" customWidth="1"/>
    <col min="13831" max="14080" width="11.42578125" style="149"/>
    <col min="14081" max="14081" width="1.7109375" style="149" customWidth="1"/>
    <col min="14082" max="14082" width="35.7109375" style="149" customWidth="1"/>
    <col min="14083" max="14086" width="20.7109375" style="149" customWidth="1"/>
    <col min="14087" max="14336" width="11.42578125" style="149"/>
    <col min="14337" max="14337" width="1.7109375" style="149" customWidth="1"/>
    <col min="14338" max="14338" width="35.7109375" style="149" customWidth="1"/>
    <col min="14339" max="14342" width="20.7109375" style="149" customWidth="1"/>
    <col min="14343" max="14592" width="11.42578125" style="149"/>
    <col min="14593" max="14593" width="1.7109375" style="149" customWidth="1"/>
    <col min="14594" max="14594" width="35.7109375" style="149" customWidth="1"/>
    <col min="14595" max="14598" width="20.7109375" style="149" customWidth="1"/>
    <col min="14599" max="14848" width="11.42578125" style="149"/>
    <col min="14849" max="14849" width="1.7109375" style="149" customWidth="1"/>
    <col min="14850" max="14850" width="35.7109375" style="149" customWidth="1"/>
    <col min="14851" max="14854" width="20.7109375" style="149" customWidth="1"/>
    <col min="14855" max="15104" width="11.42578125" style="149"/>
    <col min="15105" max="15105" width="1.7109375" style="149" customWidth="1"/>
    <col min="15106" max="15106" width="35.7109375" style="149" customWidth="1"/>
    <col min="15107" max="15110" width="20.7109375" style="149" customWidth="1"/>
    <col min="15111" max="15360" width="11.42578125" style="149"/>
    <col min="15361" max="15361" width="1.7109375" style="149" customWidth="1"/>
    <col min="15362" max="15362" width="35.7109375" style="149" customWidth="1"/>
    <col min="15363" max="15366" width="20.7109375" style="149" customWidth="1"/>
    <col min="15367" max="15616" width="11.42578125" style="149"/>
    <col min="15617" max="15617" width="1.7109375" style="149" customWidth="1"/>
    <col min="15618" max="15618" width="35.7109375" style="149" customWidth="1"/>
    <col min="15619" max="15622" width="20.7109375" style="149" customWidth="1"/>
    <col min="15623" max="15872" width="11.42578125" style="149"/>
    <col min="15873" max="15873" width="1.7109375" style="149" customWidth="1"/>
    <col min="15874" max="15874" width="35.7109375" style="149" customWidth="1"/>
    <col min="15875" max="15878" width="20.7109375" style="149" customWidth="1"/>
    <col min="15879" max="16128" width="11.42578125" style="149"/>
    <col min="16129" max="16129" width="1.7109375" style="149" customWidth="1"/>
    <col min="16130" max="16130" width="35.7109375" style="149" customWidth="1"/>
    <col min="16131" max="16134" width="20.7109375" style="149" customWidth="1"/>
    <col min="16135" max="16384" width="11.42578125" style="149"/>
  </cols>
  <sheetData>
    <row r="1" spans="2:6">
      <c r="B1" s="150" t="s">
        <v>479</v>
      </c>
    </row>
    <row r="2" spans="2:6">
      <c r="B2" s="150" t="s">
        <v>480</v>
      </c>
    </row>
    <row r="3" spans="2:6">
      <c r="B3" s="150" t="s">
        <v>481</v>
      </c>
    </row>
    <row r="4" spans="2:6">
      <c r="B4" s="150"/>
    </row>
    <row r="5" spans="2:6">
      <c r="B5" s="150" t="s">
        <v>482</v>
      </c>
    </row>
    <row r="6" spans="2:6">
      <c r="B6" s="150" t="s">
        <v>483</v>
      </c>
    </row>
    <row r="7" spans="2:6">
      <c r="B7" s="150"/>
    </row>
    <row r="8" spans="2:6">
      <c r="B8" s="150"/>
    </row>
    <row r="9" spans="2:6">
      <c r="B9" s="150" t="s">
        <v>43</v>
      </c>
    </row>
    <row r="10" spans="2:6">
      <c r="B10" s="150" t="s">
        <v>418</v>
      </c>
    </row>
    <row r="11" spans="2:6">
      <c r="B11" s="150" t="s">
        <v>484</v>
      </c>
    </row>
    <row r="12" spans="2:6">
      <c r="B12" s="150"/>
    </row>
    <row r="14" spans="2:6" ht="15">
      <c r="B14" s="151" t="s">
        <v>485</v>
      </c>
      <c r="C14" s="152" t="s">
        <v>486</v>
      </c>
      <c r="D14" s="152" t="s">
        <v>487</v>
      </c>
      <c r="E14" s="152" t="s">
        <v>488</v>
      </c>
      <c r="F14" s="152" t="s">
        <v>489</v>
      </c>
    </row>
    <row r="15" spans="2:6" outlineLevel="3">
      <c r="B15" s="168" t="s">
        <v>490</v>
      </c>
      <c r="C15" s="169">
        <v>180500000</v>
      </c>
      <c r="D15" s="169">
        <v>198650000</v>
      </c>
      <c r="E15" s="169">
        <v>18150000</v>
      </c>
      <c r="F15" s="169">
        <v>10.055400000000001</v>
      </c>
    </row>
    <row r="16" spans="2:6" outlineLevel="3">
      <c r="B16" s="168" t="s">
        <v>491</v>
      </c>
      <c r="C16" s="169">
        <v>17911638</v>
      </c>
      <c r="D16" s="169">
        <v>17911638</v>
      </c>
      <c r="E16" s="169">
        <v>0</v>
      </c>
      <c r="F16" s="169">
        <v>0</v>
      </c>
    </row>
    <row r="17" spans="2:6" outlineLevel="3">
      <c r="B17" s="168" t="s">
        <v>492</v>
      </c>
      <c r="C17" s="169">
        <v>1000000</v>
      </c>
      <c r="D17" s="169">
        <v>1000000</v>
      </c>
      <c r="E17" s="169">
        <v>0</v>
      </c>
      <c r="F17" s="169">
        <v>0</v>
      </c>
    </row>
    <row r="18" spans="2:6" outlineLevel="3">
      <c r="B18" s="168" t="s">
        <v>493</v>
      </c>
      <c r="C18" s="169">
        <v>445200000</v>
      </c>
      <c r="D18" s="169">
        <v>418943149</v>
      </c>
      <c r="E18" s="169">
        <v>-26256851</v>
      </c>
      <c r="F18" s="169">
        <v>-5.8978000000000002</v>
      </c>
    </row>
    <row r="19" spans="2:6" outlineLevel="2">
      <c r="B19" s="168" t="s">
        <v>494</v>
      </c>
      <c r="C19" s="169">
        <v>644611638</v>
      </c>
      <c r="D19" s="169">
        <v>636504787</v>
      </c>
      <c r="E19" s="169">
        <v>-8106851</v>
      </c>
      <c r="F19" s="169">
        <v>-1.2576000000000001</v>
      </c>
    </row>
    <row r="20" spans="2:6" outlineLevel="3">
      <c r="B20" s="168" t="s">
        <v>495</v>
      </c>
      <c r="C20" s="169">
        <v>2559100</v>
      </c>
      <c r="D20" s="169">
        <v>2673526</v>
      </c>
      <c r="E20" s="169">
        <v>114426</v>
      </c>
      <c r="F20" s="169">
        <v>4.4713000000000003</v>
      </c>
    </row>
    <row r="21" spans="2:6" outlineLevel="2">
      <c r="B21" s="168" t="s">
        <v>496</v>
      </c>
      <c r="C21" s="169">
        <v>2559100</v>
      </c>
      <c r="D21" s="169">
        <v>2673526</v>
      </c>
      <c r="E21" s="169">
        <v>114426</v>
      </c>
      <c r="F21" s="169">
        <v>4.4713000000000003</v>
      </c>
    </row>
    <row r="22" spans="2:6" outlineLevel="1">
      <c r="B22" s="156" t="s">
        <v>497</v>
      </c>
      <c r="C22" s="157">
        <v>647170738</v>
      </c>
      <c r="D22" s="157">
        <v>639178313</v>
      </c>
      <c r="E22" s="157">
        <v>-7992425</v>
      </c>
      <c r="F22" s="157">
        <v>-1.2350000000000001</v>
      </c>
    </row>
    <row r="23" spans="2:6" hidden="1" outlineLevel="3">
      <c r="B23" s="168" t="s">
        <v>498</v>
      </c>
      <c r="C23" s="169">
        <v>-1431000</v>
      </c>
      <c r="D23" s="169">
        <v>-1431000</v>
      </c>
      <c r="E23" s="169">
        <v>0</v>
      </c>
      <c r="F23" s="169">
        <v>0</v>
      </c>
    </row>
    <row r="24" spans="2:6" outlineLevel="2" collapsed="1">
      <c r="B24" s="168" t="s">
        <v>499</v>
      </c>
      <c r="C24" s="169">
        <v>-1431000</v>
      </c>
      <c r="D24" s="169">
        <v>-1431000</v>
      </c>
      <c r="E24" s="169">
        <v>0</v>
      </c>
      <c r="F24" s="169">
        <v>0</v>
      </c>
    </row>
    <row r="25" spans="2:6" outlineLevel="3">
      <c r="B25" s="168" t="s">
        <v>500</v>
      </c>
      <c r="C25" s="169">
        <v>-190675</v>
      </c>
      <c r="D25" s="169">
        <v>-190675</v>
      </c>
      <c r="E25" s="169">
        <v>0</v>
      </c>
      <c r="F25" s="169">
        <v>0</v>
      </c>
    </row>
    <row r="26" spans="2:6" outlineLevel="3">
      <c r="B26" s="168" t="s">
        <v>501</v>
      </c>
      <c r="C26" s="169">
        <v>-36400000</v>
      </c>
      <c r="D26" s="169">
        <v>-13400000</v>
      </c>
      <c r="E26" s="169">
        <v>23000000</v>
      </c>
      <c r="F26" s="169">
        <v>-63.186799999999998</v>
      </c>
    </row>
    <row r="27" spans="2:6" outlineLevel="2">
      <c r="B27" s="168" t="s">
        <v>502</v>
      </c>
      <c r="C27" s="169">
        <v>-36590675</v>
      </c>
      <c r="D27" s="169">
        <v>-13590675</v>
      </c>
      <c r="E27" s="169">
        <v>23000000</v>
      </c>
      <c r="F27" s="169">
        <v>-62.857500000000002</v>
      </c>
    </row>
    <row r="28" spans="2:6" outlineLevel="1">
      <c r="B28" s="156" t="s">
        <v>503</v>
      </c>
      <c r="C28" s="157">
        <v>-38021675</v>
      </c>
      <c r="D28" s="157">
        <v>-15021675</v>
      </c>
      <c r="E28" s="157">
        <v>23000000</v>
      </c>
      <c r="F28" s="157">
        <v>-60.491799999999998</v>
      </c>
    </row>
    <row r="29" spans="2:6">
      <c r="B29" s="165" t="s">
        <v>504</v>
      </c>
      <c r="C29" s="166">
        <v>609149063</v>
      </c>
      <c r="D29" s="166">
        <v>624156638</v>
      </c>
      <c r="E29" s="166">
        <v>15007575</v>
      </c>
      <c r="F29" s="166">
        <v>2.4636999999999998</v>
      </c>
    </row>
    <row r="34" spans="4:4">
      <c r="D34" s="17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F66"/>
  <sheetViews>
    <sheetView topLeftCell="A10" workbookViewId="0">
      <selection activeCell="B70" sqref="B70"/>
    </sheetView>
  </sheetViews>
  <sheetFormatPr defaultColWidth="11.42578125" defaultRowHeight="12.75" outlineLevelRow="3"/>
  <cols>
    <col min="1" max="1" width="1.7109375" style="149" customWidth="1"/>
    <col min="2" max="2" width="35.7109375" style="149" customWidth="1"/>
    <col min="3" max="6" width="20.7109375" style="149" customWidth="1"/>
    <col min="7" max="256" width="11.42578125" style="149"/>
    <col min="257" max="257" width="1.7109375" style="149" customWidth="1"/>
    <col min="258" max="258" width="35.7109375" style="149" customWidth="1"/>
    <col min="259" max="262" width="20.7109375" style="149" customWidth="1"/>
    <col min="263" max="512" width="11.42578125" style="149"/>
    <col min="513" max="513" width="1.7109375" style="149" customWidth="1"/>
    <col min="514" max="514" width="35.7109375" style="149" customWidth="1"/>
    <col min="515" max="518" width="20.7109375" style="149" customWidth="1"/>
    <col min="519" max="768" width="11.42578125" style="149"/>
    <col min="769" max="769" width="1.7109375" style="149" customWidth="1"/>
    <col min="770" max="770" width="35.7109375" style="149" customWidth="1"/>
    <col min="771" max="774" width="20.7109375" style="149" customWidth="1"/>
    <col min="775" max="1024" width="11.42578125" style="149"/>
    <col min="1025" max="1025" width="1.7109375" style="149" customWidth="1"/>
    <col min="1026" max="1026" width="35.7109375" style="149" customWidth="1"/>
    <col min="1027" max="1030" width="20.7109375" style="149" customWidth="1"/>
    <col min="1031" max="1280" width="11.42578125" style="149"/>
    <col min="1281" max="1281" width="1.7109375" style="149" customWidth="1"/>
    <col min="1282" max="1282" width="35.7109375" style="149" customWidth="1"/>
    <col min="1283" max="1286" width="20.7109375" style="149" customWidth="1"/>
    <col min="1287" max="1536" width="11.42578125" style="149"/>
    <col min="1537" max="1537" width="1.7109375" style="149" customWidth="1"/>
    <col min="1538" max="1538" width="35.7109375" style="149" customWidth="1"/>
    <col min="1539" max="1542" width="20.7109375" style="149" customWidth="1"/>
    <col min="1543" max="1792" width="11.42578125" style="149"/>
    <col min="1793" max="1793" width="1.7109375" style="149" customWidth="1"/>
    <col min="1794" max="1794" width="35.7109375" style="149" customWidth="1"/>
    <col min="1795" max="1798" width="20.7109375" style="149" customWidth="1"/>
    <col min="1799" max="2048" width="11.42578125" style="149"/>
    <col min="2049" max="2049" width="1.7109375" style="149" customWidth="1"/>
    <col min="2050" max="2050" width="35.7109375" style="149" customWidth="1"/>
    <col min="2051" max="2054" width="20.7109375" style="149" customWidth="1"/>
    <col min="2055" max="2304" width="11.42578125" style="149"/>
    <col min="2305" max="2305" width="1.7109375" style="149" customWidth="1"/>
    <col min="2306" max="2306" width="35.7109375" style="149" customWidth="1"/>
    <col min="2307" max="2310" width="20.7109375" style="149" customWidth="1"/>
    <col min="2311" max="2560" width="11.42578125" style="149"/>
    <col min="2561" max="2561" width="1.7109375" style="149" customWidth="1"/>
    <col min="2562" max="2562" width="35.7109375" style="149" customWidth="1"/>
    <col min="2563" max="2566" width="20.7109375" style="149" customWidth="1"/>
    <col min="2567" max="2816" width="11.42578125" style="149"/>
    <col min="2817" max="2817" width="1.7109375" style="149" customWidth="1"/>
    <col min="2818" max="2818" width="35.7109375" style="149" customWidth="1"/>
    <col min="2819" max="2822" width="20.7109375" style="149" customWidth="1"/>
    <col min="2823" max="3072" width="11.42578125" style="149"/>
    <col min="3073" max="3073" width="1.7109375" style="149" customWidth="1"/>
    <col min="3074" max="3074" width="35.7109375" style="149" customWidth="1"/>
    <col min="3075" max="3078" width="20.7109375" style="149" customWidth="1"/>
    <col min="3079" max="3328" width="11.42578125" style="149"/>
    <col min="3329" max="3329" width="1.7109375" style="149" customWidth="1"/>
    <col min="3330" max="3330" width="35.7109375" style="149" customWidth="1"/>
    <col min="3331" max="3334" width="20.7109375" style="149" customWidth="1"/>
    <col min="3335" max="3584" width="11.42578125" style="149"/>
    <col min="3585" max="3585" width="1.7109375" style="149" customWidth="1"/>
    <col min="3586" max="3586" width="35.7109375" style="149" customWidth="1"/>
    <col min="3587" max="3590" width="20.7109375" style="149" customWidth="1"/>
    <col min="3591" max="3840" width="11.42578125" style="149"/>
    <col min="3841" max="3841" width="1.7109375" style="149" customWidth="1"/>
    <col min="3842" max="3842" width="35.7109375" style="149" customWidth="1"/>
    <col min="3843" max="3846" width="20.7109375" style="149" customWidth="1"/>
    <col min="3847" max="4096" width="11.42578125" style="149"/>
    <col min="4097" max="4097" width="1.7109375" style="149" customWidth="1"/>
    <col min="4098" max="4098" width="35.7109375" style="149" customWidth="1"/>
    <col min="4099" max="4102" width="20.7109375" style="149" customWidth="1"/>
    <col min="4103" max="4352" width="11.42578125" style="149"/>
    <col min="4353" max="4353" width="1.7109375" style="149" customWidth="1"/>
    <col min="4354" max="4354" width="35.7109375" style="149" customWidth="1"/>
    <col min="4355" max="4358" width="20.7109375" style="149" customWidth="1"/>
    <col min="4359" max="4608" width="11.42578125" style="149"/>
    <col min="4609" max="4609" width="1.7109375" style="149" customWidth="1"/>
    <col min="4610" max="4610" width="35.7109375" style="149" customWidth="1"/>
    <col min="4611" max="4614" width="20.7109375" style="149" customWidth="1"/>
    <col min="4615" max="4864" width="11.42578125" style="149"/>
    <col min="4865" max="4865" width="1.7109375" style="149" customWidth="1"/>
    <col min="4866" max="4866" width="35.7109375" style="149" customWidth="1"/>
    <col min="4867" max="4870" width="20.7109375" style="149" customWidth="1"/>
    <col min="4871" max="5120" width="11.42578125" style="149"/>
    <col min="5121" max="5121" width="1.7109375" style="149" customWidth="1"/>
    <col min="5122" max="5122" width="35.7109375" style="149" customWidth="1"/>
    <col min="5123" max="5126" width="20.7109375" style="149" customWidth="1"/>
    <col min="5127" max="5376" width="11.42578125" style="149"/>
    <col min="5377" max="5377" width="1.7109375" style="149" customWidth="1"/>
    <col min="5378" max="5378" width="35.7109375" style="149" customWidth="1"/>
    <col min="5379" max="5382" width="20.7109375" style="149" customWidth="1"/>
    <col min="5383" max="5632" width="11.42578125" style="149"/>
    <col min="5633" max="5633" width="1.7109375" style="149" customWidth="1"/>
    <col min="5634" max="5634" width="35.7109375" style="149" customWidth="1"/>
    <col min="5635" max="5638" width="20.7109375" style="149" customWidth="1"/>
    <col min="5639" max="5888" width="11.42578125" style="149"/>
    <col min="5889" max="5889" width="1.7109375" style="149" customWidth="1"/>
    <col min="5890" max="5890" width="35.7109375" style="149" customWidth="1"/>
    <col min="5891" max="5894" width="20.7109375" style="149" customWidth="1"/>
    <col min="5895" max="6144" width="11.42578125" style="149"/>
    <col min="6145" max="6145" width="1.7109375" style="149" customWidth="1"/>
    <col min="6146" max="6146" width="35.7109375" style="149" customWidth="1"/>
    <col min="6147" max="6150" width="20.7109375" style="149" customWidth="1"/>
    <col min="6151" max="6400" width="11.42578125" style="149"/>
    <col min="6401" max="6401" width="1.7109375" style="149" customWidth="1"/>
    <col min="6402" max="6402" width="35.7109375" style="149" customWidth="1"/>
    <col min="6403" max="6406" width="20.7109375" style="149" customWidth="1"/>
    <col min="6407" max="6656" width="11.42578125" style="149"/>
    <col min="6657" max="6657" width="1.7109375" style="149" customWidth="1"/>
    <col min="6658" max="6658" width="35.7109375" style="149" customWidth="1"/>
    <col min="6659" max="6662" width="20.7109375" style="149" customWidth="1"/>
    <col min="6663" max="6912" width="11.42578125" style="149"/>
    <col min="6913" max="6913" width="1.7109375" style="149" customWidth="1"/>
    <col min="6914" max="6914" width="35.7109375" style="149" customWidth="1"/>
    <col min="6915" max="6918" width="20.7109375" style="149" customWidth="1"/>
    <col min="6919" max="7168" width="11.42578125" style="149"/>
    <col min="7169" max="7169" width="1.7109375" style="149" customWidth="1"/>
    <col min="7170" max="7170" width="35.7109375" style="149" customWidth="1"/>
    <col min="7171" max="7174" width="20.7109375" style="149" customWidth="1"/>
    <col min="7175" max="7424" width="11.42578125" style="149"/>
    <col min="7425" max="7425" width="1.7109375" style="149" customWidth="1"/>
    <col min="7426" max="7426" width="35.7109375" style="149" customWidth="1"/>
    <col min="7427" max="7430" width="20.7109375" style="149" customWidth="1"/>
    <col min="7431" max="7680" width="11.42578125" style="149"/>
    <col min="7681" max="7681" width="1.7109375" style="149" customWidth="1"/>
    <col min="7682" max="7682" width="35.7109375" style="149" customWidth="1"/>
    <col min="7683" max="7686" width="20.7109375" style="149" customWidth="1"/>
    <col min="7687" max="7936" width="11.42578125" style="149"/>
    <col min="7937" max="7937" width="1.7109375" style="149" customWidth="1"/>
    <col min="7938" max="7938" width="35.7109375" style="149" customWidth="1"/>
    <col min="7939" max="7942" width="20.7109375" style="149" customWidth="1"/>
    <col min="7943" max="8192" width="11.42578125" style="149"/>
    <col min="8193" max="8193" width="1.7109375" style="149" customWidth="1"/>
    <col min="8194" max="8194" width="35.7109375" style="149" customWidth="1"/>
    <col min="8195" max="8198" width="20.7109375" style="149" customWidth="1"/>
    <col min="8199" max="8448" width="11.42578125" style="149"/>
    <col min="8449" max="8449" width="1.7109375" style="149" customWidth="1"/>
    <col min="8450" max="8450" width="35.7109375" style="149" customWidth="1"/>
    <col min="8451" max="8454" width="20.7109375" style="149" customWidth="1"/>
    <col min="8455" max="8704" width="11.42578125" style="149"/>
    <col min="8705" max="8705" width="1.7109375" style="149" customWidth="1"/>
    <col min="8706" max="8706" width="35.7109375" style="149" customWidth="1"/>
    <col min="8707" max="8710" width="20.7109375" style="149" customWidth="1"/>
    <col min="8711" max="8960" width="11.42578125" style="149"/>
    <col min="8961" max="8961" width="1.7109375" style="149" customWidth="1"/>
    <col min="8962" max="8962" width="35.7109375" style="149" customWidth="1"/>
    <col min="8963" max="8966" width="20.7109375" style="149" customWidth="1"/>
    <col min="8967" max="9216" width="11.42578125" style="149"/>
    <col min="9217" max="9217" width="1.7109375" style="149" customWidth="1"/>
    <col min="9218" max="9218" width="35.7109375" style="149" customWidth="1"/>
    <col min="9219" max="9222" width="20.7109375" style="149" customWidth="1"/>
    <col min="9223" max="9472" width="11.42578125" style="149"/>
    <col min="9473" max="9473" width="1.7109375" style="149" customWidth="1"/>
    <col min="9474" max="9474" width="35.7109375" style="149" customWidth="1"/>
    <col min="9475" max="9478" width="20.7109375" style="149" customWidth="1"/>
    <col min="9479" max="9728" width="11.42578125" style="149"/>
    <col min="9729" max="9729" width="1.7109375" style="149" customWidth="1"/>
    <col min="9730" max="9730" width="35.7109375" style="149" customWidth="1"/>
    <col min="9731" max="9734" width="20.7109375" style="149" customWidth="1"/>
    <col min="9735" max="9984" width="11.42578125" style="149"/>
    <col min="9985" max="9985" width="1.7109375" style="149" customWidth="1"/>
    <col min="9986" max="9986" width="35.7109375" style="149" customWidth="1"/>
    <col min="9987" max="9990" width="20.7109375" style="149" customWidth="1"/>
    <col min="9991" max="10240" width="11.42578125" style="149"/>
    <col min="10241" max="10241" width="1.7109375" style="149" customWidth="1"/>
    <col min="10242" max="10242" width="35.7109375" style="149" customWidth="1"/>
    <col min="10243" max="10246" width="20.7109375" style="149" customWidth="1"/>
    <col min="10247" max="10496" width="11.42578125" style="149"/>
    <col min="10497" max="10497" width="1.7109375" style="149" customWidth="1"/>
    <col min="10498" max="10498" width="35.7109375" style="149" customWidth="1"/>
    <col min="10499" max="10502" width="20.7109375" style="149" customWidth="1"/>
    <col min="10503" max="10752" width="11.42578125" style="149"/>
    <col min="10753" max="10753" width="1.7109375" style="149" customWidth="1"/>
    <col min="10754" max="10754" width="35.7109375" style="149" customWidth="1"/>
    <col min="10755" max="10758" width="20.7109375" style="149" customWidth="1"/>
    <col min="10759" max="11008" width="11.42578125" style="149"/>
    <col min="11009" max="11009" width="1.7109375" style="149" customWidth="1"/>
    <col min="11010" max="11010" width="35.7109375" style="149" customWidth="1"/>
    <col min="11011" max="11014" width="20.7109375" style="149" customWidth="1"/>
    <col min="11015" max="11264" width="11.42578125" style="149"/>
    <col min="11265" max="11265" width="1.7109375" style="149" customWidth="1"/>
    <col min="11266" max="11266" width="35.7109375" style="149" customWidth="1"/>
    <col min="11267" max="11270" width="20.7109375" style="149" customWidth="1"/>
    <col min="11271" max="11520" width="11.42578125" style="149"/>
    <col min="11521" max="11521" width="1.7109375" style="149" customWidth="1"/>
    <col min="11522" max="11522" width="35.7109375" style="149" customWidth="1"/>
    <col min="11523" max="11526" width="20.7109375" style="149" customWidth="1"/>
    <col min="11527" max="11776" width="11.42578125" style="149"/>
    <col min="11777" max="11777" width="1.7109375" style="149" customWidth="1"/>
    <col min="11778" max="11778" width="35.7109375" style="149" customWidth="1"/>
    <col min="11779" max="11782" width="20.7109375" style="149" customWidth="1"/>
    <col min="11783" max="12032" width="11.42578125" style="149"/>
    <col min="12033" max="12033" width="1.7109375" style="149" customWidth="1"/>
    <col min="12034" max="12034" width="35.7109375" style="149" customWidth="1"/>
    <col min="12035" max="12038" width="20.7109375" style="149" customWidth="1"/>
    <col min="12039" max="12288" width="11.42578125" style="149"/>
    <col min="12289" max="12289" width="1.7109375" style="149" customWidth="1"/>
    <col min="12290" max="12290" width="35.7109375" style="149" customWidth="1"/>
    <col min="12291" max="12294" width="20.7109375" style="149" customWidth="1"/>
    <col min="12295" max="12544" width="11.42578125" style="149"/>
    <col min="12545" max="12545" width="1.7109375" style="149" customWidth="1"/>
    <col min="12546" max="12546" width="35.7109375" style="149" customWidth="1"/>
    <col min="12547" max="12550" width="20.7109375" style="149" customWidth="1"/>
    <col min="12551" max="12800" width="11.42578125" style="149"/>
    <col min="12801" max="12801" width="1.7109375" style="149" customWidth="1"/>
    <col min="12802" max="12802" width="35.7109375" style="149" customWidth="1"/>
    <col min="12803" max="12806" width="20.7109375" style="149" customWidth="1"/>
    <col min="12807" max="13056" width="11.42578125" style="149"/>
    <col min="13057" max="13057" width="1.7109375" style="149" customWidth="1"/>
    <col min="13058" max="13058" width="35.7109375" style="149" customWidth="1"/>
    <col min="13059" max="13062" width="20.7109375" style="149" customWidth="1"/>
    <col min="13063" max="13312" width="11.42578125" style="149"/>
    <col min="13313" max="13313" width="1.7109375" style="149" customWidth="1"/>
    <col min="13314" max="13314" width="35.7109375" style="149" customWidth="1"/>
    <col min="13315" max="13318" width="20.7109375" style="149" customWidth="1"/>
    <col min="13319" max="13568" width="11.42578125" style="149"/>
    <col min="13569" max="13569" width="1.7109375" style="149" customWidth="1"/>
    <col min="13570" max="13570" width="35.7109375" style="149" customWidth="1"/>
    <col min="13571" max="13574" width="20.7109375" style="149" customWidth="1"/>
    <col min="13575" max="13824" width="11.42578125" style="149"/>
    <col min="13825" max="13825" width="1.7109375" style="149" customWidth="1"/>
    <col min="13826" max="13826" width="35.7109375" style="149" customWidth="1"/>
    <col min="13827" max="13830" width="20.7109375" style="149" customWidth="1"/>
    <col min="13831" max="14080" width="11.42578125" style="149"/>
    <col min="14081" max="14081" width="1.7109375" style="149" customWidth="1"/>
    <col min="14082" max="14082" width="35.7109375" style="149" customWidth="1"/>
    <col min="14083" max="14086" width="20.7109375" style="149" customWidth="1"/>
    <col min="14087" max="14336" width="11.42578125" style="149"/>
    <col min="14337" max="14337" width="1.7109375" style="149" customWidth="1"/>
    <col min="14338" max="14338" width="35.7109375" style="149" customWidth="1"/>
    <col min="14339" max="14342" width="20.7109375" style="149" customWidth="1"/>
    <col min="14343" max="14592" width="11.42578125" style="149"/>
    <col min="14593" max="14593" width="1.7109375" style="149" customWidth="1"/>
    <col min="14594" max="14594" width="35.7109375" style="149" customWidth="1"/>
    <col min="14595" max="14598" width="20.7109375" style="149" customWidth="1"/>
    <col min="14599" max="14848" width="11.42578125" style="149"/>
    <col min="14849" max="14849" width="1.7109375" style="149" customWidth="1"/>
    <col min="14850" max="14850" width="35.7109375" style="149" customWidth="1"/>
    <col min="14851" max="14854" width="20.7109375" style="149" customWidth="1"/>
    <col min="14855" max="15104" width="11.42578125" style="149"/>
    <col min="15105" max="15105" width="1.7109375" style="149" customWidth="1"/>
    <col min="15106" max="15106" width="35.7109375" style="149" customWidth="1"/>
    <col min="15107" max="15110" width="20.7109375" style="149" customWidth="1"/>
    <col min="15111" max="15360" width="11.42578125" style="149"/>
    <col min="15361" max="15361" width="1.7109375" style="149" customWidth="1"/>
    <col min="15362" max="15362" width="35.7109375" style="149" customWidth="1"/>
    <col min="15363" max="15366" width="20.7109375" style="149" customWidth="1"/>
    <col min="15367" max="15616" width="11.42578125" style="149"/>
    <col min="15617" max="15617" width="1.7109375" style="149" customWidth="1"/>
    <col min="15618" max="15618" width="35.7109375" style="149" customWidth="1"/>
    <col min="15619" max="15622" width="20.7109375" style="149" customWidth="1"/>
    <col min="15623" max="15872" width="11.42578125" style="149"/>
    <col min="15873" max="15873" width="1.7109375" style="149" customWidth="1"/>
    <col min="15874" max="15874" width="35.7109375" style="149" customWidth="1"/>
    <col min="15875" max="15878" width="20.7109375" style="149" customWidth="1"/>
    <col min="15879" max="16128" width="11.42578125" style="149"/>
    <col min="16129" max="16129" width="1.7109375" style="149" customWidth="1"/>
    <col min="16130" max="16130" width="35.7109375" style="149" customWidth="1"/>
    <col min="16131" max="16134" width="20.7109375" style="149" customWidth="1"/>
    <col min="16135" max="16384" width="11.42578125" style="149"/>
  </cols>
  <sheetData>
    <row r="1" spans="2:6">
      <c r="B1" s="150" t="s">
        <v>479</v>
      </c>
    </row>
    <row r="2" spans="2:6">
      <c r="B2" s="150" t="s">
        <v>480</v>
      </c>
    </row>
    <row r="3" spans="2:6">
      <c r="B3" s="150" t="s">
        <v>550</v>
      </c>
    </row>
    <row r="4" spans="2:6">
      <c r="B4" s="150"/>
    </row>
    <row r="5" spans="2:6">
      <c r="B5" s="150" t="s">
        <v>482</v>
      </c>
    </row>
    <row r="6" spans="2:6">
      <c r="B6" s="150" t="s">
        <v>483</v>
      </c>
    </row>
    <row r="7" spans="2:6">
      <c r="B7" s="150"/>
    </row>
    <row r="8" spans="2:6">
      <c r="B8" s="150"/>
    </row>
    <row r="9" spans="2:6">
      <c r="B9" s="150" t="s">
        <v>43</v>
      </c>
    </row>
    <row r="10" spans="2:6">
      <c r="B10" s="150" t="s">
        <v>42</v>
      </c>
    </row>
    <row r="11" spans="2:6">
      <c r="B11" s="150" t="s">
        <v>484</v>
      </c>
    </row>
    <row r="12" spans="2:6">
      <c r="B12" s="150"/>
    </row>
    <row r="14" spans="2:6" ht="15">
      <c r="B14" s="151" t="s">
        <v>485</v>
      </c>
      <c r="C14" s="152" t="s">
        <v>486</v>
      </c>
      <c r="D14" s="152" t="s">
        <v>487</v>
      </c>
      <c r="E14" s="152" t="s">
        <v>488</v>
      </c>
      <c r="F14" s="152" t="s">
        <v>489</v>
      </c>
    </row>
    <row r="15" spans="2:6" hidden="1" outlineLevel="3">
      <c r="B15" s="168" t="s">
        <v>551</v>
      </c>
      <c r="C15" s="169">
        <v>768000</v>
      </c>
      <c r="D15" s="169">
        <v>768000</v>
      </c>
      <c r="E15" s="169">
        <v>0</v>
      </c>
      <c r="F15" s="169">
        <v>0</v>
      </c>
    </row>
    <row r="16" spans="2:6" hidden="1" outlineLevel="3">
      <c r="B16" s="168" t="s">
        <v>527</v>
      </c>
      <c r="C16" s="169">
        <v>2000000</v>
      </c>
      <c r="D16" s="170">
        <v>0</v>
      </c>
      <c r="E16" s="169">
        <v>-2000000</v>
      </c>
      <c r="F16" s="169">
        <v>-100</v>
      </c>
    </row>
    <row r="17" spans="2:6" hidden="1" outlineLevel="3">
      <c r="B17" s="168" t="s">
        <v>528</v>
      </c>
      <c r="C17" s="169">
        <v>3800000</v>
      </c>
      <c r="D17" s="169">
        <v>4300000</v>
      </c>
      <c r="E17" s="169">
        <v>500000</v>
      </c>
      <c r="F17" s="169">
        <v>13.1579</v>
      </c>
    </row>
    <row r="18" spans="2:6" outlineLevel="2" collapsed="1">
      <c r="B18" s="168" t="s">
        <v>529</v>
      </c>
      <c r="C18" s="169">
        <v>6568000</v>
      </c>
      <c r="D18" s="169">
        <v>5068000</v>
      </c>
      <c r="E18" s="169">
        <v>-1500000</v>
      </c>
      <c r="F18" s="169">
        <v>-22.838000000000001</v>
      </c>
    </row>
    <row r="19" spans="2:6" hidden="1" outlineLevel="3">
      <c r="B19" s="168" t="s">
        <v>552</v>
      </c>
      <c r="C19" s="169">
        <v>185000</v>
      </c>
      <c r="D19" s="169">
        <v>185000</v>
      </c>
      <c r="E19" s="169">
        <v>0</v>
      </c>
      <c r="F19" s="169">
        <v>0</v>
      </c>
    </row>
    <row r="20" spans="2:6" hidden="1" outlineLevel="3">
      <c r="B20" s="168" t="s">
        <v>537</v>
      </c>
      <c r="C20" s="169">
        <v>100000</v>
      </c>
      <c r="D20" s="169">
        <v>100000</v>
      </c>
      <c r="E20" s="169">
        <v>0</v>
      </c>
      <c r="F20" s="169">
        <v>0</v>
      </c>
    </row>
    <row r="21" spans="2:6" outlineLevel="2" collapsed="1">
      <c r="B21" s="168" t="s">
        <v>540</v>
      </c>
      <c r="C21" s="169">
        <v>285000</v>
      </c>
      <c r="D21" s="169">
        <v>285000</v>
      </c>
      <c r="E21" s="169">
        <v>0</v>
      </c>
      <c r="F21" s="169">
        <v>0</v>
      </c>
    </row>
    <row r="22" spans="2:6" hidden="1" outlineLevel="3">
      <c r="B22" s="168" t="s">
        <v>495</v>
      </c>
      <c r="C22" s="169">
        <v>2564599</v>
      </c>
      <c r="D22" s="169">
        <v>2630551</v>
      </c>
      <c r="E22" s="169">
        <v>65952</v>
      </c>
      <c r="F22" s="169">
        <v>2.5716000000000001</v>
      </c>
    </row>
    <row r="23" spans="2:6" hidden="1" outlineLevel="3">
      <c r="B23" s="168" t="s">
        <v>553</v>
      </c>
      <c r="C23" s="169">
        <v>1459561</v>
      </c>
      <c r="D23" s="169">
        <v>1118536</v>
      </c>
      <c r="E23" s="169">
        <v>-341025</v>
      </c>
      <c r="F23" s="169">
        <v>-23.364899999999999</v>
      </c>
    </row>
    <row r="24" spans="2:6" outlineLevel="2" collapsed="1">
      <c r="B24" s="168" t="s">
        <v>496</v>
      </c>
      <c r="C24" s="169">
        <v>4024160</v>
      </c>
      <c r="D24" s="169">
        <v>3749087</v>
      </c>
      <c r="E24" s="169">
        <v>-275073</v>
      </c>
      <c r="F24" s="169">
        <v>-6.8354999999999997</v>
      </c>
    </row>
    <row r="25" spans="2:6" outlineLevel="1">
      <c r="B25" s="156" t="s">
        <v>497</v>
      </c>
      <c r="C25" s="157">
        <v>10877160</v>
      </c>
      <c r="D25" s="157">
        <v>9102087</v>
      </c>
      <c r="E25" s="157">
        <v>-1775073</v>
      </c>
      <c r="F25" s="157">
        <v>-16.319299999999998</v>
      </c>
    </row>
    <row r="26" spans="2:6" hidden="1" outlineLevel="3">
      <c r="B26" s="168" t="s">
        <v>554</v>
      </c>
      <c r="C26" s="169">
        <v>-18973000</v>
      </c>
      <c r="D26" s="169">
        <v>-18973000</v>
      </c>
      <c r="E26" s="169">
        <v>0</v>
      </c>
      <c r="F26" s="169">
        <v>0</v>
      </c>
    </row>
    <row r="27" spans="2:6" hidden="1" outlineLevel="3">
      <c r="B27" s="168" t="s">
        <v>555</v>
      </c>
      <c r="C27" s="169">
        <v>-5900000</v>
      </c>
      <c r="D27" s="169">
        <v>-5900000</v>
      </c>
      <c r="E27" s="169">
        <v>0</v>
      </c>
      <c r="F27" s="169">
        <v>0</v>
      </c>
    </row>
    <row r="28" spans="2:6" hidden="1" outlineLevel="3">
      <c r="B28" s="168" t="s">
        <v>556</v>
      </c>
      <c r="C28" s="169">
        <v>-10426700</v>
      </c>
      <c r="D28" s="169">
        <v>-10426700</v>
      </c>
      <c r="E28" s="169">
        <v>0</v>
      </c>
      <c r="F28" s="169">
        <v>0</v>
      </c>
    </row>
    <row r="29" spans="2:6" outlineLevel="2" collapsed="1">
      <c r="B29" s="168" t="s">
        <v>557</v>
      </c>
      <c r="C29" s="169">
        <v>-35299700</v>
      </c>
      <c r="D29" s="169">
        <v>-35299700</v>
      </c>
      <c r="E29" s="169">
        <v>0</v>
      </c>
      <c r="F29" s="169">
        <v>0</v>
      </c>
    </row>
    <row r="30" spans="2:6" hidden="1" outlineLevel="3">
      <c r="B30" s="168" t="s">
        <v>544</v>
      </c>
      <c r="C30" s="169">
        <v>-1625000</v>
      </c>
      <c r="D30" s="169">
        <v>-1625000</v>
      </c>
      <c r="E30" s="169">
        <v>0</v>
      </c>
      <c r="F30" s="169">
        <v>0</v>
      </c>
    </row>
    <row r="31" spans="2:6" hidden="1" outlineLevel="3">
      <c r="B31" s="168" t="s">
        <v>558</v>
      </c>
      <c r="C31" s="169">
        <v>-180000</v>
      </c>
      <c r="D31" s="169">
        <v>-183780</v>
      </c>
      <c r="E31" s="169">
        <v>-3780</v>
      </c>
      <c r="F31" s="169">
        <v>2.1</v>
      </c>
    </row>
    <row r="32" spans="2:6" hidden="1" outlineLevel="3">
      <c r="B32" s="168" t="s">
        <v>559</v>
      </c>
      <c r="C32" s="169">
        <v>-50000</v>
      </c>
      <c r="D32" s="169">
        <v>-50000</v>
      </c>
      <c r="E32" s="169">
        <v>0</v>
      </c>
      <c r="F32" s="169">
        <v>0</v>
      </c>
    </row>
    <row r="33" spans="2:6" hidden="1" outlineLevel="3">
      <c r="B33" s="168" t="s">
        <v>560</v>
      </c>
      <c r="C33" s="169">
        <v>-10000</v>
      </c>
      <c r="D33" s="169">
        <v>-10000</v>
      </c>
      <c r="E33" s="169">
        <v>0</v>
      </c>
      <c r="F33" s="169">
        <v>0</v>
      </c>
    </row>
    <row r="34" spans="2:6" outlineLevel="2" collapsed="1">
      <c r="B34" s="168" t="s">
        <v>546</v>
      </c>
      <c r="C34" s="169">
        <v>-1865000</v>
      </c>
      <c r="D34" s="169">
        <v>-1868780</v>
      </c>
      <c r="E34" s="169">
        <v>-3780</v>
      </c>
      <c r="F34" s="169">
        <v>0.20269999999999999</v>
      </c>
    </row>
    <row r="35" spans="2:6" outlineLevel="3">
      <c r="B35" s="168" t="s">
        <v>561</v>
      </c>
      <c r="C35" s="169">
        <v>-2067800</v>
      </c>
      <c r="D35" s="169">
        <v>-2067800</v>
      </c>
      <c r="E35" s="169">
        <v>0</v>
      </c>
      <c r="F35" s="169">
        <v>0</v>
      </c>
    </row>
    <row r="36" spans="2:6" outlineLevel="3">
      <c r="B36" s="168" t="s">
        <v>562</v>
      </c>
      <c r="C36" s="169">
        <v>-900000</v>
      </c>
      <c r="D36" s="169">
        <v>-900000</v>
      </c>
      <c r="E36" s="169">
        <v>0</v>
      </c>
      <c r="F36" s="169">
        <v>0</v>
      </c>
    </row>
    <row r="37" spans="2:6" outlineLevel="3">
      <c r="B37" s="168" t="s">
        <v>563</v>
      </c>
      <c r="C37" s="169">
        <v>-109214</v>
      </c>
      <c r="D37" s="169">
        <v>-109402</v>
      </c>
      <c r="E37" s="169">
        <v>-188</v>
      </c>
      <c r="F37" s="169">
        <v>0.1721</v>
      </c>
    </row>
    <row r="38" spans="2:6" outlineLevel="3">
      <c r="B38" s="168" t="s">
        <v>564</v>
      </c>
      <c r="C38" s="169">
        <v>-175000</v>
      </c>
      <c r="D38" s="169">
        <v>-175000</v>
      </c>
      <c r="E38" s="169">
        <v>0</v>
      </c>
      <c r="F38" s="169">
        <v>0</v>
      </c>
    </row>
    <row r="39" spans="2:6" outlineLevel="3">
      <c r="B39" s="168" t="s">
        <v>565</v>
      </c>
      <c r="C39" s="169">
        <v>-33900</v>
      </c>
      <c r="D39" s="169">
        <v>-33900</v>
      </c>
      <c r="E39" s="169">
        <v>0</v>
      </c>
      <c r="F39" s="169">
        <v>0</v>
      </c>
    </row>
    <row r="40" spans="2:6" outlineLevel="3">
      <c r="B40" s="168" t="s">
        <v>566</v>
      </c>
      <c r="C40" s="169">
        <v>-1600000</v>
      </c>
      <c r="D40" s="169">
        <v>-1600013</v>
      </c>
      <c r="E40" s="169">
        <v>-13</v>
      </c>
      <c r="F40" s="169">
        <v>8.0000000000000004E-4</v>
      </c>
    </row>
    <row r="41" spans="2:6" outlineLevel="3">
      <c r="B41" s="168" t="s">
        <v>567</v>
      </c>
      <c r="C41" s="169">
        <v>-74746364</v>
      </c>
      <c r="D41" s="169">
        <v>-78329400</v>
      </c>
      <c r="E41" s="169">
        <v>-3583036</v>
      </c>
      <c r="F41" s="169">
        <v>4.7935999999999996</v>
      </c>
    </row>
    <row r="42" spans="2:6" outlineLevel="3">
      <c r="B42" s="168" t="s">
        <v>568</v>
      </c>
      <c r="C42" s="169">
        <v>-30130000</v>
      </c>
      <c r="D42" s="169">
        <v>-29130000</v>
      </c>
      <c r="E42" s="169">
        <v>1000000</v>
      </c>
      <c r="F42" s="169">
        <v>-3.319</v>
      </c>
    </row>
    <row r="43" spans="2:6" outlineLevel="3">
      <c r="B43" s="168" t="s">
        <v>569</v>
      </c>
      <c r="C43" s="169">
        <v>-136000000</v>
      </c>
      <c r="D43" s="169">
        <v>-156000000</v>
      </c>
      <c r="E43" s="169">
        <v>-20000000</v>
      </c>
      <c r="F43" s="169">
        <v>14.7059</v>
      </c>
    </row>
    <row r="44" spans="2:6" outlineLevel="3">
      <c r="B44" s="168" t="s">
        <v>570</v>
      </c>
      <c r="C44" s="169">
        <v>-200000</v>
      </c>
      <c r="D44" s="169">
        <v>-200000</v>
      </c>
      <c r="E44" s="169">
        <v>0</v>
      </c>
      <c r="F44" s="169">
        <v>0</v>
      </c>
    </row>
    <row r="45" spans="2:6" outlineLevel="3">
      <c r="B45" s="168" t="s">
        <v>500</v>
      </c>
      <c r="C45" s="169">
        <v>-91600000</v>
      </c>
      <c r="D45" s="169">
        <v>-91600000</v>
      </c>
      <c r="E45" s="169">
        <v>0</v>
      </c>
      <c r="F45" s="169">
        <v>0</v>
      </c>
    </row>
    <row r="46" spans="2:6" outlineLevel="3">
      <c r="B46" s="168" t="s">
        <v>547</v>
      </c>
      <c r="C46" s="169">
        <v>-44315200</v>
      </c>
      <c r="D46" s="169">
        <v>-44315200</v>
      </c>
      <c r="E46" s="169">
        <v>0</v>
      </c>
      <c r="F46" s="169">
        <v>0</v>
      </c>
    </row>
    <row r="47" spans="2:6" outlineLevel="3">
      <c r="B47" s="168" t="s">
        <v>571</v>
      </c>
      <c r="C47" s="169">
        <v>-345531300</v>
      </c>
      <c r="D47" s="170">
        <v>0</v>
      </c>
      <c r="E47" s="169">
        <v>345531300</v>
      </c>
      <c r="F47" s="169">
        <v>-100</v>
      </c>
    </row>
    <row r="48" spans="2:6" outlineLevel="3">
      <c r="B48" s="168" t="s">
        <v>572</v>
      </c>
      <c r="C48" s="169">
        <v>-19040714</v>
      </c>
      <c r="D48" s="169">
        <v>-22090714</v>
      </c>
      <c r="E48" s="169">
        <v>-3050000</v>
      </c>
      <c r="F48" s="169">
        <v>16.0183</v>
      </c>
    </row>
    <row r="49" spans="2:6" outlineLevel="3">
      <c r="B49" s="168" t="s">
        <v>573</v>
      </c>
      <c r="C49" s="169">
        <v>-90000</v>
      </c>
      <c r="D49" s="169">
        <v>-90000</v>
      </c>
      <c r="E49" s="169">
        <v>0</v>
      </c>
      <c r="F49" s="169">
        <v>0</v>
      </c>
    </row>
    <row r="50" spans="2:6" outlineLevel="2">
      <c r="B50" s="168" t="s">
        <v>502</v>
      </c>
      <c r="C50" s="169">
        <v>-746539492</v>
      </c>
      <c r="D50" s="169">
        <v>-426641429</v>
      </c>
      <c r="E50" s="169">
        <v>319898063</v>
      </c>
      <c r="F50" s="169">
        <v>-42.8508</v>
      </c>
    </row>
    <row r="51" spans="2:6" hidden="1" outlineLevel="3">
      <c r="B51" s="168" t="s">
        <v>548</v>
      </c>
      <c r="C51" s="169">
        <v>-3594260800</v>
      </c>
      <c r="D51" s="169">
        <v>-14395000</v>
      </c>
      <c r="E51" s="169">
        <v>3579865800</v>
      </c>
      <c r="F51" s="169">
        <v>-99.599500000000006</v>
      </c>
    </row>
    <row r="52" spans="2:6" hidden="1" outlineLevel="3">
      <c r="B52" s="168" t="s">
        <v>574</v>
      </c>
      <c r="C52" s="169">
        <v>-226207768</v>
      </c>
      <c r="D52" s="169">
        <v>-294223821</v>
      </c>
      <c r="E52" s="169">
        <v>-68016053</v>
      </c>
      <c r="F52" s="169">
        <v>30.068000000000001</v>
      </c>
    </row>
    <row r="53" spans="2:6" hidden="1" outlineLevel="3">
      <c r="B53" s="168" t="s">
        <v>575</v>
      </c>
      <c r="C53" s="169">
        <v>-10250000</v>
      </c>
      <c r="D53" s="169">
        <v>-2700000</v>
      </c>
      <c r="E53" s="169">
        <v>7550000</v>
      </c>
      <c r="F53" s="169">
        <v>-73.658500000000004</v>
      </c>
    </row>
    <row r="54" spans="2:6" hidden="1" outlineLevel="3">
      <c r="B54" s="168" t="s">
        <v>576</v>
      </c>
      <c r="C54" s="169">
        <v>-35000000</v>
      </c>
      <c r="D54" s="169">
        <v>-50000000</v>
      </c>
      <c r="E54" s="169">
        <v>-15000000</v>
      </c>
      <c r="F54" s="169">
        <v>42.857100000000003</v>
      </c>
    </row>
    <row r="55" spans="2:6" outlineLevel="2" collapsed="1">
      <c r="B55" s="168" t="s">
        <v>549</v>
      </c>
      <c r="C55" s="169">
        <v>-3865718568</v>
      </c>
      <c r="D55" s="169">
        <v>-361318821</v>
      </c>
      <c r="E55" s="169">
        <v>3504399747</v>
      </c>
      <c r="F55" s="169">
        <v>-90.653300000000002</v>
      </c>
    </row>
    <row r="56" spans="2:6" hidden="1" outlineLevel="3">
      <c r="B56" s="168" t="s">
        <v>577</v>
      </c>
      <c r="C56" s="169">
        <v>-91781200</v>
      </c>
      <c r="D56" s="169">
        <v>-92200000</v>
      </c>
      <c r="E56" s="169">
        <v>-418800</v>
      </c>
      <c r="F56" s="169">
        <v>0.45629999999999998</v>
      </c>
    </row>
    <row r="57" spans="2:6" outlineLevel="2" collapsed="1">
      <c r="B57" s="168" t="s">
        <v>578</v>
      </c>
      <c r="C57" s="169">
        <v>-91781200</v>
      </c>
      <c r="D57" s="169">
        <v>-92200000</v>
      </c>
      <c r="E57" s="169">
        <v>-418800</v>
      </c>
      <c r="F57" s="169">
        <v>0.45629999999999998</v>
      </c>
    </row>
    <row r="58" spans="2:6" outlineLevel="1">
      <c r="B58" s="156" t="s">
        <v>503</v>
      </c>
      <c r="C58" s="157">
        <v>-4741203960</v>
      </c>
      <c r="D58" s="157">
        <v>-917328730</v>
      </c>
      <c r="E58" s="157">
        <v>3823875230</v>
      </c>
      <c r="F58" s="157">
        <v>-80.652000000000001</v>
      </c>
    </row>
    <row r="59" spans="2:6">
      <c r="B59" s="165" t="s">
        <v>504</v>
      </c>
      <c r="C59" s="166">
        <v>-4730326800</v>
      </c>
      <c r="D59" s="166">
        <v>-908226643</v>
      </c>
      <c r="E59" s="166">
        <v>3822100157</v>
      </c>
      <c r="F59" s="166">
        <v>-80.799899999999994</v>
      </c>
    </row>
    <row r="61" spans="2:6">
      <c r="C61" s="178">
        <f>C58+'2012CF'!C28+'2012NPEXP'!C70</f>
        <v>-4896683753.0699997</v>
      </c>
      <c r="D61" s="178">
        <f>D58+'2012CF'!D28+'2012NPEXP'!D70</f>
        <v>-1092743986</v>
      </c>
    </row>
    <row r="64" spans="2:6">
      <c r="D64" s="149">
        <f>-'Appendix 2 2012'!G30*1000</f>
        <v>-1194692682</v>
      </c>
    </row>
    <row r="65" spans="3:4">
      <c r="D65" s="179">
        <f>D64-D61</f>
        <v>-101948696</v>
      </c>
    </row>
    <row r="66" spans="3:4">
      <c r="C66" s="178"/>
      <c r="D66" s="17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J31"/>
  <sheetViews>
    <sheetView workbookViewId="0">
      <selection activeCell="C15" sqref="C15"/>
    </sheetView>
  </sheetViews>
  <sheetFormatPr defaultColWidth="11.42578125" defaultRowHeight="12.75" outlineLevelRow="2"/>
  <cols>
    <col min="1" max="1" width="1.7109375" style="102" customWidth="1"/>
    <col min="2" max="2" width="30.7109375" style="102" customWidth="1"/>
    <col min="3" max="3" width="15.7109375" style="102" customWidth="1"/>
    <col min="4" max="5" width="15.7109375" style="102" hidden="1" customWidth="1"/>
    <col min="6" max="6" width="15.7109375" style="102" customWidth="1"/>
    <col min="7" max="9" width="15.7109375" style="102" hidden="1" customWidth="1"/>
    <col min="10" max="10" width="10.7109375" style="102" hidden="1" customWidth="1"/>
    <col min="11" max="256" width="11.42578125" style="102"/>
    <col min="257" max="257" width="1.7109375" style="102" customWidth="1"/>
    <col min="258" max="258" width="30.7109375" style="102" customWidth="1"/>
    <col min="259" max="265" width="15.7109375" style="102" customWidth="1"/>
    <col min="266" max="266" width="10.7109375" style="102" customWidth="1"/>
    <col min="267" max="512" width="11.42578125" style="102"/>
    <col min="513" max="513" width="1.7109375" style="102" customWidth="1"/>
    <col min="514" max="514" width="30.7109375" style="102" customWidth="1"/>
    <col min="515" max="521" width="15.7109375" style="102" customWidth="1"/>
    <col min="522" max="522" width="10.7109375" style="102" customWidth="1"/>
    <col min="523" max="768" width="11.42578125" style="102"/>
    <col min="769" max="769" width="1.7109375" style="102" customWidth="1"/>
    <col min="770" max="770" width="30.7109375" style="102" customWidth="1"/>
    <col min="771" max="777" width="15.7109375" style="102" customWidth="1"/>
    <col min="778" max="778" width="10.7109375" style="102" customWidth="1"/>
    <col min="779" max="1024" width="11.42578125" style="102"/>
    <col min="1025" max="1025" width="1.7109375" style="102" customWidth="1"/>
    <col min="1026" max="1026" width="30.7109375" style="102" customWidth="1"/>
    <col min="1027" max="1033" width="15.7109375" style="102" customWidth="1"/>
    <col min="1034" max="1034" width="10.7109375" style="102" customWidth="1"/>
    <col min="1035" max="1280" width="11.42578125" style="102"/>
    <col min="1281" max="1281" width="1.7109375" style="102" customWidth="1"/>
    <col min="1282" max="1282" width="30.7109375" style="102" customWidth="1"/>
    <col min="1283" max="1289" width="15.7109375" style="102" customWidth="1"/>
    <col min="1290" max="1290" width="10.7109375" style="102" customWidth="1"/>
    <col min="1291" max="1536" width="11.42578125" style="102"/>
    <col min="1537" max="1537" width="1.7109375" style="102" customWidth="1"/>
    <col min="1538" max="1538" width="30.7109375" style="102" customWidth="1"/>
    <col min="1539" max="1545" width="15.7109375" style="102" customWidth="1"/>
    <col min="1546" max="1546" width="10.7109375" style="102" customWidth="1"/>
    <col min="1547" max="1792" width="11.42578125" style="102"/>
    <col min="1793" max="1793" width="1.7109375" style="102" customWidth="1"/>
    <col min="1794" max="1794" width="30.7109375" style="102" customWidth="1"/>
    <col min="1795" max="1801" width="15.7109375" style="102" customWidth="1"/>
    <col min="1802" max="1802" width="10.7109375" style="102" customWidth="1"/>
    <col min="1803" max="2048" width="11.42578125" style="102"/>
    <col min="2049" max="2049" width="1.7109375" style="102" customWidth="1"/>
    <col min="2050" max="2050" width="30.7109375" style="102" customWidth="1"/>
    <col min="2051" max="2057" width="15.7109375" style="102" customWidth="1"/>
    <col min="2058" max="2058" width="10.7109375" style="102" customWidth="1"/>
    <col min="2059" max="2304" width="11.42578125" style="102"/>
    <col min="2305" max="2305" width="1.7109375" style="102" customWidth="1"/>
    <col min="2306" max="2306" width="30.7109375" style="102" customWidth="1"/>
    <col min="2307" max="2313" width="15.7109375" style="102" customWidth="1"/>
    <col min="2314" max="2314" width="10.7109375" style="102" customWidth="1"/>
    <col min="2315" max="2560" width="11.42578125" style="102"/>
    <col min="2561" max="2561" width="1.7109375" style="102" customWidth="1"/>
    <col min="2562" max="2562" width="30.7109375" style="102" customWidth="1"/>
    <col min="2563" max="2569" width="15.7109375" style="102" customWidth="1"/>
    <col min="2570" max="2570" width="10.7109375" style="102" customWidth="1"/>
    <col min="2571" max="2816" width="11.42578125" style="102"/>
    <col min="2817" max="2817" width="1.7109375" style="102" customWidth="1"/>
    <col min="2818" max="2818" width="30.7109375" style="102" customWidth="1"/>
    <col min="2819" max="2825" width="15.7109375" style="102" customWidth="1"/>
    <col min="2826" max="2826" width="10.7109375" style="102" customWidth="1"/>
    <col min="2827" max="3072" width="11.42578125" style="102"/>
    <col min="3073" max="3073" width="1.7109375" style="102" customWidth="1"/>
    <col min="3074" max="3074" width="30.7109375" style="102" customWidth="1"/>
    <col min="3075" max="3081" width="15.7109375" style="102" customWidth="1"/>
    <col min="3082" max="3082" width="10.7109375" style="102" customWidth="1"/>
    <col min="3083" max="3328" width="11.42578125" style="102"/>
    <col min="3329" max="3329" width="1.7109375" style="102" customWidth="1"/>
    <col min="3330" max="3330" width="30.7109375" style="102" customWidth="1"/>
    <col min="3331" max="3337" width="15.7109375" style="102" customWidth="1"/>
    <col min="3338" max="3338" width="10.7109375" style="102" customWidth="1"/>
    <col min="3339" max="3584" width="11.42578125" style="102"/>
    <col min="3585" max="3585" width="1.7109375" style="102" customWidth="1"/>
    <col min="3586" max="3586" width="30.7109375" style="102" customWidth="1"/>
    <col min="3587" max="3593" width="15.7109375" style="102" customWidth="1"/>
    <col min="3594" max="3594" width="10.7109375" style="102" customWidth="1"/>
    <col min="3595" max="3840" width="11.42578125" style="102"/>
    <col min="3841" max="3841" width="1.7109375" style="102" customWidth="1"/>
    <col min="3842" max="3842" width="30.7109375" style="102" customWidth="1"/>
    <col min="3843" max="3849" width="15.7109375" style="102" customWidth="1"/>
    <col min="3850" max="3850" width="10.7109375" style="102" customWidth="1"/>
    <col min="3851" max="4096" width="11.42578125" style="102"/>
    <col min="4097" max="4097" width="1.7109375" style="102" customWidth="1"/>
    <col min="4098" max="4098" width="30.7109375" style="102" customWidth="1"/>
    <col min="4099" max="4105" width="15.7109375" style="102" customWidth="1"/>
    <col min="4106" max="4106" width="10.7109375" style="102" customWidth="1"/>
    <col min="4107" max="4352" width="11.42578125" style="102"/>
    <col min="4353" max="4353" width="1.7109375" style="102" customWidth="1"/>
    <col min="4354" max="4354" width="30.7109375" style="102" customWidth="1"/>
    <col min="4355" max="4361" width="15.7109375" style="102" customWidth="1"/>
    <col min="4362" max="4362" width="10.7109375" style="102" customWidth="1"/>
    <col min="4363" max="4608" width="11.42578125" style="102"/>
    <col min="4609" max="4609" width="1.7109375" style="102" customWidth="1"/>
    <col min="4610" max="4610" width="30.7109375" style="102" customWidth="1"/>
    <col min="4611" max="4617" width="15.7109375" style="102" customWidth="1"/>
    <col min="4618" max="4618" width="10.7109375" style="102" customWidth="1"/>
    <col min="4619" max="4864" width="11.42578125" style="102"/>
    <col min="4865" max="4865" width="1.7109375" style="102" customWidth="1"/>
    <col min="4866" max="4866" width="30.7109375" style="102" customWidth="1"/>
    <col min="4867" max="4873" width="15.7109375" style="102" customWidth="1"/>
    <col min="4874" max="4874" width="10.7109375" style="102" customWidth="1"/>
    <col min="4875" max="5120" width="11.42578125" style="102"/>
    <col min="5121" max="5121" width="1.7109375" style="102" customWidth="1"/>
    <col min="5122" max="5122" width="30.7109375" style="102" customWidth="1"/>
    <col min="5123" max="5129" width="15.7109375" style="102" customWidth="1"/>
    <col min="5130" max="5130" width="10.7109375" style="102" customWidth="1"/>
    <col min="5131" max="5376" width="11.42578125" style="102"/>
    <col min="5377" max="5377" width="1.7109375" style="102" customWidth="1"/>
    <col min="5378" max="5378" width="30.7109375" style="102" customWidth="1"/>
    <col min="5379" max="5385" width="15.7109375" style="102" customWidth="1"/>
    <col min="5386" max="5386" width="10.7109375" style="102" customWidth="1"/>
    <col min="5387" max="5632" width="11.42578125" style="102"/>
    <col min="5633" max="5633" width="1.7109375" style="102" customWidth="1"/>
    <col min="5634" max="5634" width="30.7109375" style="102" customWidth="1"/>
    <col min="5635" max="5641" width="15.7109375" style="102" customWidth="1"/>
    <col min="5642" max="5642" width="10.7109375" style="102" customWidth="1"/>
    <col min="5643" max="5888" width="11.42578125" style="102"/>
    <col min="5889" max="5889" width="1.7109375" style="102" customWidth="1"/>
    <col min="5890" max="5890" width="30.7109375" style="102" customWidth="1"/>
    <col min="5891" max="5897" width="15.7109375" style="102" customWidth="1"/>
    <col min="5898" max="5898" width="10.7109375" style="102" customWidth="1"/>
    <col min="5899" max="6144" width="11.42578125" style="102"/>
    <col min="6145" max="6145" width="1.7109375" style="102" customWidth="1"/>
    <col min="6146" max="6146" width="30.7109375" style="102" customWidth="1"/>
    <col min="6147" max="6153" width="15.7109375" style="102" customWidth="1"/>
    <col min="6154" max="6154" width="10.7109375" style="102" customWidth="1"/>
    <col min="6155" max="6400" width="11.42578125" style="102"/>
    <col min="6401" max="6401" width="1.7109375" style="102" customWidth="1"/>
    <col min="6402" max="6402" width="30.7109375" style="102" customWidth="1"/>
    <col min="6403" max="6409" width="15.7109375" style="102" customWidth="1"/>
    <col min="6410" max="6410" width="10.7109375" style="102" customWidth="1"/>
    <col min="6411" max="6656" width="11.42578125" style="102"/>
    <col min="6657" max="6657" width="1.7109375" style="102" customWidth="1"/>
    <col min="6658" max="6658" width="30.7109375" style="102" customWidth="1"/>
    <col min="6659" max="6665" width="15.7109375" style="102" customWidth="1"/>
    <col min="6666" max="6666" width="10.7109375" style="102" customWidth="1"/>
    <col min="6667" max="6912" width="11.42578125" style="102"/>
    <col min="6913" max="6913" width="1.7109375" style="102" customWidth="1"/>
    <col min="6914" max="6914" width="30.7109375" style="102" customWidth="1"/>
    <col min="6915" max="6921" width="15.7109375" style="102" customWidth="1"/>
    <col min="6922" max="6922" width="10.7109375" style="102" customWidth="1"/>
    <col min="6923" max="7168" width="11.42578125" style="102"/>
    <col min="7169" max="7169" width="1.7109375" style="102" customWidth="1"/>
    <col min="7170" max="7170" width="30.7109375" style="102" customWidth="1"/>
    <col min="7171" max="7177" width="15.7109375" style="102" customWidth="1"/>
    <col min="7178" max="7178" width="10.7109375" style="102" customWidth="1"/>
    <col min="7179" max="7424" width="11.42578125" style="102"/>
    <col min="7425" max="7425" width="1.7109375" style="102" customWidth="1"/>
    <col min="7426" max="7426" width="30.7109375" style="102" customWidth="1"/>
    <col min="7427" max="7433" width="15.7109375" style="102" customWidth="1"/>
    <col min="7434" max="7434" width="10.7109375" style="102" customWidth="1"/>
    <col min="7435" max="7680" width="11.42578125" style="102"/>
    <col min="7681" max="7681" width="1.7109375" style="102" customWidth="1"/>
    <col min="7682" max="7682" width="30.7109375" style="102" customWidth="1"/>
    <col min="7683" max="7689" width="15.7109375" style="102" customWidth="1"/>
    <col min="7690" max="7690" width="10.7109375" style="102" customWidth="1"/>
    <col min="7691" max="7936" width="11.42578125" style="102"/>
    <col min="7937" max="7937" width="1.7109375" style="102" customWidth="1"/>
    <col min="7938" max="7938" width="30.7109375" style="102" customWidth="1"/>
    <col min="7939" max="7945" width="15.7109375" style="102" customWidth="1"/>
    <col min="7946" max="7946" width="10.7109375" style="102" customWidth="1"/>
    <col min="7947" max="8192" width="11.42578125" style="102"/>
    <col min="8193" max="8193" width="1.7109375" style="102" customWidth="1"/>
    <col min="8194" max="8194" width="30.7109375" style="102" customWidth="1"/>
    <col min="8195" max="8201" width="15.7109375" style="102" customWidth="1"/>
    <col min="8202" max="8202" width="10.7109375" style="102" customWidth="1"/>
    <col min="8203" max="8448" width="11.42578125" style="102"/>
    <col min="8449" max="8449" width="1.7109375" style="102" customWidth="1"/>
    <col min="8450" max="8450" width="30.7109375" style="102" customWidth="1"/>
    <col min="8451" max="8457" width="15.7109375" style="102" customWidth="1"/>
    <col min="8458" max="8458" width="10.7109375" style="102" customWidth="1"/>
    <col min="8459" max="8704" width="11.42578125" style="102"/>
    <col min="8705" max="8705" width="1.7109375" style="102" customWidth="1"/>
    <col min="8706" max="8706" width="30.7109375" style="102" customWidth="1"/>
    <col min="8707" max="8713" width="15.7109375" style="102" customWidth="1"/>
    <col min="8714" max="8714" width="10.7109375" style="102" customWidth="1"/>
    <col min="8715" max="8960" width="11.42578125" style="102"/>
    <col min="8961" max="8961" width="1.7109375" style="102" customWidth="1"/>
    <col min="8962" max="8962" width="30.7109375" style="102" customWidth="1"/>
    <col min="8963" max="8969" width="15.7109375" style="102" customWidth="1"/>
    <col min="8970" max="8970" width="10.7109375" style="102" customWidth="1"/>
    <col min="8971" max="9216" width="11.42578125" style="102"/>
    <col min="9217" max="9217" width="1.7109375" style="102" customWidth="1"/>
    <col min="9218" max="9218" width="30.7109375" style="102" customWidth="1"/>
    <col min="9219" max="9225" width="15.7109375" style="102" customWidth="1"/>
    <col min="9226" max="9226" width="10.7109375" style="102" customWidth="1"/>
    <col min="9227" max="9472" width="11.42578125" style="102"/>
    <col min="9473" max="9473" width="1.7109375" style="102" customWidth="1"/>
    <col min="9474" max="9474" width="30.7109375" style="102" customWidth="1"/>
    <col min="9475" max="9481" width="15.7109375" style="102" customWidth="1"/>
    <col min="9482" max="9482" width="10.7109375" style="102" customWidth="1"/>
    <col min="9483" max="9728" width="11.42578125" style="102"/>
    <col min="9729" max="9729" width="1.7109375" style="102" customWidth="1"/>
    <col min="9730" max="9730" width="30.7109375" style="102" customWidth="1"/>
    <col min="9731" max="9737" width="15.7109375" style="102" customWidth="1"/>
    <col min="9738" max="9738" width="10.7109375" style="102" customWidth="1"/>
    <col min="9739" max="9984" width="11.42578125" style="102"/>
    <col min="9985" max="9985" width="1.7109375" style="102" customWidth="1"/>
    <col min="9986" max="9986" width="30.7109375" style="102" customWidth="1"/>
    <col min="9987" max="9993" width="15.7109375" style="102" customWidth="1"/>
    <col min="9994" max="9994" width="10.7109375" style="102" customWidth="1"/>
    <col min="9995" max="10240" width="11.42578125" style="102"/>
    <col min="10241" max="10241" width="1.7109375" style="102" customWidth="1"/>
    <col min="10242" max="10242" width="30.7109375" style="102" customWidth="1"/>
    <col min="10243" max="10249" width="15.7109375" style="102" customWidth="1"/>
    <col min="10250" max="10250" width="10.7109375" style="102" customWidth="1"/>
    <col min="10251" max="10496" width="11.42578125" style="102"/>
    <col min="10497" max="10497" width="1.7109375" style="102" customWidth="1"/>
    <col min="10498" max="10498" width="30.7109375" style="102" customWidth="1"/>
    <col min="10499" max="10505" width="15.7109375" style="102" customWidth="1"/>
    <col min="10506" max="10506" width="10.7109375" style="102" customWidth="1"/>
    <col min="10507" max="10752" width="11.42578125" style="102"/>
    <col min="10753" max="10753" width="1.7109375" style="102" customWidth="1"/>
    <col min="10754" max="10754" width="30.7109375" style="102" customWidth="1"/>
    <col min="10755" max="10761" width="15.7109375" style="102" customWidth="1"/>
    <col min="10762" max="10762" width="10.7109375" style="102" customWidth="1"/>
    <col min="10763" max="11008" width="11.42578125" style="102"/>
    <col min="11009" max="11009" width="1.7109375" style="102" customWidth="1"/>
    <col min="11010" max="11010" width="30.7109375" style="102" customWidth="1"/>
    <col min="11011" max="11017" width="15.7109375" style="102" customWidth="1"/>
    <col min="11018" max="11018" width="10.7109375" style="102" customWidth="1"/>
    <col min="11019" max="11264" width="11.42578125" style="102"/>
    <col min="11265" max="11265" width="1.7109375" style="102" customWidth="1"/>
    <col min="11266" max="11266" width="30.7109375" style="102" customWidth="1"/>
    <col min="11267" max="11273" width="15.7109375" style="102" customWidth="1"/>
    <col min="11274" max="11274" width="10.7109375" style="102" customWidth="1"/>
    <col min="11275" max="11520" width="11.42578125" style="102"/>
    <col min="11521" max="11521" width="1.7109375" style="102" customWidth="1"/>
    <col min="11522" max="11522" width="30.7109375" style="102" customWidth="1"/>
    <col min="11523" max="11529" width="15.7109375" style="102" customWidth="1"/>
    <col min="11530" max="11530" width="10.7109375" style="102" customWidth="1"/>
    <col min="11531" max="11776" width="11.42578125" style="102"/>
    <col min="11777" max="11777" width="1.7109375" style="102" customWidth="1"/>
    <col min="11778" max="11778" width="30.7109375" style="102" customWidth="1"/>
    <col min="11779" max="11785" width="15.7109375" style="102" customWidth="1"/>
    <col min="11786" max="11786" width="10.7109375" style="102" customWidth="1"/>
    <col min="11787" max="12032" width="11.42578125" style="102"/>
    <col min="12033" max="12033" width="1.7109375" style="102" customWidth="1"/>
    <col min="12034" max="12034" width="30.7109375" style="102" customWidth="1"/>
    <col min="12035" max="12041" width="15.7109375" style="102" customWidth="1"/>
    <col min="12042" max="12042" width="10.7109375" style="102" customWidth="1"/>
    <col min="12043" max="12288" width="11.42578125" style="102"/>
    <col min="12289" max="12289" width="1.7109375" style="102" customWidth="1"/>
    <col min="12290" max="12290" width="30.7109375" style="102" customWidth="1"/>
    <col min="12291" max="12297" width="15.7109375" style="102" customWidth="1"/>
    <col min="12298" max="12298" width="10.7109375" style="102" customWidth="1"/>
    <col min="12299" max="12544" width="11.42578125" style="102"/>
    <col min="12545" max="12545" width="1.7109375" style="102" customWidth="1"/>
    <col min="12546" max="12546" width="30.7109375" style="102" customWidth="1"/>
    <col min="12547" max="12553" width="15.7109375" style="102" customWidth="1"/>
    <col min="12554" max="12554" width="10.7109375" style="102" customWidth="1"/>
    <col min="12555" max="12800" width="11.42578125" style="102"/>
    <col min="12801" max="12801" width="1.7109375" style="102" customWidth="1"/>
    <col min="12802" max="12802" width="30.7109375" style="102" customWidth="1"/>
    <col min="12803" max="12809" width="15.7109375" style="102" customWidth="1"/>
    <col min="12810" max="12810" width="10.7109375" style="102" customWidth="1"/>
    <col min="12811" max="13056" width="11.42578125" style="102"/>
    <col min="13057" max="13057" width="1.7109375" style="102" customWidth="1"/>
    <col min="13058" max="13058" width="30.7109375" style="102" customWidth="1"/>
    <col min="13059" max="13065" width="15.7109375" style="102" customWidth="1"/>
    <col min="13066" max="13066" width="10.7109375" style="102" customWidth="1"/>
    <col min="13067" max="13312" width="11.42578125" style="102"/>
    <col min="13313" max="13313" width="1.7109375" style="102" customWidth="1"/>
    <col min="13314" max="13314" width="30.7109375" style="102" customWidth="1"/>
    <col min="13315" max="13321" width="15.7109375" style="102" customWidth="1"/>
    <col min="13322" max="13322" width="10.7109375" style="102" customWidth="1"/>
    <col min="13323" max="13568" width="11.42578125" style="102"/>
    <col min="13569" max="13569" width="1.7109375" style="102" customWidth="1"/>
    <col min="13570" max="13570" width="30.7109375" style="102" customWidth="1"/>
    <col min="13571" max="13577" width="15.7109375" style="102" customWidth="1"/>
    <col min="13578" max="13578" width="10.7109375" style="102" customWidth="1"/>
    <col min="13579" max="13824" width="11.42578125" style="102"/>
    <col min="13825" max="13825" width="1.7109375" style="102" customWidth="1"/>
    <col min="13826" max="13826" width="30.7109375" style="102" customWidth="1"/>
    <col min="13827" max="13833" width="15.7109375" style="102" customWidth="1"/>
    <col min="13834" max="13834" width="10.7109375" style="102" customWidth="1"/>
    <col min="13835" max="14080" width="11.42578125" style="102"/>
    <col min="14081" max="14081" width="1.7109375" style="102" customWidth="1"/>
    <col min="14082" max="14082" width="30.7109375" style="102" customWidth="1"/>
    <col min="14083" max="14089" width="15.7109375" style="102" customWidth="1"/>
    <col min="14090" max="14090" width="10.7109375" style="102" customWidth="1"/>
    <col min="14091" max="14336" width="11.42578125" style="102"/>
    <col min="14337" max="14337" width="1.7109375" style="102" customWidth="1"/>
    <col min="14338" max="14338" width="30.7109375" style="102" customWidth="1"/>
    <col min="14339" max="14345" width="15.7109375" style="102" customWidth="1"/>
    <col min="14346" max="14346" width="10.7109375" style="102" customWidth="1"/>
    <col min="14347" max="14592" width="11.42578125" style="102"/>
    <col min="14593" max="14593" width="1.7109375" style="102" customWidth="1"/>
    <col min="14594" max="14594" width="30.7109375" style="102" customWidth="1"/>
    <col min="14595" max="14601" width="15.7109375" style="102" customWidth="1"/>
    <col min="14602" max="14602" width="10.7109375" style="102" customWidth="1"/>
    <col min="14603" max="14848" width="11.42578125" style="102"/>
    <col min="14849" max="14849" width="1.7109375" style="102" customWidth="1"/>
    <col min="14850" max="14850" width="30.7109375" style="102" customWidth="1"/>
    <col min="14851" max="14857" width="15.7109375" style="102" customWidth="1"/>
    <col min="14858" max="14858" width="10.7109375" style="102" customWidth="1"/>
    <col min="14859" max="15104" width="11.42578125" style="102"/>
    <col min="15105" max="15105" width="1.7109375" style="102" customWidth="1"/>
    <col min="15106" max="15106" width="30.7109375" style="102" customWidth="1"/>
    <col min="15107" max="15113" width="15.7109375" style="102" customWidth="1"/>
    <col min="15114" max="15114" width="10.7109375" style="102" customWidth="1"/>
    <col min="15115" max="15360" width="11.42578125" style="102"/>
    <col min="15361" max="15361" width="1.7109375" style="102" customWidth="1"/>
    <col min="15362" max="15362" width="30.7109375" style="102" customWidth="1"/>
    <col min="15363" max="15369" width="15.7109375" style="102" customWidth="1"/>
    <col min="15370" max="15370" width="10.7109375" style="102" customWidth="1"/>
    <col min="15371" max="15616" width="11.42578125" style="102"/>
    <col min="15617" max="15617" width="1.7109375" style="102" customWidth="1"/>
    <col min="15618" max="15618" width="30.7109375" style="102" customWidth="1"/>
    <col min="15619" max="15625" width="15.7109375" style="102" customWidth="1"/>
    <col min="15626" max="15626" width="10.7109375" style="102" customWidth="1"/>
    <col min="15627" max="15872" width="11.42578125" style="102"/>
    <col min="15873" max="15873" width="1.7109375" style="102" customWidth="1"/>
    <col min="15874" max="15874" width="30.7109375" style="102" customWidth="1"/>
    <col min="15875" max="15881" width="15.7109375" style="102" customWidth="1"/>
    <col min="15882" max="15882" width="10.7109375" style="102" customWidth="1"/>
    <col min="15883" max="16128" width="11.42578125" style="102"/>
    <col min="16129" max="16129" width="1.7109375" style="102" customWidth="1"/>
    <col min="16130" max="16130" width="30.7109375" style="102" customWidth="1"/>
    <col min="16131" max="16137" width="15.7109375" style="102" customWidth="1"/>
    <col min="16138" max="16138" width="10.7109375" style="102" customWidth="1"/>
    <col min="16139" max="16384" width="11.42578125" style="102"/>
  </cols>
  <sheetData>
    <row r="1" spans="2:10">
      <c r="B1" s="103" t="s">
        <v>39</v>
      </c>
    </row>
    <row r="2" spans="2:10">
      <c r="B2" s="103" t="s">
        <v>40</v>
      </c>
    </row>
    <row r="3" spans="2:10">
      <c r="B3" s="103" t="s">
        <v>41</v>
      </c>
    </row>
    <row r="4" spans="2:10">
      <c r="B4" s="103"/>
    </row>
    <row r="5" spans="2:10">
      <c r="B5" s="103" t="s">
        <v>42</v>
      </c>
    </row>
    <row r="6" spans="2:10">
      <c r="B6" s="103" t="s">
        <v>43</v>
      </c>
    </row>
    <row r="7" spans="2:10">
      <c r="B7" s="103" t="s">
        <v>44</v>
      </c>
    </row>
    <row r="8" spans="2:10">
      <c r="B8" s="103"/>
    </row>
    <row r="9" spans="2:10">
      <c r="B9" s="103" t="s">
        <v>45</v>
      </c>
    </row>
    <row r="11" spans="2:10" ht="15">
      <c r="B11" s="104" t="s">
        <v>46</v>
      </c>
      <c r="C11" s="105" t="s">
        <v>47</v>
      </c>
      <c r="D11" s="105" t="s">
        <v>48</v>
      </c>
      <c r="E11" s="105" t="s">
        <v>49</v>
      </c>
      <c r="F11" s="105" t="s">
        <v>50</v>
      </c>
      <c r="G11" s="105" t="s">
        <v>51</v>
      </c>
      <c r="H11" s="105" t="s">
        <v>52</v>
      </c>
      <c r="I11" s="105" t="s">
        <v>53</v>
      </c>
      <c r="J11" s="105" t="s">
        <v>54</v>
      </c>
    </row>
    <row r="12" spans="2:10" outlineLevel="2">
      <c r="B12" s="106" t="s">
        <v>55</v>
      </c>
      <c r="C12" s="107">
        <v>44988.66</v>
      </c>
      <c r="D12" s="108">
        <v>0</v>
      </c>
      <c r="E12" s="107">
        <v>44988.66</v>
      </c>
      <c r="F12" s="108">
        <v>0</v>
      </c>
      <c r="G12" s="107">
        <v>-44988.66</v>
      </c>
      <c r="H12" s="108">
        <v>0</v>
      </c>
      <c r="I12" s="107">
        <v>-44988.66</v>
      </c>
      <c r="J12" s="107">
        <v>0</v>
      </c>
    </row>
    <row r="13" spans="2:10" outlineLevel="2">
      <c r="B13" s="109" t="s">
        <v>56</v>
      </c>
      <c r="C13" s="110">
        <v>5092925.09</v>
      </c>
      <c r="D13" s="110">
        <v>0</v>
      </c>
      <c r="E13" s="110">
        <v>5092925.09</v>
      </c>
      <c r="F13" s="110">
        <v>5264121.97</v>
      </c>
      <c r="G13" s="110">
        <v>171196.88</v>
      </c>
      <c r="H13" s="110">
        <v>5264121.97</v>
      </c>
      <c r="I13" s="110">
        <v>171196.88</v>
      </c>
      <c r="J13" s="110">
        <v>96.747900000000001</v>
      </c>
    </row>
    <row r="14" spans="2:10" outlineLevel="2">
      <c r="B14" s="109" t="s">
        <v>57</v>
      </c>
      <c r="C14" s="124">
        <f>1905197972.05-1905197972.05</f>
        <v>0</v>
      </c>
      <c r="D14" s="111">
        <v>0</v>
      </c>
      <c r="E14" s="110">
        <f>1905197972.05-1905197972.05</f>
        <v>0</v>
      </c>
      <c r="F14" s="111">
        <v>0</v>
      </c>
      <c r="G14" s="110"/>
      <c r="H14" s="111">
        <v>0</v>
      </c>
      <c r="I14" s="110"/>
      <c r="J14" s="110">
        <v>0</v>
      </c>
    </row>
    <row r="15" spans="2:10" outlineLevel="2">
      <c r="B15" s="109" t="s">
        <v>58</v>
      </c>
      <c r="C15" s="110">
        <v>86696360.510000005</v>
      </c>
      <c r="D15" s="111">
        <v>0</v>
      </c>
      <c r="E15" s="110">
        <v>86696360.510000005</v>
      </c>
      <c r="F15" s="110">
        <v>1413600</v>
      </c>
      <c r="G15" s="110">
        <v>-85282760.510000005</v>
      </c>
      <c r="H15" s="110">
        <v>1413600</v>
      </c>
      <c r="I15" s="110">
        <v>-85282760.510000005</v>
      </c>
      <c r="J15" s="110">
        <v>6133.0192999999999</v>
      </c>
    </row>
    <row r="16" spans="2:10" outlineLevel="2">
      <c r="B16" s="109" t="s">
        <v>59</v>
      </c>
      <c r="C16" s="124">
        <f>78652902.56-76982365.16</f>
        <v>1670537.400000006</v>
      </c>
      <c r="D16" s="111">
        <v>0</v>
      </c>
      <c r="E16" s="110">
        <v>78652902.560000002</v>
      </c>
      <c r="F16" s="110">
        <v>1627847</v>
      </c>
      <c r="G16" s="110">
        <v>-77025055.560000002</v>
      </c>
      <c r="H16" s="110">
        <v>1627847</v>
      </c>
      <c r="I16" s="110">
        <v>-77025055.560000002</v>
      </c>
      <c r="J16" s="110">
        <v>4831.7134999999998</v>
      </c>
    </row>
    <row r="17" spans="2:10" ht="13.5" outlineLevel="2" thickBot="1">
      <c r="B17" s="112" t="s">
        <v>60</v>
      </c>
      <c r="C17" s="113">
        <v>2274948.48</v>
      </c>
      <c r="D17" s="114">
        <v>0</v>
      </c>
      <c r="E17" s="113">
        <v>2274948.48</v>
      </c>
      <c r="F17" s="113">
        <v>4608953</v>
      </c>
      <c r="G17" s="113">
        <v>2334004.52</v>
      </c>
      <c r="H17" s="113">
        <v>4608953</v>
      </c>
      <c r="I17" s="113">
        <v>2334004.52</v>
      </c>
      <c r="J17" s="113">
        <v>49.359299999999998</v>
      </c>
    </row>
    <row r="18" spans="2:10" ht="14.25" outlineLevel="1" thickTop="1" thickBot="1">
      <c r="B18" s="115" t="s">
        <v>61</v>
      </c>
      <c r="C18" s="116">
        <f>SUM(C12:C17)</f>
        <v>95779760.140000015</v>
      </c>
      <c r="D18" s="116">
        <f t="shared" ref="D18:I18" si="0">SUM(D12:D17)</f>
        <v>0</v>
      </c>
      <c r="E18" s="116">
        <f t="shared" si="0"/>
        <v>172762125.29999998</v>
      </c>
      <c r="F18" s="116">
        <f t="shared" si="0"/>
        <v>12914521.969999999</v>
      </c>
      <c r="G18" s="116">
        <f t="shared" si="0"/>
        <v>-159847603.33000001</v>
      </c>
      <c r="H18" s="116">
        <f t="shared" si="0"/>
        <v>12914521.969999999</v>
      </c>
      <c r="I18" s="116">
        <f t="shared" si="0"/>
        <v>-159847603.33000001</v>
      </c>
      <c r="J18" s="116">
        <v>16090.104600000001</v>
      </c>
    </row>
    <row r="19" spans="2:10" ht="13.5" outlineLevel="2" thickTop="1">
      <c r="B19" s="106" t="s">
        <v>62</v>
      </c>
      <c r="C19" s="107">
        <v>-35288600</v>
      </c>
      <c r="D19" s="108">
        <v>0</v>
      </c>
      <c r="E19" s="107">
        <v>-35288600</v>
      </c>
      <c r="F19" s="107">
        <v>-35299700</v>
      </c>
      <c r="G19" s="107">
        <v>-11100</v>
      </c>
      <c r="H19" s="107">
        <v>-35299700</v>
      </c>
      <c r="I19" s="107">
        <v>-11100</v>
      </c>
      <c r="J19" s="107">
        <v>99.968599999999995</v>
      </c>
    </row>
    <row r="20" spans="2:10" outlineLevel="2">
      <c r="B20" s="109" t="s">
        <v>63</v>
      </c>
      <c r="C20" s="110">
        <v>-110594.21</v>
      </c>
      <c r="D20" s="111">
        <v>0</v>
      </c>
      <c r="E20" s="110">
        <v>-110594.21</v>
      </c>
      <c r="F20" s="110">
        <v>-2253000</v>
      </c>
      <c r="G20" s="110">
        <v>-2142405.79</v>
      </c>
      <c r="H20" s="110">
        <v>-2253000</v>
      </c>
      <c r="I20" s="110">
        <v>-2142405.79</v>
      </c>
      <c r="J20" s="110">
        <v>4.9088000000000003</v>
      </c>
    </row>
    <row r="21" spans="2:10" outlineLevel="2">
      <c r="B21" s="109" t="s">
        <v>64</v>
      </c>
      <c r="C21" s="110">
        <v>-2460620.9300000002</v>
      </c>
      <c r="D21" s="111">
        <v>0</v>
      </c>
      <c r="E21" s="110">
        <v>-2460620.9300000002</v>
      </c>
      <c r="F21" s="110">
        <v>-1820000</v>
      </c>
      <c r="G21" s="110">
        <v>640620.93000000005</v>
      </c>
      <c r="H21" s="110">
        <v>-1820000</v>
      </c>
      <c r="I21" s="110">
        <v>640620.93000000005</v>
      </c>
      <c r="J21" s="110">
        <v>135.19900000000001</v>
      </c>
    </row>
    <row r="22" spans="2:10" outlineLevel="2">
      <c r="B22" s="109" t="s">
        <v>65</v>
      </c>
      <c r="C22" s="124">
        <f>-865189637.05-698900-10000000</f>
        <v>-875888537.04999995</v>
      </c>
      <c r="D22" s="111">
        <v>0</v>
      </c>
      <c r="E22" s="110">
        <v>-865189637.04999995</v>
      </c>
      <c r="F22" s="110">
        <v>-696168488</v>
      </c>
      <c r="G22" s="110">
        <v>169021149.05000001</v>
      </c>
      <c r="H22" s="110">
        <v>-696168488</v>
      </c>
      <c r="I22" s="110">
        <v>169021149.05000001</v>
      </c>
      <c r="J22" s="110">
        <v>124.2788</v>
      </c>
    </row>
    <row r="23" spans="2:10" outlineLevel="2">
      <c r="B23" s="109" t="s">
        <v>66</v>
      </c>
      <c r="C23" s="124">
        <f>-5923298950.18+5515258126.51</f>
        <v>-408040823.67000008</v>
      </c>
      <c r="D23" s="111">
        <v>0</v>
      </c>
      <c r="E23" s="110">
        <v>-5923298950.1800003</v>
      </c>
      <c r="F23" s="124">
        <f>-3813117100+3534477000</f>
        <v>-278640100</v>
      </c>
      <c r="G23" s="110">
        <v>2110181850.1800001</v>
      </c>
      <c r="H23" s="110">
        <v>-3813117100</v>
      </c>
      <c r="I23" s="110">
        <v>2110181850.1800001</v>
      </c>
      <c r="J23" s="110">
        <v>155.34010000000001</v>
      </c>
    </row>
    <row r="24" spans="2:10" ht="13.5" outlineLevel="2" thickBot="1">
      <c r="B24" s="112" t="s">
        <v>67</v>
      </c>
      <c r="C24" s="125">
        <f>-108655697.82+1520095.48</f>
        <v>-107135602.33999999</v>
      </c>
      <c r="D24" s="114">
        <v>0</v>
      </c>
      <c r="E24" s="113">
        <v>-108655697.81999999</v>
      </c>
      <c r="F24" s="113">
        <v>-92281200</v>
      </c>
      <c r="G24" s="113">
        <v>16374497.82</v>
      </c>
      <c r="H24" s="113">
        <v>-92281200</v>
      </c>
      <c r="I24" s="113">
        <v>16374497.82</v>
      </c>
      <c r="J24" s="113">
        <v>117.7441</v>
      </c>
    </row>
    <row r="25" spans="2:10" ht="13.5" outlineLevel="1" thickTop="1">
      <c r="B25" s="106" t="s">
        <v>68</v>
      </c>
      <c r="C25" s="107">
        <f>SUM(C19:C24)</f>
        <v>-1428924778.2</v>
      </c>
      <c r="D25" s="107">
        <f t="shared" ref="D25:I25" si="1">SUM(D19:D24)</f>
        <v>0</v>
      </c>
      <c r="E25" s="107">
        <f t="shared" si="1"/>
        <v>-6935004100.1899996</v>
      </c>
      <c r="F25" s="107">
        <f t="shared" si="1"/>
        <v>-1106462488</v>
      </c>
      <c r="G25" s="107">
        <f t="shared" si="1"/>
        <v>2294064612.1900001</v>
      </c>
      <c r="H25" s="107">
        <f t="shared" si="1"/>
        <v>-4640939488</v>
      </c>
      <c r="I25" s="107">
        <f t="shared" si="1"/>
        <v>2294064612.1900001</v>
      </c>
      <c r="J25" s="107">
        <v>149.43100000000001</v>
      </c>
    </row>
    <row r="26" spans="2:10">
      <c r="B26" s="117" t="s">
        <v>69</v>
      </c>
      <c r="C26" s="118">
        <f>C18+C25</f>
        <v>-1333145018.0599999</v>
      </c>
      <c r="D26" s="118">
        <f t="shared" ref="D26:I26" si="2">D18+D25</f>
        <v>0</v>
      </c>
      <c r="E26" s="118">
        <f t="shared" si="2"/>
        <v>-6762241974.8899994</v>
      </c>
      <c r="F26" s="118">
        <f t="shared" si="2"/>
        <v>-1093547966.03</v>
      </c>
      <c r="G26" s="118">
        <f t="shared" si="2"/>
        <v>2134217008.8600001</v>
      </c>
      <c r="H26" s="118">
        <f t="shared" si="2"/>
        <v>-4628024966.0299997</v>
      </c>
      <c r="I26" s="118">
        <f t="shared" si="2"/>
        <v>2134217008.8600001</v>
      </c>
      <c r="J26" s="118">
        <v>104.9485</v>
      </c>
    </row>
    <row r="29" spans="2:10">
      <c r="C29" s="127">
        <f>C25+'2010 NP Exp'!C369+'2010 Cap&amp;Corp Fin'!C39</f>
        <v>-2187922054.8200002</v>
      </c>
      <c r="D29" s="127">
        <f>D25+'2010 NP Exp'!D369+'2010 Cap&amp;Corp Fin'!D39</f>
        <v>0</v>
      </c>
      <c r="E29" s="127">
        <f>E25+'2010 NP Exp'!E369+'2010 Cap&amp;Corp Fin'!E39</f>
        <v>-7694001376.8099995</v>
      </c>
      <c r="F29" s="127">
        <f>F25+'2010 NP Exp'!F369+'2010 Cap&amp;Corp Fin'!F39</f>
        <v>-1282077701</v>
      </c>
    </row>
    <row r="30" spans="2:10">
      <c r="C30" s="127"/>
    </row>
    <row r="31" spans="2:10">
      <c r="C31" s="1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K370"/>
  <sheetViews>
    <sheetView workbookViewId="0">
      <selection activeCell="C15" sqref="C15"/>
    </sheetView>
  </sheetViews>
  <sheetFormatPr defaultColWidth="11.42578125" defaultRowHeight="12.75" outlineLevelRow="3"/>
  <cols>
    <col min="1" max="1" width="1.7109375" style="102" customWidth="1"/>
    <col min="2" max="2" width="30.7109375" style="102" customWidth="1"/>
    <col min="3" max="3" width="15.7109375" style="102" customWidth="1"/>
    <col min="4" max="5" width="15.7109375" style="102" hidden="1" customWidth="1"/>
    <col min="6" max="6" width="15.7109375" style="102" customWidth="1"/>
    <col min="7" max="9" width="15.7109375" style="102" hidden="1" customWidth="1"/>
    <col min="10" max="10" width="10.7109375" style="102" hidden="1" customWidth="1"/>
    <col min="11" max="11" width="13.42578125" style="102" bestFit="1" customWidth="1"/>
    <col min="12" max="256" width="11.42578125" style="102"/>
    <col min="257" max="257" width="1.7109375" style="102" customWidth="1"/>
    <col min="258" max="258" width="30.7109375" style="102" customWidth="1"/>
    <col min="259" max="265" width="15.7109375" style="102" customWidth="1"/>
    <col min="266" max="266" width="10.7109375" style="102" customWidth="1"/>
    <col min="267" max="512" width="11.42578125" style="102"/>
    <col min="513" max="513" width="1.7109375" style="102" customWidth="1"/>
    <col min="514" max="514" width="30.7109375" style="102" customWidth="1"/>
    <col min="515" max="521" width="15.7109375" style="102" customWidth="1"/>
    <col min="522" max="522" width="10.7109375" style="102" customWidth="1"/>
    <col min="523" max="768" width="11.42578125" style="102"/>
    <col min="769" max="769" width="1.7109375" style="102" customWidth="1"/>
    <col min="770" max="770" width="30.7109375" style="102" customWidth="1"/>
    <col min="771" max="777" width="15.7109375" style="102" customWidth="1"/>
    <col min="778" max="778" width="10.7109375" style="102" customWidth="1"/>
    <col min="779" max="1024" width="11.42578125" style="102"/>
    <col min="1025" max="1025" width="1.7109375" style="102" customWidth="1"/>
    <col min="1026" max="1026" width="30.7109375" style="102" customWidth="1"/>
    <col min="1027" max="1033" width="15.7109375" style="102" customWidth="1"/>
    <col min="1034" max="1034" width="10.7109375" style="102" customWidth="1"/>
    <col min="1035" max="1280" width="11.42578125" style="102"/>
    <col min="1281" max="1281" width="1.7109375" style="102" customWidth="1"/>
    <col min="1282" max="1282" width="30.7109375" style="102" customWidth="1"/>
    <col min="1283" max="1289" width="15.7109375" style="102" customWidth="1"/>
    <col min="1290" max="1290" width="10.7109375" style="102" customWidth="1"/>
    <col min="1291" max="1536" width="11.42578125" style="102"/>
    <col min="1537" max="1537" width="1.7109375" style="102" customWidth="1"/>
    <col min="1538" max="1538" width="30.7109375" style="102" customWidth="1"/>
    <col min="1539" max="1545" width="15.7109375" style="102" customWidth="1"/>
    <col min="1546" max="1546" width="10.7109375" style="102" customWidth="1"/>
    <col min="1547" max="1792" width="11.42578125" style="102"/>
    <col min="1793" max="1793" width="1.7109375" style="102" customWidth="1"/>
    <col min="1794" max="1794" width="30.7109375" style="102" customWidth="1"/>
    <col min="1795" max="1801" width="15.7109375" style="102" customWidth="1"/>
    <col min="1802" max="1802" width="10.7109375" style="102" customWidth="1"/>
    <col min="1803" max="2048" width="11.42578125" style="102"/>
    <col min="2049" max="2049" width="1.7109375" style="102" customWidth="1"/>
    <col min="2050" max="2050" width="30.7109375" style="102" customWidth="1"/>
    <col min="2051" max="2057" width="15.7109375" style="102" customWidth="1"/>
    <col min="2058" max="2058" width="10.7109375" style="102" customWidth="1"/>
    <col min="2059" max="2304" width="11.42578125" style="102"/>
    <col min="2305" max="2305" width="1.7109375" style="102" customWidth="1"/>
    <col min="2306" max="2306" width="30.7109375" style="102" customWidth="1"/>
    <col min="2307" max="2313" width="15.7109375" style="102" customWidth="1"/>
    <col min="2314" max="2314" width="10.7109375" style="102" customWidth="1"/>
    <col min="2315" max="2560" width="11.42578125" style="102"/>
    <col min="2561" max="2561" width="1.7109375" style="102" customWidth="1"/>
    <col min="2562" max="2562" width="30.7109375" style="102" customWidth="1"/>
    <col min="2563" max="2569" width="15.7109375" style="102" customWidth="1"/>
    <col min="2570" max="2570" width="10.7109375" style="102" customWidth="1"/>
    <col min="2571" max="2816" width="11.42578125" style="102"/>
    <col min="2817" max="2817" width="1.7109375" style="102" customWidth="1"/>
    <col min="2818" max="2818" width="30.7109375" style="102" customWidth="1"/>
    <col min="2819" max="2825" width="15.7109375" style="102" customWidth="1"/>
    <col min="2826" max="2826" width="10.7109375" style="102" customWidth="1"/>
    <col min="2827" max="3072" width="11.42578125" style="102"/>
    <col min="3073" max="3073" width="1.7109375" style="102" customWidth="1"/>
    <col min="3074" max="3074" width="30.7109375" style="102" customWidth="1"/>
    <col min="3075" max="3081" width="15.7109375" style="102" customWidth="1"/>
    <col min="3082" max="3082" width="10.7109375" style="102" customWidth="1"/>
    <col min="3083" max="3328" width="11.42578125" style="102"/>
    <col min="3329" max="3329" width="1.7109375" style="102" customWidth="1"/>
    <col min="3330" max="3330" width="30.7109375" style="102" customWidth="1"/>
    <col min="3331" max="3337" width="15.7109375" style="102" customWidth="1"/>
    <col min="3338" max="3338" width="10.7109375" style="102" customWidth="1"/>
    <col min="3339" max="3584" width="11.42578125" style="102"/>
    <col min="3585" max="3585" width="1.7109375" style="102" customWidth="1"/>
    <col min="3586" max="3586" width="30.7109375" style="102" customWidth="1"/>
    <col min="3587" max="3593" width="15.7109375" style="102" customWidth="1"/>
    <col min="3594" max="3594" width="10.7109375" style="102" customWidth="1"/>
    <col min="3595" max="3840" width="11.42578125" style="102"/>
    <col min="3841" max="3841" width="1.7109375" style="102" customWidth="1"/>
    <col min="3842" max="3842" width="30.7109375" style="102" customWidth="1"/>
    <col min="3843" max="3849" width="15.7109375" style="102" customWidth="1"/>
    <col min="3850" max="3850" width="10.7109375" style="102" customWidth="1"/>
    <col min="3851" max="4096" width="11.42578125" style="102"/>
    <col min="4097" max="4097" width="1.7109375" style="102" customWidth="1"/>
    <col min="4098" max="4098" width="30.7109375" style="102" customWidth="1"/>
    <col min="4099" max="4105" width="15.7109375" style="102" customWidth="1"/>
    <col min="4106" max="4106" width="10.7109375" style="102" customWidth="1"/>
    <col min="4107" max="4352" width="11.42578125" style="102"/>
    <col min="4353" max="4353" width="1.7109375" style="102" customWidth="1"/>
    <col min="4354" max="4354" width="30.7109375" style="102" customWidth="1"/>
    <col min="4355" max="4361" width="15.7109375" style="102" customWidth="1"/>
    <col min="4362" max="4362" width="10.7109375" style="102" customWidth="1"/>
    <col min="4363" max="4608" width="11.42578125" style="102"/>
    <col min="4609" max="4609" width="1.7109375" style="102" customWidth="1"/>
    <col min="4610" max="4610" width="30.7109375" style="102" customWidth="1"/>
    <col min="4611" max="4617" width="15.7109375" style="102" customWidth="1"/>
    <col min="4618" max="4618" width="10.7109375" style="102" customWidth="1"/>
    <col min="4619" max="4864" width="11.42578125" style="102"/>
    <col min="4865" max="4865" width="1.7109375" style="102" customWidth="1"/>
    <col min="4866" max="4866" width="30.7109375" style="102" customWidth="1"/>
    <col min="4867" max="4873" width="15.7109375" style="102" customWidth="1"/>
    <col min="4874" max="4874" width="10.7109375" style="102" customWidth="1"/>
    <col min="4875" max="5120" width="11.42578125" style="102"/>
    <col min="5121" max="5121" width="1.7109375" style="102" customWidth="1"/>
    <col min="5122" max="5122" width="30.7109375" style="102" customWidth="1"/>
    <col min="5123" max="5129" width="15.7109375" style="102" customWidth="1"/>
    <col min="5130" max="5130" width="10.7109375" style="102" customWidth="1"/>
    <col min="5131" max="5376" width="11.42578125" style="102"/>
    <col min="5377" max="5377" width="1.7109375" style="102" customWidth="1"/>
    <col min="5378" max="5378" width="30.7109375" style="102" customWidth="1"/>
    <col min="5379" max="5385" width="15.7109375" style="102" customWidth="1"/>
    <col min="5386" max="5386" width="10.7109375" style="102" customWidth="1"/>
    <col min="5387" max="5632" width="11.42578125" style="102"/>
    <col min="5633" max="5633" width="1.7109375" style="102" customWidth="1"/>
    <col min="5634" max="5634" width="30.7109375" style="102" customWidth="1"/>
    <col min="5635" max="5641" width="15.7109375" style="102" customWidth="1"/>
    <col min="5642" max="5642" width="10.7109375" style="102" customWidth="1"/>
    <col min="5643" max="5888" width="11.42578125" style="102"/>
    <col min="5889" max="5889" width="1.7109375" style="102" customWidth="1"/>
    <col min="5890" max="5890" width="30.7109375" style="102" customWidth="1"/>
    <col min="5891" max="5897" width="15.7109375" style="102" customWidth="1"/>
    <col min="5898" max="5898" width="10.7109375" style="102" customWidth="1"/>
    <col min="5899" max="6144" width="11.42578125" style="102"/>
    <col min="6145" max="6145" width="1.7109375" style="102" customWidth="1"/>
    <col min="6146" max="6146" width="30.7109375" style="102" customWidth="1"/>
    <col min="6147" max="6153" width="15.7109375" style="102" customWidth="1"/>
    <col min="6154" max="6154" width="10.7109375" style="102" customWidth="1"/>
    <col min="6155" max="6400" width="11.42578125" style="102"/>
    <col min="6401" max="6401" width="1.7109375" style="102" customWidth="1"/>
    <col min="6402" max="6402" width="30.7109375" style="102" customWidth="1"/>
    <col min="6403" max="6409" width="15.7109375" style="102" customWidth="1"/>
    <col min="6410" max="6410" width="10.7109375" style="102" customWidth="1"/>
    <col min="6411" max="6656" width="11.42578125" style="102"/>
    <col min="6657" max="6657" width="1.7109375" style="102" customWidth="1"/>
    <col min="6658" max="6658" width="30.7109375" style="102" customWidth="1"/>
    <col min="6659" max="6665" width="15.7109375" style="102" customWidth="1"/>
    <col min="6666" max="6666" width="10.7109375" style="102" customWidth="1"/>
    <col min="6667" max="6912" width="11.42578125" style="102"/>
    <col min="6913" max="6913" width="1.7109375" style="102" customWidth="1"/>
    <col min="6914" max="6914" width="30.7109375" style="102" customWidth="1"/>
    <col min="6915" max="6921" width="15.7109375" style="102" customWidth="1"/>
    <col min="6922" max="6922" width="10.7109375" style="102" customWidth="1"/>
    <col min="6923" max="7168" width="11.42578125" style="102"/>
    <col min="7169" max="7169" width="1.7109375" style="102" customWidth="1"/>
    <col min="7170" max="7170" width="30.7109375" style="102" customWidth="1"/>
    <col min="7171" max="7177" width="15.7109375" style="102" customWidth="1"/>
    <col min="7178" max="7178" width="10.7109375" style="102" customWidth="1"/>
    <col min="7179" max="7424" width="11.42578125" style="102"/>
    <col min="7425" max="7425" width="1.7109375" style="102" customWidth="1"/>
    <col min="7426" max="7426" width="30.7109375" style="102" customWidth="1"/>
    <col min="7427" max="7433" width="15.7109375" style="102" customWidth="1"/>
    <col min="7434" max="7434" width="10.7109375" style="102" customWidth="1"/>
    <col min="7435" max="7680" width="11.42578125" style="102"/>
    <col min="7681" max="7681" width="1.7109375" style="102" customWidth="1"/>
    <col min="7682" max="7682" width="30.7109375" style="102" customWidth="1"/>
    <col min="7683" max="7689" width="15.7109375" style="102" customWidth="1"/>
    <col min="7690" max="7690" width="10.7109375" style="102" customWidth="1"/>
    <col min="7691" max="7936" width="11.42578125" style="102"/>
    <col min="7937" max="7937" width="1.7109375" style="102" customWidth="1"/>
    <col min="7938" max="7938" width="30.7109375" style="102" customWidth="1"/>
    <col min="7939" max="7945" width="15.7109375" style="102" customWidth="1"/>
    <col min="7946" max="7946" width="10.7109375" style="102" customWidth="1"/>
    <col min="7947" max="8192" width="11.42578125" style="102"/>
    <col min="8193" max="8193" width="1.7109375" style="102" customWidth="1"/>
    <col min="8194" max="8194" width="30.7109375" style="102" customWidth="1"/>
    <col min="8195" max="8201" width="15.7109375" style="102" customWidth="1"/>
    <col min="8202" max="8202" width="10.7109375" style="102" customWidth="1"/>
    <col min="8203" max="8448" width="11.42578125" style="102"/>
    <col min="8449" max="8449" width="1.7109375" style="102" customWidth="1"/>
    <col min="8450" max="8450" width="30.7109375" style="102" customWidth="1"/>
    <col min="8451" max="8457" width="15.7109375" style="102" customWidth="1"/>
    <col min="8458" max="8458" width="10.7109375" style="102" customWidth="1"/>
    <col min="8459" max="8704" width="11.42578125" style="102"/>
    <col min="8705" max="8705" width="1.7109375" style="102" customWidth="1"/>
    <col min="8706" max="8706" width="30.7109375" style="102" customWidth="1"/>
    <col min="8707" max="8713" width="15.7109375" style="102" customWidth="1"/>
    <col min="8714" max="8714" width="10.7109375" style="102" customWidth="1"/>
    <col min="8715" max="8960" width="11.42578125" style="102"/>
    <col min="8961" max="8961" width="1.7109375" style="102" customWidth="1"/>
    <col min="8962" max="8962" width="30.7109375" style="102" customWidth="1"/>
    <col min="8963" max="8969" width="15.7109375" style="102" customWidth="1"/>
    <col min="8970" max="8970" width="10.7109375" style="102" customWidth="1"/>
    <col min="8971" max="9216" width="11.42578125" style="102"/>
    <col min="9217" max="9217" width="1.7109375" style="102" customWidth="1"/>
    <col min="9218" max="9218" width="30.7109375" style="102" customWidth="1"/>
    <col min="9219" max="9225" width="15.7109375" style="102" customWidth="1"/>
    <col min="9226" max="9226" width="10.7109375" style="102" customWidth="1"/>
    <col min="9227" max="9472" width="11.42578125" style="102"/>
    <col min="9473" max="9473" width="1.7109375" style="102" customWidth="1"/>
    <col min="9474" max="9474" width="30.7109375" style="102" customWidth="1"/>
    <col min="9475" max="9481" width="15.7109375" style="102" customWidth="1"/>
    <col min="9482" max="9482" width="10.7109375" style="102" customWidth="1"/>
    <col min="9483" max="9728" width="11.42578125" style="102"/>
    <col min="9729" max="9729" width="1.7109375" style="102" customWidth="1"/>
    <col min="9730" max="9730" width="30.7109375" style="102" customWidth="1"/>
    <col min="9731" max="9737" width="15.7109375" style="102" customWidth="1"/>
    <col min="9738" max="9738" width="10.7109375" style="102" customWidth="1"/>
    <col min="9739" max="9984" width="11.42578125" style="102"/>
    <col min="9985" max="9985" width="1.7109375" style="102" customWidth="1"/>
    <col min="9986" max="9986" width="30.7109375" style="102" customWidth="1"/>
    <col min="9987" max="9993" width="15.7109375" style="102" customWidth="1"/>
    <col min="9994" max="9994" width="10.7109375" style="102" customWidth="1"/>
    <col min="9995" max="10240" width="11.42578125" style="102"/>
    <col min="10241" max="10241" width="1.7109375" style="102" customWidth="1"/>
    <col min="10242" max="10242" width="30.7109375" style="102" customWidth="1"/>
    <col min="10243" max="10249" width="15.7109375" style="102" customWidth="1"/>
    <col min="10250" max="10250" width="10.7109375" style="102" customWidth="1"/>
    <col min="10251" max="10496" width="11.42578125" style="102"/>
    <col min="10497" max="10497" width="1.7109375" style="102" customWidth="1"/>
    <col min="10498" max="10498" width="30.7109375" style="102" customWidth="1"/>
    <col min="10499" max="10505" width="15.7109375" style="102" customWidth="1"/>
    <col min="10506" max="10506" width="10.7109375" style="102" customWidth="1"/>
    <col min="10507" max="10752" width="11.42578125" style="102"/>
    <col min="10753" max="10753" width="1.7109375" style="102" customWidth="1"/>
    <col min="10754" max="10754" width="30.7109375" style="102" customWidth="1"/>
    <col min="10755" max="10761" width="15.7109375" style="102" customWidth="1"/>
    <col min="10762" max="10762" width="10.7109375" style="102" customWidth="1"/>
    <col min="10763" max="11008" width="11.42578125" style="102"/>
    <col min="11009" max="11009" width="1.7109375" style="102" customWidth="1"/>
    <col min="11010" max="11010" width="30.7109375" style="102" customWidth="1"/>
    <col min="11011" max="11017" width="15.7109375" style="102" customWidth="1"/>
    <col min="11018" max="11018" width="10.7109375" style="102" customWidth="1"/>
    <col min="11019" max="11264" width="11.42578125" style="102"/>
    <col min="11265" max="11265" width="1.7109375" style="102" customWidth="1"/>
    <col min="11266" max="11266" width="30.7109375" style="102" customWidth="1"/>
    <col min="11267" max="11273" width="15.7109375" style="102" customWidth="1"/>
    <col min="11274" max="11274" width="10.7109375" style="102" customWidth="1"/>
    <col min="11275" max="11520" width="11.42578125" style="102"/>
    <col min="11521" max="11521" width="1.7109375" style="102" customWidth="1"/>
    <col min="11522" max="11522" width="30.7109375" style="102" customWidth="1"/>
    <col min="11523" max="11529" width="15.7109375" style="102" customWidth="1"/>
    <col min="11530" max="11530" width="10.7109375" style="102" customWidth="1"/>
    <col min="11531" max="11776" width="11.42578125" style="102"/>
    <col min="11777" max="11777" width="1.7109375" style="102" customWidth="1"/>
    <col min="11778" max="11778" width="30.7109375" style="102" customWidth="1"/>
    <col min="11779" max="11785" width="15.7109375" style="102" customWidth="1"/>
    <col min="11786" max="11786" width="10.7109375" style="102" customWidth="1"/>
    <col min="11787" max="12032" width="11.42578125" style="102"/>
    <col min="12033" max="12033" width="1.7109375" style="102" customWidth="1"/>
    <col min="12034" max="12034" width="30.7109375" style="102" customWidth="1"/>
    <col min="12035" max="12041" width="15.7109375" style="102" customWidth="1"/>
    <col min="12042" max="12042" width="10.7109375" style="102" customWidth="1"/>
    <col min="12043" max="12288" width="11.42578125" style="102"/>
    <col min="12289" max="12289" width="1.7109375" style="102" customWidth="1"/>
    <col min="12290" max="12290" width="30.7109375" style="102" customWidth="1"/>
    <col min="12291" max="12297" width="15.7109375" style="102" customWidth="1"/>
    <col min="12298" max="12298" width="10.7109375" style="102" customWidth="1"/>
    <col min="12299" max="12544" width="11.42578125" style="102"/>
    <col min="12545" max="12545" width="1.7109375" style="102" customWidth="1"/>
    <col min="12546" max="12546" width="30.7109375" style="102" customWidth="1"/>
    <col min="12547" max="12553" width="15.7109375" style="102" customWidth="1"/>
    <col min="12554" max="12554" width="10.7109375" style="102" customWidth="1"/>
    <col min="12555" max="12800" width="11.42578125" style="102"/>
    <col min="12801" max="12801" width="1.7109375" style="102" customWidth="1"/>
    <col min="12802" max="12802" width="30.7109375" style="102" customWidth="1"/>
    <col min="12803" max="12809" width="15.7109375" style="102" customWidth="1"/>
    <col min="12810" max="12810" width="10.7109375" style="102" customWidth="1"/>
    <col min="12811" max="13056" width="11.42578125" style="102"/>
    <col min="13057" max="13057" width="1.7109375" style="102" customWidth="1"/>
    <col min="13058" max="13058" width="30.7109375" style="102" customWidth="1"/>
    <col min="13059" max="13065" width="15.7109375" style="102" customWidth="1"/>
    <col min="13066" max="13066" width="10.7109375" style="102" customWidth="1"/>
    <col min="13067" max="13312" width="11.42578125" style="102"/>
    <col min="13313" max="13313" width="1.7109375" style="102" customWidth="1"/>
    <col min="13314" max="13314" width="30.7109375" style="102" customWidth="1"/>
    <col min="13315" max="13321" width="15.7109375" style="102" customWidth="1"/>
    <col min="13322" max="13322" width="10.7109375" style="102" customWidth="1"/>
    <col min="13323" max="13568" width="11.42578125" style="102"/>
    <col min="13569" max="13569" width="1.7109375" style="102" customWidth="1"/>
    <col min="13570" max="13570" width="30.7109375" style="102" customWidth="1"/>
    <col min="13571" max="13577" width="15.7109375" style="102" customWidth="1"/>
    <col min="13578" max="13578" width="10.7109375" style="102" customWidth="1"/>
    <col min="13579" max="13824" width="11.42578125" style="102"/>
    <col min="13825" max="13825" width="1.7109375" style="102" customWidth="1"/>
    <col min="13826" max="13826" width="30.7109375" style="102" customWidth="1"/>
    <col min="13827" max="13833" width="15.7109375" style="102" customWidth="1"/>
    <col min="13834" max="13834" width="10.7109375" style="102" customWidth="1"/>
    <col min="13835" max="14080" width="11.42578125" style="102"/>
    <col min="14081" max="14081" width="1.7109375" style="102" customWidth="1"/>
    <col min="14082" max="14082" width="30.7109375" style="102" customWidth="1"/>
    <col min="14083" max="14089" width="15.7109375" style="102" customWidth="1"/>
    <col min="14090" max="14090" width="10.7109375" style="102" customWidth="1"/>
    <col min="14091" max="14336" width="11.42578125" style="102"/>
    <col min="14337" max="14337" width="1.7109375" style="102" customWidth="1"/>
    <col min="14338" max="14338" width="30.7109375" style="102" customWidth="1"/>
    <col min="14339" max="14345" width="15.7109375" style="102" customWidth="1"/>
    <col min="14346" max="14346" width="10.7109375" style="102" customWidth="1"/>
    <col min="14347" max="14592" width="11.42578125" style="102"/>
    <col min="14593" max="14593" width="1.7109375" style="102" customWidth="1"/>
    <col min="14594" max="14594" width="30.7109375" style="102" customWidth="1"/>
    <col min="14595" max="14601" width="15.7109375" style="102" customWidth="1"/>
    <col min="14602" max="14602" width="10.7109375" style="102" customWidth="1"/>
    <col min="14603" max="14848" width="11.42578125" style="102"/>
    <col min="14849" max="14849" width="1.7109375" style="102" customWidth="1"/>
    <col min="14850" max="14850" width="30.7109375" style="102" customWidth="1"/>
    <col min="14851" max="14857" width="15.7109375" style="102" customWidth="1"/>
    <col min="14858" max="14858" width="10.7109375" style="102" customWidth="1"/>
    <col min="14859" max="15104" width="11.42578125" style="102"/>
    <col min="15105" max="15105" width="1.7109375" style="102" customWidth="1"/>
    <col min="15106" max="15106" width="30.7109375" style="102" customWidth="1"/>
    <col min="15107" max="15113" width="15.7109375" style="102" customWidth="1"/>
    <col min="15114" max="15114" width="10.7109375" style="102" customWidth="1"/>
    <col min="15115" max="15360" width="11.42578125" style="102"/>
    <col min="15361" max="15361" width="1.7109375" style="102" customWidth="1"/>
    <col min="15362" max="15362" width="30.7109375" style="102" customWidth="1"/>
    <col min="15363" max="15369" width="15.7109375" style="102" customWidth="1"/>
    <col min="15370" max="15370" width="10.7109375" style="102" customWidth="1"/>
    <col min="15371" max="15616" width="11.42578125" style="102"/>
    <col min="15617" max="15617" width="1.7109375" style="102" customWidth="1"/>
    <col min="15618" max="15618" width="30.7109375" style="102" customWidth="1"/>
    <col min="15619" max="15625" width="15.7109375" style="102" customWidth="1"/>
    <col min="15626" max="15626" width="10.7109375" style="102" customWidth="1"/>
    <col min="15627" max="15872" width="11.42578125" style="102"/>
    <col min="15873" max="15873" width="1.7109375" style="102" customWidth="1"/>
    <col min="15874" max="15874" width="30.7109375" style="102" customWidth="1"/>
    <col min="15875" max="15881" width="15.7109375" style="102" customWidth="1"/>
    <col min="15882" max="15882" width="10.7109375" style="102" customWidth="1"/>
    <col min="15883" max="16128" width="11.42578125" style="102"/>
    <col min="16129" max="16129" width="1.7109375" style="102" customWidth="1"/>
    <col min="16130" max="16130" width="30.7109375" style="102" customWidth="1"/>
    <col min="16131" max="16137" width="15.7109375" style="102" customWidth="1"/>
    <col min="16138" max="16138" width="10.7109375" style="102" customWidth="1"/>
    <col min="16139" max="16384" width="11.42578125" style="102"/>
  </cols>
  <sheetData>
    <row r="1" spans="2:10">
      <c r="B1" s="103" t="s">
        <v>39</v>
      </c>
    </row>
    <row r="2" spans="2:10">
      <c r="B2" s="103" t="s">
        <v>40</v>
      </c>
    </row>
    <row r="3" spans="2:10">
      <c r="B3" s="103" t="s">
        <v>70</v>
      </c>
    </row>
    <row r="4" spans="2:10">
      <c r="B4" s="103"/>
    </row>
    <row r="5" spans="2:10">
      <c r="B5" s="103" t="s">
        <v>71</v>
      </c>
    </row>
    <row r="6" spans="2:10">
      <c r="B6" s="103" t="s">
        <v>43</v>
      </c>
    </row>
    <row r="7" spans="2:10">
      <c r="B7" s="103" t="s">
        <v>44</v>
      </c>
    </row>
    <row r="8" spans="2:10">
      <c r="B8" s="103"/>
    </row>
    <row r="9" spans="2:10">
      <c r="B9" s="103" t="s">
        <v>45</v>
      </c>
    </row>
    <row r="11" spans="2:10" ht="15">
      <c r="B11" s="104" t="s">
        <v>46</v>
      </c>
      <c r="C11" s="105" t="s">
        <v>47</v>
      </c>
      <c r="D11" s="105" t="s">
        <v>48</v>
      </c>
      <c r="E11" s="105" t="s">
        <v>49</v>
      </c>
      <c r="F11" s="105" t="s">
        <v>50</v>
      </c>
      <c r="G11" s="105" t="s">
        <v>51</v>
      </c>
      <c r="H11" s="105" t="s">
        <v>52</v>
      </c>
      <c r="I11" s="105" t="s">
        <v>53</v>
      </c>
      <c r="J11" s="105" t="s">
        <v>54</v>
      </c>
    </row>
    <row r="12" spans="2:10" hidden="1" outlineLevel="3">
      <c r="B12" s="119" t="s">
        <v>72</v>
      </c>
      <c r="C12" s="120">
        <v>289223.05</v>
      </c>
      <c r="D12" s="121">
        <v>0</v>
      </c>
      <c r="E12" s="120">
        <v>289223.05</v>
      </c>
      <c r="F12" s="120">
        <v>0</v>
      </c>
      <c r="G12" s="120">
        <v>-289223.05</v>
      </c>
      <c r="H12" s="120">
        <v>0</v>
      </c>
      <c r="I12" s="120">
        <v>-289223.05</v>
      </c>
      <c r="J12" s="120">
        <v>0</v>
      </c>
    </row>
    <row r="13" spans="2:10" hidden="1" outlineLevel="3">
      <c r="B13" s="119" t="s">
        <v>73</v>
      </c>
      <c r="C13" s="120">
        <v>1797451.13</v>
      </c>
      <c r="D13" s="121">
        <v>0</v>
      </c>
      <c r="E13" s="120">
        <v>1797451.13</v>
      </c>
      <c r="F13" s="120">
        <v>281600</v>
      </c>
      <c r="G13" s="120">
        <v>-1515851.13</v>
      </c>
      <c r="H13" s="120">
        <v>281600</v>
      </c>
      <c r="I13" s="120">
        <v>-1515851.13</v>
      </c>
      <c r="J13" s="120">
        <v>638.29939999999999</v>
      </c>
    </row>
    <row r="14" spans="2:10" hidden="1" outlineLevel="3">
      <c r="B14" s="119" t="s">
        <v>74</v>
      </c>
      <c r="C14" s="120">
        <v>81270.58</v>
      </c>
      <c r="D14" s="121">
        <v>0</v>
      </c>
      <c r="E14" s="120">
        <v>81270.58</v>
      </c>
      <c r="F14" s="121">
        <v>0</v>
      </c>
      <c r="G14" s="120">
        <v>-81270.58</v>
      </c>
      <c r="H14" s="121">
        <v>0</v>
      </c>
      <c r="I14" s="120">
        <v>-81270.58</v>
      </c>
      <c r="J14" s="120">
        <v>0</v>
      </c>
    </row>
    <row r="15" spans="2:10" hidden="1" outlineLevel="3">
      <c r="B15" s="119" t="s">
        <v>75</v>
      </c>
      <c r="C15" s="120">
        <v>0</v>
      </c>
      <c r="D15" s="121">
        <v>0</v>
      </c>
      <c r="E15" s="120">
        <v>0</v>
      </c>
      <c r="F15" s="121">
        <v>0</v>
      </c>
      <c r="G15" s="120">
        <v>0</v>
      </c>
      <c r="H15" s="121">
        <v>0</v>
      </c>
      <c r="I15" s="120">
        <v>0</v>
      </c>
      <c r="J15" s="120">
        <v>0</v>
      </c>
    </row>
    <row r="16" spans="2:10" hidden="1" outlineLevel="3">
      <c r="B16" s="119" t="s">
        <v>76</v>
      </c>
      <c r="C16" s="120">
        <v>0</v>
      </c>
      <c r="D16" s="121">
        <v>0</v>
      </c>
      <c r="E16" s="120">
        <v>0</v>
      </c>
      <c r="F16" s="121">
        <v>0</v>
      </c>
      <c r="G16" s="120">
        <v>0</v>
      </c>
      <c r="H16" s="121">
        <v>0</v>
      </c>
      <c r="I16" s="120">
        <v>0</v>
      </c>
      <c r="J16" s="120">
        <v>0</v>
      </c>
    </row>
    <row r="17" spans="2:10" hidden="1" outlineLevel="3">
      <c r="B17" s="119" t="s">
        <v>77</v>
      </c>
      <c r="C17" s="120">
        <v>188913.21</v>
      </c>
      <c r="D17" s="121">
        <v>0</v>
      </c>
      <c r="E17" s="120">
        <v>188913.21</v>
      </c>
      <c r="F17" s="121">
        <v>0</v>
      </c>
      <c r="G17" s="120">
        <v>-188913.21</v>
      </c>
      <c r="H17" s="121">
        <v>0</v>
      </c>
      <c r="I17" s="120">
        <v>-188913.21</v>
      </c>
      <c r="J17" s="120">
        <v>0</v>
      </c>
    </row>
    <row r="18" spans="2:10" hidden="1" outlineLevel="3">
      <c r="B18" s="119" t="s">
        <v>78</v>
      </c>
      <c r="C18" s="120">
        <v>0</v>
      </c>
      <c r="D18" s="121">
        <v>0</v>
      </c>
      <c r="E18" s="120">
        <v>0</v>
      </c>
      <c r="F18" s="121">
        <v>0</v>
      </c>
      <c r="G18" s="120">
        <v>0</v>
      </c>
      <c r="H18" s="121">
        <v>0</v>
      </c>
      <c r="I18" s="120">
        <v>0</v>
      </c>
      <c r="J18" s="120">
        <v>0</v>
      </c>
    </row>
    <row r="19" spans="2:10" hidden="1" outlineLevel="3">
      <c r="B19" s="119" t="s">
        <v>79</v>
      </c>
      <c r="C19" s="120">
        <v>0</v>
      </c>
      <c r="D19" s="121">
        <v>0</v>
      </c>
      <c r="E19" s="120">
        <v>0</v>
      </c>
      <c r="F19" s="121">
        <v>0</v>
      </c>
      <c r="G19" s="120">
        <v>0</v>
      </c>
      <c r="H19" s="121">
        <v>0</v>
      </c>
      <c r="I19" s="120">
        <v>0</v>
      </c>
      <c r="J19" s="120">
        <v>0</v>
      </c>
    </row>
    <row r="20" spans="2:10" hidden="1" outlineLevel="3">
      <c r="B20" s="119" t="s">
        <v>80</v>
      </c>
      <c r="C20" s="120">
        <v>0</v>
      </c>
      <c r="D20" s="121">
        <v>0</v>
      </c>
      <c r="E20" s="120">
        <v>0</v>
      </c>
      <c r="F20" s="121">
        <v>0</v>
      </c>
      <c r="G20" s="120">
        <v>0</v>
      </c>
      <c r="H20" s="121">
        <v>0</v>
      </c>
      <c r="I20" s="120">
        <v>0</v>
      </c>
      <c r="J20" s="120">
        <v>0</v>
      </c>
    </row>
    <row r="21" spans="2:10" hidden="1" outlineLevel="3">
      <c r="B21" s="119" t="s">
        <v>81</v>
      </c>
      <c r="C21" s="120">
        <v>0</v>
      </c>
      <c r="D21" s="121">
        <v>0</v>
      </c>
      <c r="E21" s="120">
        <v>0</v>
      </c>
      <c r="F21" s="121">
        <v>0</v>
      </c>
      <c r="G21" s="120">
        <v>0</v>
      </c>
      <c r="H21" s="121">
        <v>0</v>
      </c>
      <c r="I21" s="120">
        <v>0</v>
      </c>
      <c r="J21" s="120">
        <v>0</v>
      </c>
    </row>
    <row r="22" spans="2:10" hidden="1" outlineLevel="3">
      <c r="B22" s="119" t="s">
        <v>82</v>
      </c>
      <c r="C22" s="120">
        <v>0</v>
      </c>
      <c r="D22" s="121">
        <v>0</v>
      </c>
      <c r="E22" s="120">
        <v>0</v>
      </c>
      <c r="F22" s="121">
        <v>0</v>
      </c>
      <c r="G22" s="120">
        <v>0</v>
      </c>
      <c r="H22" s="121">
        <v>0</v>
      </c>
      <c r="I22" s="120">
        <v>0</v>
      </c>
      <c r="J22" s="120">
        <v>0</v>
      </c>
    </row>
    <row r="23" spans="2:10" hidden="1" outlineLevel="3">
      <c r="B23" s="119" t="s">
        <v>83</v>
      </c>
      <c r="C23" s="120">
        <v>0</v>
      </c>
      <c r="D23" s="121">
        <v>0</v>
      </c>
      <c r="E23" s="120">
        <v>0</v>
      </c>
      <c r="F23" s="121">
        <v>0</v>
      </c>
      <c r="G23" s="120">
        <v>0</v>
      </c>
      <c r="H23" s="121">
        <v>0</v>
      </c>
      <c r="I23" s="120">
        <v>0</v>
      </c>
      <c r="J23" s="120">
        <v>0</v>
      </c>
    </row>
    <row r="24" spans="2:10" hidden="1" outlineLevel="3">
      <c r="B24" s="119" t="s">
        <v>84</v>
      </c>
      <c r="C24" s="120">
        <v>0</v>
      </c>
      <c r="D24" s="121">
        <v>0</v>
      </c>
      <c r="E24" s="120">
        <v>0</v>
      </c>
      <c r="F24" s="121">
        <v>0</v>
      </c>
      <c r="G24" s="120">
        <v>0</v>
      </c>
      <c r="H24" s="121">
        <v>0</v>
      </c>
      <c r="I24" s="120">
        <v>0</v>
      </c>
      <c r="J24" s="120">
        <v>0</v>
      </c>
    </row>
    <row r="25" spans="2:10" hidden="1" outlineLevel="3">
      <c r="B25" s="119" t="s">
        <v>85</v>
      </c>
      <c r="C25" s="120">
        <v>-26330.54</v>
      </c>
      <c r="D25" s="121">
        <v>0</v>
      </c>
      <c r="E25" s="120">
        <v>-26330.54</v>
      </c>
      <c r="F25" s="121">
        <v>0</v>
      </c>
      <c r="G25" s="120">
        <v>26330.54</v>
      </c>
      <c r="H25" s="121">
        <v>0</v>
      </c>
      <c r="I25" s="120">
        <v>26330.54</v>
      </c>
      <c r="J25" s="120">
        <v>0</v>
      </c>
    </row>
    <row r="26" spans="2:10" hidden="1" outlineLevel="3">
      <c r="B26" s="119" t="s">
        <v>86</v>
      </c>
      <c r="C26" s="120">
        <v>20108462.780000001</v>
      </c>
      <c r="D26" s="121">
        <v>0</v>
      </c>
      <c r="E26" s="120">
        <v>20108462.780000001</v>
      </c>
      <c r="F26" s="121">
        <v>0</v>
      </c>
      <c r="G26" s="120">
        <v>-20108462.780000001</v>
      </c>
      <c r="H26" s="121">
        <v>0</v>
      </c>
      <c r="I26" s="120">
        <v>-20108462.780000001</v>
      </c>
      <c r="J26" s="120">
        <v>0</v>
      </c>
    </row>
    <row r="27" spans="2:10" hidden="1" outlineLevel="3">
      <c r="B27" s="119" t="s">
        <v>87</v>
      </c>
      <c r="C27" s="120">
        <v>12942398.17</v>
      </c>
      <c r="D27" s="121">
        <v>0</v>
      </c>
      <c r="E27" s="120">
        <v>12942398.17</v>
      </c>
      <c r="F27" s="120">
        <v>568000</v>
      </c>
      <c r="G27" s="120">
        <v>-12374398.17</v>
      </c>
      <c r="H27" s="120">
        <v>568000</v>
      </c>
      <c r="I27" s="120">
        <v>-12374398.17</v>
      </c>
      <c r="J27" s="120">
        <v>2278.5911999999998</v>
      </c>
    </row>
    <row r="28" spans="2:10" hidden="1" outlineLevel="3">
      <c r="B28" s="119" t="s">
        <v>88</v>
      </c>
      <c r="C28" s="120">
        <v>10700</v>
      </c>
      <c r="D28" s="121">
        <v>0</v>
      </c>
      <c r="E28" s="120">
        <v>10700</v>
      </c>
      <c r="F28" s="121">
        <v>0</v>
      </c>
      <c r="G28" s="120">
        <v>-10700</v>
      </c>
      <c r="H28" s="121">
        <v>0</v>
      </c>
      <c r="I28" s="120">
        <v>-10700</v>
      </c>
      <c r="J28" s="120">
        <v>0</v>
      </c>
    </row>
    <row r="29" spans="2:10" hidden="1" outlineLevel="3">
      <c r="B29" s="119" t="s">
        <v>89</v>
      </c>
      <c r="C29" s="120">
        <v>-4858.26</v>
      </c>
      <c r="D29" s="121">
        <v>0</v>
      </c>
      <c r="E29" s="120">
        <v>-4858.26</v>
      </c>
      <c r="F29" s="121">
        <v>0</v>
      </c>
      <c r="G29" s="120">
        <v>4858.26</v>
      </c>
      <c r="H29" s="121">
        <v>0</v>
      </c>
      <c r="I29" s="120">
        <v>4858.26</v>
      </c>
      <c r="J29" s="120">
        <v>0</v>
      </c>
    </row>
    <row r="30" spans="2:10" hidden="1" outlineLevel="3">
      <c r="B30" s="119" t="s">
        <v>90</v>
      </c>
      <c r="C30" s="120">
        <v>9537.4500000000007</v>
      </c>
      <c r="D30" s="121">
        <v>0</v>
      </c>
      <c r="E30" s="120">
        <v>9537.4500000000007</v>
      </c>
      <c r="F30" s="121">
        <v>0</v>
      </c>
      <c r="G30" s="120">
        <v>-9537.4500000000007</v>
      </c>
      <c r="H30" s="121">
        <v>0</v>
      </c>
      <c r="I30" s="120">
        <v>-9537.4500000000007</v>
      </c>
      <c r="J30" s="120">
        <v>0</v>
      </c>
    </row>
    <row r="31" spans="2:10" hidden="1" outlineLevel="3">
      <c r="B31" s="119" t="s">
        <v>91</v>
      </c>
      <c r="C31" s="120">
        <v>3000000</v>
      </c>
      <c r="D31" s="121">
        <v>0</v>
      </c>
      <c r="E31" s="120">
        <v>3000000</v>
      </c>
      <c r="F31" s="121">
        <v>0</v>
      </c>
      <c r="G31" s="120">
        <v>-3000000</v>
      </c>
      <c r="H31" s="121">
        <v>0</v>
      </c>
      <c r="I31" s="120">
        <v>-3000000</v>
      </c>
      <c r="J31" s="120">
        <v>0</v>
      </c>
    </row>
    <row r="32" spans="2:10" hidden="1" outlineLevel="3">
      <c r="B32" s="119" t="s">
        <v>92</v>
      </c>
      <c r="C32" s="120">
        <v>12123542.880000001</v>
      </c>
      <c r="D32" s="121">
        <v>0</v>
      </c>
      <c r="E32" s="120">
        <v>12123542.880000001</v>
      </c>
      <c r="F32" s="120">
        <v>21201500</v>
      </c>
      <c r="G32" s="120">
        <v>9077957.1199999992</v>
      </c>
      <c r="H32" s="120">
        <v>21201500</v>
      </c>
      <c r="I32" s="120">
        <v>9077957.1199999992</v>
      </c>
      <c r="J32" s="120">
        <v>57.182499999999997</v>
      </c>
    </row>
    <row r="33" spans="2:10" hidden="1" outlineLevel="3">
      <c r="B33" s="119" t="s">
        <v>93</v>
      </c>
      <c r="C33" s="120">
        <v>5921181.5</v>
      </c>
      <c r="D33" s="121">
        <v>0</v>
      </c>
      <c r="E33" s="120">
        <v>5921181.5</v>
      </c>
      <c r="F33" s="121">
        <v>0</v>
      </c>
      <c r="G33" s="120">
        <v>-5921181.5</v>
      </c>
      <c r="H33" s="121">
        <v>0</v>
      </c>
      <c r="I33" s="120">
        <v>-5921181.5</v>
      </c>
      <c r="J33" s="120">
        <v>0</v>
      </c>
    </row>
    <row r="34" spans="2:10" hidden="1" outlineLevel="3">
      <c r="B34" s="119" t="s">
        <v>94</v>
      </c>
      <c r="C34" s="120">
        <v>-3765538.16</v>
      </c>
      <c r="D34" s="121">
        <v>0</v>
      </c>
      <c r="E34" s="120">
        <v>-3765538.16</v>
      </c>
      <c r="F34" s="121">
        <v>0</v>
      </c>
      <c r="G34" s="120">
        <v>3765538.16</v>
      </c>
      <c r="H34" s="121">
        <v>0</v>
      </c>
      <c r="I34" s="120">
        <v>3765538.16</v>
      </c>
      <c r="J34" s="120">
        <v>0</v>
      </c>
    </row>
    <row r="35" spans="2:10" hidden="1" outlineLevel="3">
      <c r="B35" s="119" t="s">
        <v>95</v>
      </c>
      <c r="C35" s="120">
        <v>-1605595.66</v>
      </c>
      <c r="D35" s="121">
        <v>0</v>
      </c>
      <c r="E35" s="120">
        <v>-1605595.66</v>
      </c>
      <c r="F35" s="121">
        <v>0</v>
      </c>
      <c r="G35" s="120">
        <v>1605595.66</v>
      </c>
      <c r="H35" s="121">
        <v>0</v>
      </c>
      <c r="I35" s="120">
        <v>1605595.66</v>
      </c>
      <c r="J35" s="120">
        <v>0</v>
      </c>
    </row>
    <row r="36" spans="2:10" hidden="1" outlineLevel="3">
      <c r="B36" s="119" t="s">
        <v>96</v>
      </c>
      <c r="C36" s="120">
        <v>33602.01</v>
      </c>
      <c r="D36" s="121">
        <v>0</v>
      </c>
      <c r="E36" s="120">
        <v>33602.01</v>
      </c>
      <c r="F36" s="121">
        <v>0</v>
      </c>
      <c r="G36" s="120">
        <v>-33602.01</v>
      </c>
      <c r="H36" s="121">
        <v>0</v>
      </c>
      <c r="I36" s="120">
        <v>-33602.01</v>
      </c>
      <c r="J36" s="120">
        <v>0</v>
      </c>
    </row>
    <row r="37" spans="2:10" hidden="1" outlineLevel="3">
      <c r="B37" s="119" t="s">
        <v>97</v>
      </c>
      <c r="C37" s="120">
        <v>2412.13</v>
      </c>
      <c r="D37" s="121">
        <v>0</v>
      </c>
      <c r="E37" s="120">
        <v>2412.13</v>
      </c>
      <c r="F37" s="121">
        <v>0</v>
      </c>
      <c r="G37" s="120">
        <v>-2412.13</v>
      </c>
      <c r="H37" s="121">
        <v>0</v>
      </c>
      <c r="I37" s="120">
        <v>-2412.13</v>
      </c>
      <c r="J37" s="120">
        <v>0</v>
      </c>
    </row>
    <row r="38" spans="2:10" hidden="1" outlineLevel="3">
      <c r="B38" s="119" t="s">
        <v>98</v>
      </c>
      <c r="C38" s="120">
        <v>691023.45</v>
      </c>
      <c r="D38" s="121">
        <v>0</v>
      </c>
      <c r="E38" s="120">
        <v>691023.45</v>
      </c>
      <c r="F38" s="121">
        <v>0</v>
      </c>
      <c r="G38" s="120">
        <v>-691023.45</v>
      </c>
      <c r="H38" s="121">
        <v>0</v>
      </c>
      <c r="I38" s="120">
        <v>-691023.45</v>
      </c>
      <c r="J38" s="120">
        <v>0</v>
      </c>
    </row>
    <row r="39" spans="2:10" hidden="1" outlineLevel="3">
      <c r="B39" s="119" t="s">
        <v>99</v>
      </c>
      <c r="C39" s="120">
        <v>90734.6</v>
      </c>
      <c r="D39" s="121">
        <v>0</v>
      </c>
      <c r="E39" s="120">
        <v>90734.6</v>
      </c>
      <c r="F39" s="121">
        <v>0</v>
      </c>
      <c r="G39" s="120">
        <v>-90734.6</v>
      </c>
      <c r="H39" s="121">
        <v>0</v>
      </c>
      <c r="I39" s="120">
        <v>-90734.6</v>
      </c>
      <c r="J39" s="120">
        <v>0</v>
      </c>
    </row>
    <row r="40" spans="2:10" hidden="1" outlineLevel="3">
      <c r="B40" s="119" t="s">
        <v>100</v>
      </c>
      <c r="C40" s="120">
        <v>68011.570000000007</v>
      </c>
      <c r="D40" s="121">
        <v>0</v>
      </c>
      <c r="E40" s="120">
        <v>68011.570000000007</v>
      </c>
      <c r="F40" s="121">
        <v>0</v>
      </c>
      <c r="G40" s="120">
        <v>-68011.570000000007</v>
      </c>
      <c r="H40" s="121">
        <v>0</v>
      </c>
      <c r="I40" s="120">
        <v>-68011.570000000007</v>
      </c>
      <c r="J40" s="120">
        <v>0</v>
      </c>
    </row>
    <row r="41" spans="2:10" hidden="1" outlineLevel="3">
      <c r="B41" s="119" t="s">
        <v>101</v>
      </c>
      <c r="C41" s="120">
        <v>341815.48</v>
      </c>
      <c r="D41" s="121">
        <v>0</v>
      </c>
      <c r="E41" s="120">
        <v>341815.48</v>
      </c>
      <c r="F41" s="120">
        <v>310800</v>
      </c>
      <c r="G41" s="120">
        <v>-31015.48</v>
      </c>
      <c r="H41" s="120">
        <v>310800</v>
      </c>
      <c r="I41" s="120">
        <v>-31015.48</v>
      </c>
      <c r="J41" s="120">
        <v>109.97920000000001</v>
      </c>
    </row>
    <row r="42" spans="2:10" hidden="1" outlineLevel="3">
      <c r="B42" s="119" t="s">
        <v>102</v>
      </c>
      <c r="C42" s="120">
        <v>-51.5</v>
      </c>
      <c r="D42" s="121">
        <v>0</v>
      </c>
      <c r="E42" s="120">
        <v>-51.5</v>
      </c>
      <c r="F42" s="121">
        <v>0</v>
      </c>
      <c r="G42" s="120">
        <v>51.5</v>
      </c>
      <c r="H42" s="121">
        <v>0</v>
      </c>
      <c r="I42" s="120">
        <v>51.5</v>
      </c>
      <c r="J42" s="120">
        <v>0</v>
      </c>
    </row>
    <row r="43" spans="2:10" hidden="1" outlineLevel="3">
      <c r="B43" s="119" t="s">
        <v>103</v>
      </c>
      <c r="C43" s="121">
        <v>0</v>
      </c>
      <c r="D43" s="121">
        <v>0</v>
      </c>
      <c r="E43" s="120">
        <v>0</v>
      </c>
      <c r="F43" s="120">
        <v>40000000</v>
      </c>
      <c r="G43" s="120">
        <v>40000000</v>
      </c>
      <c r="H43" s="120">
        <v>40000000</v>
      </c>
      <c r="I43" s="120">
        <v>40000000</v>
      </c>
      <c r="J43" s="120">
        <v>0</v>
      </c>
    </row>
    <row r="44" spans="2:10" hidden="1" outlineLevel="3">
      <c r="B44" s="119" t="s">
        <v>104</v>
      </c>
      <c r="C44" s="120">
        <v>87.35</v>
      </c>
      <c r="D44" s="121">
        <v>0</v>
      </c>
      <c r="E44" s="120">
        <v>87.35</v>
      </c>
      <c r="F44" s="121">
        <v>0</v>
      </c>
      <c r="G44" s="120">
        <v>-87.35</v>
      </c>
      <c r="H44" s="121">
        <v>0</v>
      </c>
      <c r="I44" s="120">
        <v>-87.35</v>
      </c>
      <c r="J44" s="120">
        <v>0</v>
      </c>
    </row>
    <row r="45" spans="2:10" hidden="1" outlineLevel="3">
      <c r="B45" s="119" t="s">
        <v>105</v>
      </c>
      <c r="C45" s="120">
        <v>139280.03</v>
      </c>
      <c r="D45" s="121">
        <v>0</v>
      </c>
      <c r="E45" s="120">
        <v>139280.03</v>
      </c>
      <c r="F45" s="120">
        <v>4303400</v>
      </c>
      <c r="G45" s="120">
        <v>4164119.97</v>
      </c>
      <c r="H45" s="120">
        <v>4303400</v>
      </c>
      <c r="I45" s="120">
        <v>4164119.97</v>
      </c>
      <c r="J45" s="120">
        <v>3.2364999999999999</v>
      </c>
    </row>
    <row r="46" spans="2:10" hidden="1" outlineLevel="3">
      <c r="B46" s="119" t="s">
        <v>106</v>
      </c>
      <c r="C46" s="120">
        <v>37.31</v>
      </c>
      <c r="D46" s="121">
        <v>0</v>
      </c>
      <c r="E46" s="120">
        <v>37.31</v>
      </c>
      <c r="F46" s="121">
        <v>0</v>
      </c>
      <c r="G46" s="120">
        <v>-37.31</v>
      </c>
      <c r="H46" s="121">
        <v>0</v>
      </c>
      <c r="I46" s="120">
        <v>-37.31</v>
      </c>
      <c r="J46" s="120">
        <v>0</v>
      </c>
    </row>
    <row r="47" spans="2:10" hidden="1" outlineLevel="3">
      <c r="B47" s="119" t="s">
        <v>107</v>
      </c>
      <c r="C47" s="120">
        <v>10311759.369999999</v>
      </c>
      <c r="D47" s="121">
        <v>0</v>
      </c>
      <c r="E47" s="120">
        <v>10311759.369999999</v>
      </c>
      <c r="F47" s="120">
        <v>13183600</v>
      </c>
      <c r="G47" s="120">
        <v>2871840.63</v>
      </c>
      <c r="H47" s="120">
        <v>13183600</v>
      </c>
      <c r="I47" s="120">
        <v>2871840.63</v>
      </c>
      <c r="J47" s="120">
        <v>78.2166</v>
      </c>
    </row>
    <row r="48" spans="2:10" hidden="1" outlineLevel="3">
      <c r="B48" s="119" t="s">
        <v>108</v>
      </c>
      <c r="C48" s="120">
        <v>2622641.44</v>
      </c>
      <c r="D48" s="121">
        <v>0</v>
      </c>
      <c r="E48" s="120">
        <v>2622641.44</v>
      </c>
      <c r="F48" s="121">
        <v>0</v>
      </c>
      <c r="G48" s="120">
        <v>-2622641.44</v>
      </c>
      <c r="H48" s="121">
        <v>0</v>
      </c>
      <c r="I48" s="120">
        <v>-2622641.44</v>
      </c>
      <c r="J48" s="120">
        <v>0</v>
      </c>
    </row>
    <row r="49" spans="2:10" outlineLevel="2" collapsed="1">
      <c r="B49" s="109" t="s">
        <v>109</v>
      </c>
      <c r="C49" s="110">
        <v>65371711.369999997</v>
      </c>
      <c r="D49" s="111">
        <v>0</v>
      </c>
      <c r="E49" s="110">
        <v>65371711.369999997</v>
      </c>
      <c r="F49" s="110">
        <v>79848900</v>
      </c>
      <c r="G49" s="110">
        <v>14477188.630000001</v>
      </c>
      <c r="H49" s="110">
        <v>79848900</v>
      </c>
      <c r="I49" s="110">
        <v>14477188.630000001</v>
      </c>
      <c r="J49" s="110">
        <v>81.869299999999996</v>
      </c>
    </row>
    <row r="50" spans="2:10" hidden="1" outlineLevel="3">
      <c r="B50" s="119" t="s">
        <v>110</v>
      </c>
      <c r="C50" s="120">
        <v>3606.59</v>
      </c>
      <c r="D50" s="121">
        <v>0</v>
      </c>
      <c r="E50" s="120">
        <v>3606.59</v>
      </c>
      <c r="F50" s="121">
        <v>0</v>
      </c>
      <c r="G50" s="120">
        <v>-3606.59</v>
      </c>
      <c r="H50" s="121">
        <v>0</v>
      </c>
      <c r="I50" s="120">
        <v>-3606.59</v>
      </c>
      <c r="J50" s="120">
        <v>0</v>
      </c>
    </row>
    <row r="51" spans="2:10" hidden="1" outlineLevel="3">
      <c r="B51" s="119" t="s">
        <v>111</v>
      </c>
      <c r="C51" s="120">
        <v>62680.65</v>
      </c>
      <c r="D51" s="121">
        <v>0</v>
      </c>
      <c r="E51" s="120">
        <v>62680.65</v>
      </c>
      <c r="F51" s="121">
        <v>0</v>
      </c>
      <c r="G51" s="120">
        <v>-62680.65</v>
      </c>
      <c r="H51" s="121">
        <v>0</v>
      </c>
      <c r="I51" s="120">
        <v>-62680.65</v>
      </c>
      <c r="J51" s="120">
        <v>0</v>
      </c>
    </row>
    <row r="52" spans="2:10" hidden="1" outlineLevel="3">
      <c r="B52" s="119" t="s">
        <v>112</v>
      </c>
      <c r="C52" s="120">
        <v>-748.11</v>
      </c>
      <c r="D52" s="121">
        <v>0</v>
      </c>
      <c r="E52" s="120">
        <v>-748.11</v>
      </c>
      <c r="F52" s="121">
        <v>0</v>
      </c>
      <c r="G52" s="120">
        <v>748.11</v>
      </c>
      <c r="H52" s="121">
        <v>0</v>
      </c>
      <c r="I52" s="120">
        <v>748.11</v>
      </c>
      <c r="J52" s="120">
        <v>0</v>
      </c>
    </row>
    <row r="53" spans="2:10" hidden="1" outlineLevel="3">
      <c r="B53" s="119" t="s">
        <v>113</v>
      </c>
      <c r="C53" s="120">
        <v>2302.98</v>
      </c>
      <c r="D53" s="121">
        <v>0</v>
      </c>
      <c r="E53" s="120">
        <v>2302.98</v>
      </c>
      <c r="F53" s="121">
        <v>0</v>
      </c>
      <c r="G53" s="120">
        <v>-2302.98</v>
      </c>
      <c r="H53" s="121">
        <v>0</v>
      </c>
      <c r="I53" s="120">
        <v>-2302.98</v>
      </c>
      <c r="J53" s="120">
        <v>0</v>
      </c>
    </row>
    <row r="54" spans="2:10" hidden="1" outlineLevel="3">
      <c r="B54" s="119" t="s">
        <v>114</v>
      </c>
      <c r="C54" s="120">
        <v>-1754.68</v>
      </c>
      <c r="D54" s="121">
        <v>0</v>
      </c>
      <c r="E54" s="120">
        <v>-1754.68</v>
      </c>
      <c r="F54" s="121">
        <v>0</v>
      </c>
      <c r="G54" s="120">
        <v>1754.68</v>
      </c>
      <c r="H54" s="121">
        <v>0</v>
      </c>
      <c r="I54" s="120">
        <v>1754.68</v>
      </c>
      <c r="J54" s="120">
        <v>0</v>
      </c>
    </row>
    <row r="55" spans="2:10" hidden="1" outlineLevel="3">
      <c r="B55" s="119" t="s">
        <v>115</v>
      </c>
      <c r="C55" s="120">
        <v>-237.94</v>
      </c>
      <c r="D55" s="121">
        <v>0</v>
      </c>
      <c r="E55" s="120">
        <v>-237.94</v>
      </c>
      <c r="F55" s="121">
        <v>0</v>
      </c>
      <c r="G55" s="120">
        <v>237.94</v>
      </c>
      <c r="H55" s="121">
        <v>0</v>
      </c>
      <c r="I55" s="120">
        <v>237.94</v>
      </c>
      <c r="J55" s="120">
        <v>0</v>
      </c>
    </row>
    <row r="56" spans="2:10" hidden="1" outlineLevel="3">
      <c r="B56" s="119" t="s">
        <v>116</v>
      </c>
      <c r="C56" s="120">
        <v>1360.31</v>
      </c>
      <c r="D56" s="120">
        <v>0</v>
      </c>
      <c r="E56" s="120">
        <v>1360.31</v>
      </c>
      <c r="F56" s="121">
        <v>0</v>
      </c>
      <c r="G56" s="120">
        <v>-1360.31</v>
      </c>
      <c r="H56" s="121">
        <v>0</v>
      </c>
      <c r="I56" s="120">
        <v>-1360.31</v>
      </c>
      <c r="J56" s="120">
        <v>0</v>
      </c>
    </row>
    <row r="57" spans="2:10" hidden="1" outlineLevel="3">
      <c r="B57" s="119" t="s">
        <v>117</v>
      </c>
      <c r="C57" s="120">
        <v>-14964.23</v>
      </c>
      <c r="D57" s="121">
        <v>0</v>
      </c>
      <c r="E57" s="120">
        <v>-14964.23</v>
      </c>
      <c r="F57" s="121">
        <v>0</v>
      </c>
      <c r="G57" s="120">
        <v>14964.23</v>
      </c>
      <c r="H57" s="121">
        <v>0</v>
      </c>
      <c r="I57" s="120">
        <v>14964.23</v>
      </c>
      <c r="J57" s="120">
        <v>0</v>
      </c>
    </row>
    <row r="58" spans="2:10" hidden="1" outlineLevel="3">
      <c r="B58" s="119" t="s">
        <v>118</v>
      </c>
      <c r="C58" s="120">
        <v>-935.87</v>
      </c>
      <c r="D58" s="121">
        <v>0</v>
      </c>
      <c r="E58" s="120">
        <v>-935.87</v>
      </c>
      <c r="F58" s="121">
        <v>0</v>
      </c>
      <c r="G58" s="120">
        <v>935.87</v>
      </c>
      <c r="H58" s="121">
        <v>0</v>
      </c>
      <c r="I58" s="120">
        <v>935.87</v>
      </c>
      <c r="J58" s="120">
        <v>0</v>
      </c>
    </row>
    <row r="59" spans="2:10" hidden="1" outlineLevel="3">
      <c r="B59" s="119" t="s">
        <v>119</v>
      </c>
      <c r="C59" s="120">
        <v>714.63</v>
      </c>
      <c r="D59" s="120">
        <v>0</v>
      </c>
      <c r="E59" s="120">
        <v>714.63</v>
      </c>
      <c r="F59" s="121">
        <v>0</v>
      </c>
      <c r="G59" s="120">
        <v>-714.63</v>
      </c>
      <c r="H59" s="121">
        <v>0</v>
      </c>
      <c r="I59" s="120">
        <v>-714.63</v>
      </c>
      <c r="J59" s="120">
        <v>0</v>
      </c>
    </row>
    <row r="60" spans="2:10" hidden="1" outlineLevel="3">
      <c r="B60" s="119" t="s">
        <v>120</v>
      </c>
      <c r="C60" s="120">
        <v>-2817.56</v>
      </c>
      <c r="D60" s="121">
        <v>0</v>
      </c>
      <c r="E60" s="120">
        <v>-2817.56</v>
      </c>
      <c r="F60" s="121">
        <v>0</v>
      </c>
      <c r="G60" s="120">
        <v>2817.56</v>
      </c>
      <c r="H60" s="121">
        <v>0</v>
      </c>
      <c r="I60" s="120">
        <v>2817.56</v>
      </c>
      <c r="J60" s="120">
        <v>0</v>
      </c>
    </row>
    <row r="61" spans="2:10" hidden="1" outlineLevel="3">
      <c r="B61" s="119" t="s">
        <v>121</v>
      </c>
      <c r="C61" s="120">
        <v>-3367.78</v>
      </c>
      <c r="D61" s="121">
        <v>0</v>
      </c>
      <c r="E61" s="120">
        <v>-3367.78</v>
      </c>
      <c r="F61" s="121">
        <v>0</v>
      </c>
      <c r="G61" s="120">
        <v>3367.78</v>
      </c>
      <c r="H61" s="121">
        <v>0</v>
      </c>
      <c r="I61" s="120">
        <v>3367.78</v>
      </c>
      <c r="J61" s="120">
        <v>0</v>
      </c>
    </row>
    <row r="62" spans="2:10" hidden="1" outlineLevel="3">
      <c r="B62" s="119" t="s">
        <v>122</v>
      </c>
      <c r="C62" s="120">
        <v>133.5</v>
      </c>
      <c r="D62" s="121">
        <v>0</v>
      </c>
      <c r="E62" s="120">
        <v>133.5</v>
      </c>
      <c r="F62" s="121">
        <v>0</v>
      </c>
      <c r="G62" s="120">
        <v>-133.5</v>
      </c>
      <c r="H62" s="121">
        <v>0</v>
      </c>
      <c r="I62" s="120">
        <v>-133.5</v>
      </c>
      <c r="J62" s="120">
        <v>0</v>
      </c>
    </row>
    <row r="63" spans="2:10" hidden="1" outlineLevel="3">
      <c r="B63" s="119" t="s">
        <v>123</v>
      </c>
      <c r="C63" s="120">
        <v>47.34</v>
      </c>
      <c r="D63" s="121">
        <v>0</v>
      </c>
      <c r="E63" s="120">
        <v>47.34</v>
      </c>
      <c r="F63" s="121">
        <v>0</v>
      </c>
      <c r="G63" s="120">
        <v>-47.34</v>
      </c>
      <c r="H63" s="121">
        <v>0</v>
      </c>
      <c r="I63" s="120">
        <v>-47.34</v>
      </c>
      <c r="J63" s="120">
        <v>0</v>
      </c>
    </row>
    <row r="64" spans="2:10" hidden="1" outlineLevel="3">
      <c r="B64" s="119" t="s">
        <v>124</v>
      </c>
      <c r="C64" s="120">
        <v>80.569999999999993</v>
      </c>
      <c r="D64" s="121">
        <v>0</v>
      </c>
      <c r="E64" s="120">
        <v>80.569999999999993</v>
      </c>
      <c r="F64" s="121">
        <v>0</v>
      </c>
      <c r="G64" s="120">
        <v>-80.569999999999993</v>
      </c>
      <c r="H64" s="121">
        <v>0</v>
      </c>
      <c r="I64" s="120">
        <v>-80.569999999999993</v>
      </c>
      <c r="J64" s="120">
        <v>0</v>
      </c>
    </row>
    <row r="65" spans="2:10" hidden="1" outlineLevel="3">
      <c r="B65" s="119" t="s">
        <v>125</v>
      </c>
      <c r="C65" s="120">
        <v>146921.16</v>
      </c>
      <c r="D65" s="121">
        <v>0</v>
      </c>
      <c r="E65" s="120">
        <v>146921.16</v>
      </c>
      <c r="F65" s="121">
        <v>0</v>
      </c>
      <c r="G65" s="120">
        <v>-146921.16</v>
      </c>
      <c r="H65" s="121">
        <v>0</v>
      </c>
      <c r="I65" s="120">
        <v>-146921.16</v>
      </c>
      <c r="J65" s="120">
        <v>0</v>
      </c>
    </row>
    <row r="66" spans="2:10" hidden="1" outlineLevel="3">
      <c r="B66" s="119" t="s">
        <v>126</v>
      </c>
      <c r="C66" s="120">
        <v>418759.81</v>
      </c>
      <c r="D66" s="120">
        <v>0</v>
      </c>
      <c r="E66" s="120">
        <v>418759.81</v>
      </c>
      <c r="F66" s="120">
        <v>500000</v>
      </c>
      <c r="G66" s="120">
        <v>81240.19</v>
      </c>
      <c r="H66" s="120">
        <v>500000</v>
      </c>
      <c r="I66" s="120">
        <v>81240.19</v>
      </c>
      <c r="J66" s="120">
        <v>83.751999999999995</v>
      </c>
    </row>
    <row r="67" spans="2:10" hidden="1" outlineLevel="3">
      <c r="B67" s="119" t="s">
        <v>127</v>
      </c>
      <c r="C67" s="120">
        <v>21730467.870000001</v>
      </c>
      <c r="D67" s="121">
        <v>0</v>
      </c>
      <c r="E67" s="120">
        <v>21730467.870000001</v>
      </c>
      <c r="F67" s="120">
        <v>14453500</v>
      </c>
      <c r="G67" s="120">
        <v>-7276967.8700000001</v>
      </c>
      <c r="H67" s="120">
        <v>14453500</v>
      </c>
      <c r="I67" s="120">
        <v>-7276967.8700000001</v>
      </c>
      <c r="J67" s="120">
        <v>150.34739999999999</v>
      </c>
    </row>
    <row r="68" spans="2:10" hidden="1" outlineLevel="3">
      <c r="B68" s="119" t="s">
        <v>128</v>
      </c>
      <c r="C68" s="120">
        <v>-91.51</v>
      </c>
      <c r="D68" s="121">
        <v>0</v>
      </c>
      <c r="E68" s="120">
        <v>-91.51</v>
      </c>
      <c r="F68" s="121">
        <v>0</v>
      </c>
      <c r="G68" s="120">
        <v>91.51</v>
      </c>
      <c r="H68" s="121">
        <v>0</v>
      </c>
      <c r="I68" s="120">
        <v>91.51</v>
      </c>
      <c r="J68" s="120">
        <v>0</v>
      </c>
    </row>
    <row r="69" spans="2:10" hidden="1" outlineLevel="3">
      <c r="B69" s="119" t="s">
        <v>129</v>
      </c>
      <c r="C69" s="120">
        <v>-2500</v>
      </c>
      <c r="D69" s="121">
        <v>0</v>
      </c>
      <c r="E69" s="120">
        <v>-2500</v>
      </c>
      <c r="F69" s="121">
        <v>0</v>
      </c>
      <c r="G69" s="120">
        <v>2500</v>
      </c>
      <c r="H69" s="121">
        <v>0</v>
      </c>
      <c r="I69" s="120">
        <v>2500</v>
      </c>
      <c r="J69" s="120">
        <v>0</v>
      </c>
    </row>
    <row r="70" spans="2:10" hidden="1" outlineLevel="3">
      <c r="B70" s="119" t="s">
        <v>130</v>
      </c>
      <c r="C70" s="120">
        <v>-5705.52</v>
      </c>
      <c r="D70" s="121">
        <v>0</v>
      </c>
      <c r="E70" s="120">
        <v>-5705.52</v>
      </c>
      <c r="F70" s="121">
        <v>0</v>
      </c>
      <c r="G70" s="120">
        <v>5705.52</v>
      </c>
      <c r="H70" s="121">
        <v>0</v>
      </c>
      <c r="I70" s="120">
        <v>5705.52</v>
      </c>
      <c r="J70" s="120">
        <v>0</v>
      </c>
    </row>
    <row r="71" spans="2:10" hidden="1" outlineLevel="3">
      <c r="B71" s="119" t="s">
        <v>131</v>
      </c>
      <c r="C71" s="120">
        <v>-106.75</v>
      </c>
      <c r="D71" s="121">
        <v>0</v>
      </c>
      <c r="E71" s="120">
        <v>-106.75</v>
      </c>
      <c r="F71" s="121">
        <v>0</v>
      </c>
      <c r="G71" s="120">
        <v>106.75</v>
      </c>
      <c r="H71" s="121">
        <v>0</v>
      </c>
      <c r="I71" s="120">
        <v>106.75</v>
      </c>
      <c r="J71" s="120">
        <v>0</v>
      </c>
    </row>
    <row r="72" spans="2:10" hidden="1" outlineLevel="3">
      <c r="B72" s="119" t="s">
        <v>132</v>
      </c>
      <c r="C72" s="120">
        <v>-15050.6</v>
      </c>
      <c r="D72" s="121">
        <v>0</v>
      </c>
      <c r="E72" s="120">
        <v>-15050.6</v>
      </c>
      <c r="F72" s="121">
        <v>0</v>
      </c>
      <c r="G72" s="120">
        <v>15050.6</v>
      </c>
      <c r="H72" s="121">
        <v>0</v>
      </c>
      <c r="I72" s="120">
        <v>15050.6</v>
      </c>
      <c r="J72" s="120">
        <v>0</v>
      </c>
    </row>
    <row r="73" spans="2:10" hidden="1" outlineLevel="3">
      <c r="B73" s="119" t="s">
        <v>133</v>
      </c>
      <c r="C73" s="120">
        <v>0.47</v>
      </c>
      <c r="D73" s="121">
        <v>0</v>
      </c>
      <c r="E73" s="120">
        <v>0.47</v>
      </c>
      <c r="F73" s="121">
        <v>0</v>
      </c>
      <c r="G73" s="120">
        <v>-0.47</v>
      </c>
      <c r="H73" s="121">
        <v>0</v>
      </c>
      <c r="I73" s="120">
        <v>-0.47</v>
      </c>
      <c r="J73" s="120">
        <v>0</v>
      </c>
    </row>
    <row r="74" spans="2:10" hidden="1" outlineLevel="3">
      <c r="B74" s="119" t="s">
        <v>134</v>
      </c>
      <c r="C74" s="120">
        <v>-4568.47</v>
      </c>
      <c r="D74" s="121">
        <v>0</v>
      </c>
      <c r="E74" s="120">
        <v>-4568.47</v>
      </c>
      <c r="F74" s="121">
        <v>0</v>
      </c>
      <c r="G74" s="120">
        <v>4568.47</v>
      </c>
      <c r="H74" s="121">
        <v>0</v>
      </c>
      <c r="I74" s="120">
        <v>4568.47</v>
      </c>
      <c r="J74" s="120">
        <v>0</v>
      </c>
    </row>
    <row r="75" spans="2:10" hidden="1" outlineLevel="3">
      <c r="B75" s="119" t="s">
        <v>135</v>
      </c>
      <c r="C75" s="120">
        <v>-2165.85</v>
      </c>
      <c r="D75" s="121">
        <v>0</v>
      </c>
      <c r="E75" s="120">
        <v>-2165.85</v>
      </c>
      <c r="F75" s="121">
        <v>0</v>
      </c>
      <c r="G75" s="120">
        <v>2165.85</v>
      </c>
      <c r="H75" s="121">
        <v>0</v>
      </c>
      <c r="I75" s="120">
        <v>2165.85</v>
      </c>
      <c r="J75" s="120">
        <v>0</v>
      </c>
    </row>
    <row r="76" spans="2:10" hidden="1" outlineLevel="3">
      <c r="B76" s="119" t="s">
        <v>136</v>
      </c>
      <c r="C76" s="120">
        <v>947.13</v>
      </c>
      <c r="D76" s="121">
        <v>0</v>
      </c>
      <c r="E76" s="120">
        <v>947.13</v>
      </c>
      <c r="F76" s="121">
        <v>0</v>
      </c>
      <c r="G76" s="120">
        <v>-947.13</v>
      </c>
      <c r="H76" s="121">
        <v>0</v>
      </c>
      <c r="I76" s="120">
        <v>-947.13</v>
      </c>
      <c r="J76" s="120">
        <v>0</v>
      </c>
    </row>
    <row r="77" spans="2:10" hidden="1" outlineLevel="3">
      <c r="B77" s="119" t="s">
        <v>137</v>
      </c>
      <c r="C77" s="120">
        <v>503.71</v>
      </c>
      <c r="D77" s="121">
        <v>0</v>
      </c>
      <c r="E77" s="120">
        <v>503.71</v>
      </c>
      <c r="F77" s="121">
        <v>0</v>
      </c>
      <c r="G77" s="120">
        <v>-503.71</v>
      </c>
      <c r="H77" s="121">
        <v>0</v>
      </c>
      <c r="I77" s="120">
        <v>-503.71</v>
      </c>
      <c r="J77" s="120">
        <v>0</v>
      </c>
    </row>
    <row r="78" spans="2:10" hidden="1" outlineLevel="3">
      <c r="B78" s="119" t="s">
        <v>138</v>
      </c>
      <c r="C78" s="120">
        <v>88.69</v>
      </c>
      <c r="D78" s="121">
        <v>0</v>
      </c>
      <c r="E78" s="120">
        <v>88.69</v>
      </c>
      <c r="F78" s="121">
        <v>0</v>
      </c>
      <c r="G78" s="120">
        <v>-88.69</v>
      </c>
      <c r="H78" s="121">
        <v>0</v>
      </c>
      <c r="I78" s="120">
        <v>-88.69</v>
      </c>
      <c r="J78" s="120">
        <v>0</v>
      </c>
    </row>
    <row r="79" spans="2:10" hidden="1" outlineLevel="3">
      <c r="B79" s="119" t="s">
        <v>139</v>
      </c>
      <c r="C79" s="120">
        <v>1242.47</v>
      </c>
      <c r="D79" s="121">
        <v>0</v>
      </c>
      <c r="E79" s="120">
        <v>1242.47</v>
      </c>
      <c r="F79" s="121">
        <v>0</v>
      </c>
      <c r="G79" s="120">
        <v>-1242.47</v>
      </c>
      <c r="H79" s="121">
        <v>0</v>
      </c>
      <c r="I79" s="120">
        <v>-1242.47</v>
      </c>
      <c r="J79" s="120">
        <v>0</v>
      </c>
    </row>
    <row r="80" spans="2:10" hidden="1" outlineLevel="3">
      <c r="B80" s="119" t="s">
        <v>140</v>
      </c>
      <c r="C80" s="120">
        <v>1506.27</v>
      </c>
      <c r="D80" s="121">
        <v>0</v>
      </c>
      <c r="E80" s="120">
        <v>1506.27</v>
      </c>
      <c r="F80" s="121">
        <v>0</v>
      </c>
      <c r="G80" s="120">
        <v>-1506.27</v>
      </c>
      <c r="H80" s="121">
        <v>0</v>
      </c>
      <c r="I80" s="120">
        <v>-1506.27</v>
      </c>
      <c r="J80" s="120">
        <v>0</v>
      </c>
    </row>
    <row r="81" spans="2:10" hidden="1" outlineLevel="3">
      <c r="B81" s="119" t="s">
        <v>141</v>
      </c>
      <c r="C81" s="120">
        <v>2272.89</v>
      </c>
      <c r="D81" s="121">
        <v>0</v>
      </c>
      <c r="E81" s="120">
        <v>2272.89</v>
      </c>
      <c r="F81" s="121">
        <v>0</v>
      </c>
      <c r="G81" s="120">
        <v>-2272.89</v>
      </c>
      <c r="H81" s="121">
        <v>0</v>
      </c>
      <c r="I81" s="120">
        <v>-2272.89</v>
      </c>
      <c r="J81" s="120">
        <v>0</v>
      </c>
    </row>
    <row r="82" spans="2:10" hidden="1" outlineLevel="3">
      <c r="B82" s="119" t="s">
        <v>142</v>
      </c>
      <c r="C82" s="120">
        <v>72.89</v>
      </c>
      <c r="D82" s="121">
        <v>0</v>
      </c>
      <c r="E82" s="120">
        <v>72.89</v>
      </c>
      <c r="F82" s="121">
        <v>0</v>
      </c>
      <c r="G82" s="120">
        <v>-72.89</v>
      </c>
      <c r="H82" s="121">
        <v>0</v>
      </c>
      <c r="I82" s="120">
        <v>-72.89</v>
      </c>
      <c r="J82" s="120">
        <v>0</v>
      </c>
    </row>
    <row r="83" spans="2:10" hidden="1" outlineLevel="3">
      <c r="B83" s="119" t="s">
        <v>143</v>
      </c>
      <c r="C83" s="120">
        <v>-168</v>
      </c>
      <c r="D83" s="121">
        <v>0</v>
      </c>
      <c r="E83" s="120">
        <v>-168</v>
      </c>
      <c r="F83" s="121">
        <v>0</v>
      </c>
      <c r="G83" s="120">
        <v>168</v>
      </c>
      <c r="H83" s="121">
        <v>0</v>
      </c>
      <c r="I83" s="120">
        <v>168</v>
      </c>
      <c r="J83" s="120">
        <v>0</v>
      </c>
    </row>
    <row r="84" spans="2:10" hidden="1" outlineLevel="3">
      <c r="B84" s="119" t="s">
        <v>144</v>
      </c>
      <c r="C84" s="120">
        <v>-223546.92</v>
      </c>
      <c r="D84" s="121">
        <v>0</v>
      </c>
      <c r="E84" s="120">
        <v>-223546.92</v>
      </c>
      <c r="F84" s="120">
        <v>300000</v>
      </c>
      <c r="G84" s="120">
        <v>523546.92</v>
      </c>
      <c r="H84" s="120">
        <v>300000</v>
      </c>
      <c r="I84" s="120">
        <v>523546.92</v>
      </c>
      <c r="J84" s="120">
        <v>-74.515600000000006</v>
      </c>
    </row>
    <row r="85" spans="2:10" hidden="1" outlineLevel="3">
      <c r="B85" s="119" t="s">
        <v>145</v>
      </c>
      <c r="C85" s="120">
        <v>13750.49</v>
      </c>
      <c r="D85" s="121">
        <v>0</v>
      </c>
      <c r="E85" s="120">
        <v>13750.49</v>
      </c>
      <c r="F85" s="121">
        <v>0</v>
      </c>
      <c r="G85" s="120">
        <v>-13750.49</v>
      </c>
      <c r="H85" s="121">
        <v>0</v>
      </c>
      <c r="I85" s="120">
        <v>-13750.49</v>
      </c>
      <c r="J85" s="120">
        <v>0</v>
      </c>
    </row>
    <row r="86" spans="2:10" hidden="1" outlineLevel="3">
      <c r="B86" s="119" t="s">
        <v>146</v>
      </c>
      <c r="C86" s="120">
        <v>4.96</v>
      </c>
      <c r="D86" s="121">
        <v>0</v>
      </c>
      <c r="E86" s="120">
        <v>4.96</v>
      </c>
      <c r="F86" s="121">
        <v>0</v>
      </c>
      <c r="G86" s="120">
        <v>-4.96</v>
      </c>
      <c r="H86" s="121">
        <v>0</v>
      </c>
      <c r="I86" s="120">
        <v>-4.96</v>
      </c>
      <c r="J86" s="120">
        <v>0</v>
      </c>
    </row>
    <row r="87" spans="2:10" hidden="1" outlineLevel="3">
      <c r="B87" s="119" t="s">
        <v>147</v>
      </c>
      <c r="C87" s="120">
        <v>-1693.79</v>
      </c>
      <c r="D87" s="121">
        <v>0</v>
      </c>
      <c r="E87" s="120">
        <v>-1693.79</v>
      </c>
      <c r="F87" s="121">
        <v>0</v>
      </c>
      <c r="G87" s="120">
        <v>1693.79</v>
      </c>
      <c r="H87" s="121">
        <v>0</v>
      </c>
      <c r="I87" s="120">
        <v>1693.79</v>
      </c>
      <c r="J87" s="120">
        <v>0</v>
      </c>
    </row>
    <row r="88" spans="2:10" hidden="1" outlineLevel="3">
      <c r="B88" s="119" t="s">
        <v>148</v>
      </c>
      <c r="C88" s="120">
        <v>5467.92</v>
      </c>
      <c r="D88" s="121">
        <v>0</v>
      </c>
      <c r="E88" s="120">
        <v>5467.92</v>
      </c>
      <c r="F88" s="121">
        <v>0</v>
      </c>
      <c r="G88" s="120">
        <v>-5467.92</v>
      </c>
      <c r="H88" s="121">
        <v>0</v>
      </c>
      <c r="I88" s="120">
        <v>-5467.92</v>
      </c>
      <c r="J88" s="120">
        <v>0</v>
      </c>
    </row>
    <row r="89" spans="2:10" hidden="1" outlineLevel="3">
      <c r="B89" s="119" t="s">
        <v>149</v>
      </c>
      <c r="C89" s="120">
        <v>165.45</v>
      </c>
      <c r="D89" s="121">
        <v>0</v>
      </c>
      <c r="E89" s="120">
        <v>165.45</v>
      </c>
      <c r="F89" s="121">
        <v>0</v>
      </c>
      <c r="G89" s="120">
        <v>-165.45</v>
      </c>
      <c r="H89" s="121">
        <v>0</v>
      </c>
      <c r="I89" s="120">
        <v>-165.45</v>
      </c>
      <c r="J89" s="120">
        <v>0</v>
      </c>
    </row>
    <row r="90" spans="2:10" hidden="1" outlineLevel="3">
      <c r="B90" s="119" t="s">
        <v>150</v>
      </c>
      <c r="C90" s="120">
        <v>-47395.41</v>
      </c>
      <c r="D90" s="121">
        <v>0</v>
      </c>
      <c r="E90" s="120">
        <v>-47395.41</v>
      </c>
      <c r="F90" s="121">
        <v>0</v>
      </c>
      <c r="G90" s="120">
        <v>47395.41</v>
      </c>
      <c r="H90" s="121">
        <v>0</v>
      </c>
      <c r="I90" s="120">
        <v>47395.41</v>
      </c>
      <c r="J90" s="120">
        <v>0</v>
      </c>
    </row>
    <row r="91" spans="2:10" hidden="1" outlineLevel="3">
      <c r="B91" s="119" t="s">
        <v>151</v>
      </c>
      <c r="C91" s="120">
        <v>-7109.18</v>
      </c>
      <c r="D91" s="121">
        <v>0</v>
      </c>
      <c r="E91" s="120">
        <v>-7109.18</v>
      </c>
      <c r="F91" s="121">
        <v>0</v>
      </c>
      <c r="G91" s="120">
        <v>7109.18</v>
      </c>
      <c r="H91" s="121">
        <v>0</v>
      </c>
      <c r="I91" s="120">
        <v>7109.18</v>
      </c>
      <c r="J91" s="120">
        <v>0</v>
      </c>
    </row>
    <row r="92" spans="2:10" hidden="1" outlineLevel="3">
      <c r="B92" s="119" t="s">
        <v>152</v>
      </c>
      <c r="C92" s="120">
        <v>15343.27</v>
      </c>
      <c r="D92" s="121">
        <v>0</v>
      </c>
      <c r="E92" s="120">
        <v>15343.27</v>
      </c>
      <c r="F92" s="121">
        <v>0</v>
      </c>
      <c r="G92" s="120">
        <v>-15343.27</v>
      </c>
      <c r="H92" s="121">
        <v>0</v>
      </c>
      <c r="I92" s="120">
        <v>-15343.27</v>
      </c>
      <c r="J92" s="120">
        <v>0</v>
      </c>
    </row>
    <row r="93" spans="2:10" hidden="1" outlineLevel="3">
      <c r="B93" s="119" t="s">
        <v>153</v>
      </c>
      <c r="C93" s="120">
        <v>2229.2600000000002</v>
      </c>
      <c r="D93" s="121">
        <v>0</v>
      </c>
      <c r="E93" s="120">
        <v>2229.2600000000002</v>
      </c>
      <c r="F93" s="121">
        <v>0</v>
      </c>
      <c r="G93" s="120">
        <v>-2229.2600000000002</v>
      </c>
      <c r="H93" s="121">
        <v>0</v>
      </c>
      <c r="I93" s="120">
        <v>-2229.2600000000002</v>
      </c>
      <c r="J93" s="120">
        <v>0</v>
      </c>
    </row>
    <row r="94" spans="2:10" hidden="1" outlineLevel="3">
      <c r="B94" s="119" t="s">
        <v>154</v>
      </c>
      <c r="C94" s="120">
        <v>-49.4</v>
      </c>
      <c r="D94" s="121">
        <v>0</v>
      </c>
      <c r="E94" s="120">
        <v>-49.4</v>
      </c>
      <c r="F94" s="121">
        <v>0</v>
      </c>
      <c r="G94" s="120">
        <v>49.4</v>
      </c>
      <c r="H94" s="121">
        <v>0</v>
      </c>
      <c r="I94" s="120">
        <v>49.4</v>
      </c>
      <c r="J94" s="120">
        <v>0</v>
      </c>
    </row>
    <row r="95" spans="2:10" hidden="1" outlineLevel="3">
      <c r="B95" s="119" t="s">
        <v>155</v>
      </c>
      <c r="C95" s="120">
        <v>1249.18</v>
      </c>
      <c r="D95" s="121">
        <v>0</v>
      </c>
      <c r="E95" s="120">
        <v>1249.18</v>
      </c>
      <c r="F95" s="121">
        <v>0</v>
      </c>
      <c r="G95" s="120">
        <v>-1249.18</v>
      </c>
      <c r="H95" s="121">
        <v>0</v>
      </c>
      <c r="I95" s="120">
        <v>-1249.18</v>
      </c>
      <c r="J95" s="120">
        <v>0</v>
      </c>
    </row>
    <row r="96" spans="2:10" hidden="1" outlineLevel="3">
      <c r="B96" s="119" t="s">
        <v>156</v>
      </c>
      <c r="C96" s="120">
        <v>-11152.23</v>
      </c>
      <c r="D96" s="121">
        <v>0</v>
      </c>
      <c r="E96" s="120">
        <v>-11152.23</v>
      </c>
      <c r="F96" s="121">
        <v>0</v>
      </c>
      <c r="G96" s="120">
        <v>11152.23</v>
      </c>
      <c r="H96" s="121">
        <v>0</v>
      </c>
      <c r="I96" s="120">
        <v>11152.23</v>
      </c>
      <c r="J96" s="120">
        <v>0</v>
      </c>
    </row>
    <row r="97" spans="2:10" hidden="1" outlineLevel="3">
      <c r="B97" s="119" t="s">
        <v>157</v>
      </c>
      <c r="C97" s="120">
        <v>213.89</v>
      </c>
      <c r="D97" s="121">
        <v>0</v>
      </c>
      <c r="E97" s="120">
        <v>213.89</v>
      </c>
      <c r="F97" s="121">
        <v>0</v>
      </c>
      <c r="G97" s="120">
        <v>-213.89</v>
      </c>
      <c r="H97" s="121">
        <v>0</v>
      </c>
      <c r="I97" s="120">
        <v>-213.89</v>
      </c>
      <c r="J97" s="120">
        <v>0</v>
      </c>
    </row>
    <row r="98" spans="2:10" hidden="1" outlineLevel="3">
      <c r="B98" s="119" t="s">
        <v>158</v>
      </c>
      <c r="C98" s="120">
        <v>712.5</v>
      </c>
      <c r="D98" s="121">
        <v>0</v>
      </c>
      <c r="E98" s="120">
        <v>712.5</v>
      </c>
      <c r="F98" s="121">
        <v>0</v>
      </c>
      <c r="G98" s="120">
        <v>-712.5</v>
      </c>
      <c r="H98" s="121">
        <v>0</v>
      </c>
      <c r="I98" s="120">
        <v>-712.5</v>
      </c>
      <c r="J98" s="120">
        <v>0</v>
      </c>
    </row>
    <row r="99" spans="2:10" hidden="1" outlineLevel="3">
      <c r="B99" s="119" t="s">
        <v>159</v>
      </c>
      <c r="C99" s="120">
        <v>-571.41999999999996</v>
      </c>
      <c r="D99" s="121">
        <v>0</v>
      </c>
      <c r="E99" s="120">
        <v>-571.41999999999996</v>
      </c>
      <c r="F99" s="121">
        <v>0</v>
      </c>
      <c r="G99" s="120">
        <v>571.41999999999996</v>
      </c>
      <c r="H99" s="121">
        <v>0</v>
      </c>
      <c r="I99" s="120">
        <v>571.41999999999996</v>
      </c>
      <c r="J99" s="120">
        <v>0</v>
      </c>
    </row>
    <row r="100" spans="2:10" hidden="1" outlineLevel="3">
      <c r="B100" s="119" t="s">
        <v>160</v>
      </c>
      <c r="C100" s="120">
        <v>-234</v>
      </c>
      <c r="D100" s="121">
        <v>0</v>
      </c>
      <c r="E100" s="120">
        <v>-234</v>
      </c>
      <c r="F100" s="121">
        <v>0</v>
      </c>
      <c r="G100" s="120">
        <v>234</v>
      </c>
      <c r="H100" s="121">
        <v>0</v>
      </c>
      <c r="I100" s="120">
        <v>234</v>
      </c>
      <c r="J100" s="120">
        <v>0</v>
      </c>
    </row>
    <row r="101" spans="2:10" hidden="1" outlineLevel="3">
      <c r="B101" s="119" t="s">
        <v>161</v>
      </c>
      <c r="C101" s="120">
        <v>-7699.25</v>
      </c>
      <c r="D101" s="121">
        <v>0</v>
      </c>
      <c r="E101" s="120">
        <v>-7699.25</v>
      </c>
      <c r="F101" s="121">
        <v>0</v>
      </c>
      <c r="G101" s="120">
        <v>7699.25</v>
      </c>
      <c r="H101" s="121">
        <v>0</v>
      </c>
      <c r="I101" s="120">
        <v>7699.25</v>
      </c>
      <c r="J101" s="120">
        <v>0</v>
      </c>
    </row>
    <row r="102" spans="2:10" hidden="1" outlineLevel="3">
      <c r="B102" s="119" t="s">
        <v>162</v>
      </c>
      <c r="C102" s="120">
        <v>-70798.87</v>
      </c>
      <c r="D102" s="121">
        <v>0</v>
      </c>
      <c r="E102" s="120">
        <v>-70798.87</v>
      </c>
      <c r="F102" s="121">
        <v>0</v>
      </c>
      <c r="G102" s="120">
        <v>70798.87</v>
      </c>
      <c r="H102" s="121">
        <v>0</v>
      </c>
      <c r="I102" s="120">
        <v>70798.87</v>
      </c>
      <c r="J102" s="120">
        <v>0</v>
      </c>
    </row>
    <row r="103" spans="2:10" hidden="1" outlineLevel="3">
      <c r="B103" s="119" t="s">
        <v>163</v>
      </c>
      <c r="C103" s="120">
        <v>95.19</v>
      </c>
      <c r="D103" s="121">
        <v>0</v>
      </c>
      <c r="E103" s="120">
        <v>95.19</v>
      </c>
      <c r="F103" s="121">
        <v>0</v>
      </c>
      <c r="G103" s="120">
        <v>-95.19</v>
      </c>
      <c r="H103" s="121">
        <v>0</v>
      </c>
      <c r="I103" s="120">
        <v>-95.19</v>
      </c>
      <c r="J103" s="120">
        <v>0</v>
      </c>
    </row>
    <row r="104" spans="2:10" hidden="1" outlineLevel="3">
      <c r="B104" s="119" t="s">
        <v>164</v>
      </c>
      <c r="C104" s="120">
        <v>27453.4</v>
      </c>
      <c r="D104" s="121">
        <v>0</v>
      </c>
      <c r="E104" s="120">
        <v>27453.4</v>
      </c>
      <c r="F104" s="121">
        <v>0</v>
      </c>
      <c r="G104" s="120">
        <v>-27453.4</v>
      </c>
      <c r="H104" s="121">
        <v>0</v>
      </c>
      <c r="I104" s="120">
        <v>-27453.4</v>
      </c>
      <c r="J104" s="120">
        <v>0</v>
      </c>
    </row>
    <row r="105" spans="2:10" hidden="1" outlineLevel="3">
      <c r="B105" s="119" t="s">
        <v>165</v>
      </c>
      <c r="C105" s="120">
        <v>-275.62</v>
      </c>
      <c r="D105" s="121">
        <v>0</v>
      </c>
      <c r="E105" s="120">
        <v>-275.62</v>
      </c>
      <c r="F105" s="121">
        <v>0</v>
      </c>
      <c r="G105" s="120">
        <v>275.62</v>
      </c>
      <c r="H105" s="121">
        <v>0</v>
      </c>
      <c r="I105" s="120">
        <v>275.62</v>
      </c>
      <c r="J105" s="120">
        <v>0</v>
      </c>
    </row>
    <row r="106" spans="2:10" hidden="1" outlineLevel="3">
      <c r="B106" s="119" t="s">
        <v>166</v>
      </c>
      <c r="C106" s="120">
        <v>-15497.92</v>
      </c>
      <c r="D106" s="121">
        <v>0</v>
      </c>
      <c r="E106" s="120">
        <v>-15497.92</v>
      </c>
      <c r="F106" s="121">
        <v>0</v>
      </c>
      <c r="G106" s="120">
        <v>15497.92</v>
      </c>
      <c r="H106" s="121">
        <v>0</v>
      </c>
      <c r="I106" s="120">
        <v>15497.92</v>
      </c>
      <c r="J106" s="120">
        <v>0</v>
      </c>
    </row>
    <row r="107" spans="2:10" hidden="1" outlineLevel="3">
      <c r="B107" s="119" t="s">
        <v>167</v>
      </c>
      <c r="C107" s="120">
        <v>418.4</v>
      </c>
      <c r="D107" s="121">
        <v>0</v>
      </c>
      <c r="E107" s="120">
        <v>418.4</v>
      </c>
      <c r="F107" s="121">
        <v>0</v>
      </c>
      <c r="G107" s="120">
        <v>-418.4</v>
      </c>
      <c r="H107" s="121">
        <v>0</v>
      </c>
      <c r="I107" s="120">
        <v>-418.4</v>
      </c>
      <c r="J107" s="120">
        <v>0</v>
      </c>
    </row>
    <row r="108" spans="2:10" hidden="1" outlineLevel="3">
      <c r="B108" s="119" t="s">
        <v>168</v>
      </c>
      <c r="C108" s="120">
        <v>-164.43</v>
      </c>
      <c r="D108" s="121">
        <v>0</v>
      </c>
      <c r="E108" s="120">
        <v>-164.43</v>
      </c>
      <c r="F108" s="121">
        <v>0</v>
      </c>
      <c r="G108" s="120">
        <v>164.43</v>
      </c>
      <c r="H108" s="121">
        <v>0</v>
      </c>
      <c r="I108" s="120">
        <v>164.43</v>
      </c>
      <c r="J108" s="120">
        <v>0</v>
      </c>
    </row>
    <row r="109" spans="2:10" hidden="1" outlineLevel="3">
      <c r="B109" s="119" t="s">
        <v>169</v>
      </c>
      <c r="C109" s="120">
        <v>-416.97</v>
      </c>
      <c r="D109" s="121">
        <v>0</v>
      </c>
      <c r="E109" s="120">
        <v>-416.97</v>
      </c>
      <c r="F109" s="121">
        <v>0</v>
      </c>
      <c r="G109" s="120">
        <v>416.97</v>
      </c>
      <c r="H109" s="121">
        <v>0</v>
      </c>
      <c r="I109" s="120">
        <v>416.97</v>
      </c>
      <c r="J109" s="120">
        <v>0</v>
      </c>
    </row>
    <row r="110" spans="2:10" hidden="1" outlineLevel="3">
      <c r="B110" s="119" t="s">
        <v>170</v>
      </c>
      <c r="C110" s="120">
        <v>-84.24</v>
      </c>
      <c r="D110" s="121">
        <v>0</v>
      </c>
      <c r="E110" s="120">
        <v>-84.24</v>
      </c>
      <c r="F110" s="121">
        <v>0</v>
      </c>
      <c r="G110" s="120">
        <v>84.24</v>
      </c>
      <c r="H110" s="121">
        <v>0</v>
      </c>
      <c r="I110" s="120">
        <v>84.24</v>
      </c>
      <c r="J110" s="120">
        <v>0</v>
      </c>
    </row>
    <row r="111" spans="2:10" hidden="1" outlineLevel="3">
      <c r="B111" s="119" t="s">
        <v>171</v>
      </c>
      <c r="C111" s="120">
        <v>27.37</v>
      </c>
      <c r="D111" s="121">
        <v>0</v>
      </c>
      <c r="E111" s="120">
        <v>27.37</v>
      </c>
      <c r="F111" s="121">
        <v>0</v>
      </c>
      <c r="G111" s="120">
        <v>-27.37</v>
      </c>
      <c r="H111" s="121">
        <v>0</v>
      </c>
      <c r="I111" s="120">
        <v>-27.37</v>
      </c>
      <c r="J111" s="120">
        <v>0</v>
      </c>
    </row>
    <row r="112" spans="2:10" hidden="1" outlineLevel="3">
      <c r="B112" s="119" t="s">
        <v>172</v>
      </c>
      <c r="C112" s="120">
        <v>-1352.74</v>
      </c>
      <c r="D112" s="121">
        <v>0</v>
      </c>
      <c r="E112" s="120">
        <v>-1352.74</v>
      </c>
      <c r="F112" s="121">
        <v>0</v>
      </c>
      <c r="G112" s="120">
        <v>1352.74</v>
      </c>
      <c r="H112" s="121">
        <v>0</v>
      </c>
      <c r="I112" s="120">
        <v>1352.74</v>
      </c>
      <c r="J112" s="120">
        <v>0</v>
      </c>
    </row>
    <row r="113" spans="2:10" hidden="1" outlineLevel="3">
      <c r="B113" s="119" t="s">
        <v>173</v>
      </c>
      <c r="C113" s="120">
        <v>-3868.53</v>
      </c>
      <c r="D113" s="121">
        <v>0</v>
      </c>
      <c r="E113" s="120">
        <v>-3868.53</v>
      </c>
      <c r="F113" s="121">
        <v>0</v>
      </c>
      <c r="G113" s="120">
        <v>3868.53</v>
      </c>
      <c r="H113" s="121">
        <v>0</v>
      </c>
      <c r="I113" s="120">
        <v>3868.53</v>
      </c>
      <c r="J113" s="120">
        <v>0</v>
      </c>
    </row>
    <row r="114" spans="2:10" hidden="1" outlineLevel="3">
      <c r="B114" s="119" t="s">
        <v>174</v>
      </c>
      <c r="C114" s="120">
        <v>16414.3</v>
      </c>
      <c r="D114" s="121">
        <v>0</v>
      </c>
      <c r="E114" s="120">
        <v>16414.3</v>
      </c>
      <c r="F114" s="121">
        <v>0</v>
      </c>
      <c r="G114" s="120">
        <v>-16414.3</v>
      </c>
      <c r="H114" s="121">
        <v>0</v>
      </c>
      <c r="I114" s="120">
        <v>-16414.3</v>
      </c>
      <c r="J114" s="120">
        <v>0</v>
      </c>
    </row>
    <row r="115" spans="2:10" hidden="1" outlineLevel="3">
      <c r="B115" s="119" t="s">
        <v>175</v>
      </c>
      <c r="C115" s="120">
        <v>-15597.79</v>
      </c>
      <c r="D115" s="121">
        <v>0</v>
      </c>
      <c r="E115" s="120">
        <v>-15597.79</v>
      </c>
      <c r="F115" s="121">
        <v>0</v>
      </c>
      <c r="G115" s="120">
        <v>15597.79</v>
      </c>
      <c r="H115" s="121">
        <v>0</v>
      </c>
      <c r="I115" s="120">
        <v>15597.79</v>
      </c>
      <c r="J115" s="120">
        <v>0</v>
      </c>
    </row>
    <row r="116" spans="2:10" hidden="1" outlineLevel="3">
      <c r="B116" s="119" t="s">
        <v>176</v>
      </c>
      <c r="C116" s="120">
        <v>-466.44</v>
      </c>
      <c r="D116" s="121">
        <v>0</v>
      </c>
      <c r="E116" s="120">
        <v>-466.44</v>
      </c>
      <c r="F116" s="121">
        <v>0</v>
      </c>
      <c r="G116" s="120">
        <v>466.44</v>
      </c>
      <c r="H116" s="121">
        <v>0</v>
      </c>
      <c r="I116" s="120">
        <v>466.44</v>
      </c>
      <c r="J116" s="120">
        <v>0</v>
      </c>
    </row>
    <row r="117" spans="2:10" hidden="1" outlineLevel="3">
      <c r="B117" s="119" t="s">
        <v>177</v>
      </c>
      <c r="C117" s="120">
        <v>554.39</v>
      </c>
      <c r="D117" s="121">
        <v>0</v>
      </c>
      <c r="E117" s="120">
        <v>554.39</v>
      </c>
      <c r="F117" s="121">
        <v>0</v>
      </c>
      <c r="G117" s="120">
        <v>-554.39</v>
      </c>
      <c r="H117" s="121">
        <v>0</v>
      </c>
      <c r="I117" s="120">
        <v>-554.39</v>
      </c>
      <c r="J117" s="120">
        <v>0</v>
      </c>
    </row>
    <row r="118" spans="2:10" hidden="1" outlineLevel="3">
      <c r="B118" s="119" t="s">
        <v>178</v>
      </c>
      <c r="C118" s="120">
        <v>3.04</v>
      </c>
      <c r="D118" s="121">
        <v>0</v>
      </c>
      <c r="E118" s="120">
        <v>3.04</v>
      </c>
      <c r="F118" s="121">
        <v>0</v>
      </c>
      <c r="G118" s="120">
        <v>-3.04</v>
      </c>
      <c r="H118" s="121">
        <v>0</v>
      </c>
      <c r="I118" s="120">
        <v>-3.04</v>
      </c>
      <c r="J118" s="120">
        <v>0</v>
      </c>
    </row>
    <row r="119" spans="2:10" hidden="1" outlineLevel="3">
      <c r="B119" s="119" t="s">
        <v>179</v>
      </c>
      <c r="C119" s="120">
        <v>309.83999999999997</v>
      </c>
      <c r="D119" s="121">
        <v>0</v>
      </c>
      <c r="E119" s="120">
        <v>309.83999999999997</v>
      </c>
      <c r="F119" s="121">
        <v>0</v>
      </c>
      <c r="G119" s="120">
        <v>-309.83999999999997</v>
      </c>
      <c r="H119" s="121">
        <v>0</v>
      </c>
      <c r="I119" s="120">
        <v>-309.83999999999997</v>
      </c>
      <c r="J119" s="120">
        <v>0</v>
      </c>
    </row>
    <row r="120" spans="2:10" hidden="1" outlineLevel="3">
      <c r="B120" s="119" t="s">
        <v>180</v>
      </c>
      <c r="C120" s="120">
        <v>-6696.72</v>
      </c>
      <c r="D120" s="121">
        <v>0</v>
      </c>
      <c r="E120" s="120">
        <v>-6696.72</v>
      </c>
      <c r="F120" s="121">
        <v>0</v>
      </c>
      <c r="G120" s="120">
        <v>6696.72</v>
      </c>
      <c r="H120" s="121">
        <v>0</v>
      </c>
      <c r="I120" s="120">
        <v>6696.72</v>
      </c>
      <c r="J120" s="120">
        <v>0</v>
      </c>
    </row>
    <row r="121" spans="2:10" hidden="1" outlineLevel="3">
      <c r="B121" s="119" t="s">
        <v>181</v>
      </c>
      <c r="C121" s="120">
        <v>48.82</v>
      </c>
      <c r="D121" s="121">
        <v>0</v>
      </c>
      <c r="E121" s="120">
        <v>48.82</v>
      </c>
      <c r="F121" s="121">
        <v>0</v>
      </c>
      <c r="G121" s="120">
        <v>-48.82</v>
      </c>
      <c r="H121" s="121">
        <v>0</v>
      </c>
      <c r="I121" s="120">
        <v>-48.82</v>
      </c>
      <c r="J121" s="120">
        <v>0</v>
      </c>
    </row>
    <row r="122" spans="2:10" hidden="1" outlineLevel="3">
      <c r="B122" s="119" t="s">
        <v>182</v>
      </c>
      <c r="C122" s="120">
        <v>-368.96</v>
      </c>
      <c r="D122" s="121">
        <v>0</v>
      </c>
      <c r="E122" s="120">
        <v>-368.96</v>
      </c>
      <c r="F122" s="121">
        <v>0</v>
      </c>
      <c r="G122" s="120">
        <v>368.96</v>
      </c>
      <c r="H122" s="121">
        <v>0</v>
      </c>
      <c r="I122" s="120">
        <v>368.96</v>
      </c>
      <c r="J122" s="120">
        <v>0</v>
      </c>
    </row>
    <row r="123" spans="2:10" hidden="1" outlineLevel="3">
      <c r="B123" s="119" t="s">
        <v>183</v>
      </c>
      <c r="C123" s="120">
        <v>536.58000000000004</v>
      </c>
      <c r="D123" s="121">
        <v>0</v>
      </c>
      <c r="E123" s="120">
        <v>536.58000000000004</v>
      </c>
      <c r="F123" s="121">
        <v>0</v>
      </c>
      <c r="G123" s="120">
        <v>-536.58000000000004</v>
      </c>
      <c r="H123" s="121">
        <v>0</v>
      </c>
      <c r="I123" s="120">
        <v>-536.58000000000004</v>
      </c>
      <c r="J123" s="120">
        <v>0</v>
      </c>
    </row>
    <row r="124" spans="2:10" hidden="1" outlineLevel="3">
      <c r="B124" s="119" t="s">
        <v>184</v>
      </c>
      <c r="C124" s="120">
        <v>-7497</v>
      </c>
      <c r="D124" s="121">
        <v>0</v>
      </c>
      <c r="E124" s="120">
        <v>-7497</v>
      </c>
      <c r="F124" s="121">
        <v>0</v>
      </c>
      <c r="G124" s="120">
        <v>7497</v>
      </c>
      <c r="H124" s="121">
        <v>0</v>
      </c>
      <c r="I124" s="120">
        <v>7497</v>
      </c>
      <c r="J124" s="120">
        <v>0</v>
      </c>
    </row>
    <row r="125" spans="2:10" hidden="1" outlineLevel="3">
      <c r="B125" s="119" t="s">
        <v>185</v>
      </c>
      <c r="C125" s="120">
        <v>-42.58</v>
      </c>
      <c r="D125" s="121">
        <v>0</v>
      </c>
      <c r="E125" s="120">
        <v>-42.58</v>
      </c>
      <c r="F125" s="121">
        <v>0</v>
      </c>
      <c r="G125" s="120">
        <v>42.58</v>
      </c>
      <c r="H125" s="121">
        <v>0</v>
      </c>
      <c r="I125" s="120">
        <v>42.58</v>
      </c>
      <c r="J125" s="120">
        <v>0</v>
      </c>
    </row>
    <row r="126" spans="2:10" hidden="1" outlineLevel="3">
      <c r="B126" s="119" t="s">
        <v>186</v>
      </c>
      <c r="C126" s="120">
        <v>-19819.79</v>
      </c>
      <c r="D126" s="121">
        <v>0</v>
      </c>
      <c r="E126" s="120">
        <v>-19819.79</v>
      </c>
      <c r="F126" s="121">
        <v>0</v>
      </c>
      <c r="G126" s="120">
        <v>19819.79</v>
      </c>
      <c r="H126" s="121">
        <v>0</v>
      </c>
      <c r="I126" s="120">
        <v>19819.79</v>
      </c>
      <c r="J126" s="120">
        <v>0</v>
      </c>
    </row>
    <row r="127" spans="2:10" hidden="1" outlineLevel="3">
      <c r="B127" s="119" t="s">
        <v>187</v>
      </c>
      <c r="C127" s="120">
        <v>-32.97</v>
      </c>
      <c r="D127" s="121">
        <v>0</v>
      </c>
      <c r="E127" s="120">
        <v>-32.97</v>
      </c>
      <c r="F127" s="121">
        <v>0</v>
      </c>
      <c r="G127" s="120">
        <v>32.97</v>
      </c>
      <c r="H127" s="121">
        <v>0</v>
      </c>
      <c r="I127" s="120">
        <v>32.97</v>
      </c>
      <c r="J127" s="120">
        <v>0</v>
      </c>
    </row>
    <row r="128" spans="2:10" hidden="1" outlineLevel="3">
      <c r="B128" s="119" t="s">
        <v>188</v>
      </c>
      <c r="C128" s="120">
        <v>-32.61</v>
      </c>
      <c r="D128" s="121">
        <v>0</v>
      </c>
      <c r="E128" s="120">
        <v>-32.61</v>
      </c>
      <c r="F128" s="121">
        <v>0</v>
      </c>
      <c r="G128" s="120">
        <v>32.61</v>
      </c>
      <c r="H128" s="121">
        <v>0</v>
      </c>
      <c r="I128" s="120">
        <v>32.61</v>
      </c>
      <c r="J128" s="120">
        <v>0</v>
      </c>
    </row>
    <row r="129" spans="2:10" hidden="1" outlineLevel="3">
      <c r="B129" s="119" t="s">
        <v>189</v>
      </c>
      <c r="C129" s="120">
        <v>819</v>
      </c>
      <c r="D129" s="121">
        <v>0</v>
      </c>
      <c r="E129" s="120">
        <v>819</v>
      </c>
      <c r="F129" s="121">
        <v>0</v>
      </c>
      <c r="G129" s="120">
        <v>-819</v>
      </c>
      <c r="H129" s="121">
        <v>0</v>
      </c>
      <c r="I129" s="120">
        <v>-819</v>
      </c>
      <c r="J129" s="120">
        <v>0</v>
      </c>
    </row>
    <row r="130" spans="2:10" hidden="1" outlineLevel="3">
      <c r="B130" s="119" t="s">
        <v>190</v>
      </c>
      <c r="C130" s="120">
        <v>472288.43</v>
      </c>
      <c r="D130" s="121">
        <v>0</v>
      </c>
      <c r="E130" s="120">
        <v>472288.43</v>
      </c>
      <c r="F130" s="121">
        <v>0</v>
      </c>
      <c r="G130" s="120">
        <v>-472288.43</v>
      </c>
      <c r="H130" s="121">
        <v>0</v>
      </c>
      <c r="I130" s="120">
        <v>-472288.43</v>
      </c>
      <c r="J130" s="120">
        <v>0</v>
      </c>
    </row>
    <row r="131" spans="2:10" hidden="1" outlineLevel="3">
      <c r="B131" s="119" t="s">
        <v>191</v>
      </c>
      <c r="C131" s="120">
        <v>-38396.68</v>
      </c>
      <c r="D131" s="121">
        <v>0</v>
      </c>
      <c r="E131" s="120">
        <v>-38396.68</v>
      </c>
      <c r="F131" s="121">
        <v>0</v>
      </c>
      <c r="G131" s="120">
        <v>38396.68</v>
      </c>
      <c r="H131" s="121">
        <v>0</v>
      </c>
      <c r="I131" s="120">
        <v>38396.68</v>
      </c>
      <c r="J131" s="120">
        <v>0</v>
      </c>
    </row>
    <row r="132" spans="2:10" hidden="1" outlineLevel="3">
      <c r="B132" s="119" t="s">
        <v>192</v>
      </c>
      <c r="C132" s="120">
        <v>-14.98</v>
      </c>
      <c r="D132" s="121">
        <v>0</v>
      </c>
      <c r="E132" s="120">
        <v>-14.98</v>
      </c>
      <c r="F132" s="121">
        <v>0</v>
      </c>
      <c r="G132" s="120">
        <v>14.98</v>
      </c>
      <c r="H132" s="121">
        <v>0</v>
      </c>
      <c r="I132" s="120">
        <v>14.98</v>
      </c>
      <c r="J132" s="120">
        <v>0</v>
      </c>
    </row>
    <row r="133" spans="2:10" hidden="1" outlineLevel="3">
      <c r="B133" s="119" t="s">
        <v>193</v>
      </c>
      <c r="C133" s="120">
        <v>-56.78</v>
      </c>
      <c r="D133" s="121">
        <v>0</v>
      </c>
      <c r="E133" s="120">
        <v>-56.78</v>
      </c>
      <c r="F133" s="121">
        <v>0</v>
      </c>
      <c r="G133" s="120">
        <v>56.78</v>
      </c>
      <c r="H133" s="121">
        <v>0</v>
      </c>
      <c r="I133" s="120">
        <v>56.78</v>
      </c>
      <c r="J133" s="120">
        <v>0</v>
      </c>
    </row>
    <row r="134" spans="2:10" hidden="1" outlineLevel="3">
      <c r="B134" s="119" t="s">
        <v>194</v>
      </c>
      <c r="C134" s="120">
        <v>-7284.36</v>
      </c>
      <c r="D134" s="121">
        <v>0</v>
      </c>
      <c r="E134" s="120">
        <v>-7284.36</v>
      </c>
      <c r="F134" s="121">
        <v>0</v>
      </c>
      <c r="G134" s="120">
        <v>7284.36</v>
      </c>
      <c r="H134" s="121">
        <v>0</v>
      </c>
      <c r="I134" s="120">
        <v>7284.36</v>
      </c>
      <c r="J134" s="120">
        <v>0</v>
      </c>
    </row>
    <row r="135" spans="2:10" hidden="1" outlineLevel="3">
      <c r="B135" s="119" t="s">
        <v>195</v>
      </c>
      <c r="C135" s="120">
        <v>16.309999999999999</v>
      </c>
      <c r="D135" s="121">
        <v>0</v>
      </c>
      <c r="E135" s="120">
        <v>16.309999999999999</v>
      </c>
      <c r="F135" s="121">
        <v>0</v>
      </c>
      <c r="G135" s="120">
        <v>-16.309999999999999</v>
      </c>
      <c r="H135" s="121">
        <v>0</v>
      </c>
      <c r="I135" s="120">
        <v>-16.309999999999999</v>
      </c>
      <c r="J135" s="120">
        <v>0</v>
      </c>
    </row>
    <row r="136" spans="2:10" hidden="1" outlineLevel="3">
      <c r="B136" s="119" t="s">
        <v>196</v>
      </c>
      <c r="C136" s="120">
        <v>583.19000000000005</v>
      </c>
      <c r="D136" s="121">
        <v>0</v>
      </c>
      <c r="E136" s="120">
        <v>583.19000000000005</v>
      </c>
      <c r="F136" s="121">
        <v>0</v>
      </c>
      <c r="G136" s="120">
        <v>-583.19000000000005</v>
      </c>
      <c r="H136" s="121">
        <v>0</v>
      </c>
      <c r="I136" s="120">
        <v>-583.19000000000005</v>
      </c>
      <c r="J136" s="120">
        <v>0</v>
      </c>
    </row>
    <row r="137" spans="2:10" hidden="1" outlineLevel="3">
      <c r="B137" s="119" t="s">
        <v>197</v>
      </c>
      <c r="C137" s="120">
        <v>-52.73</v>
      </c>
      <c r="D137" s="121">
        <v>0</v>
      </c>
      <c r="E137" s="120">
        <v>-52.73</v>
      </c>
      <c r="F137" s="121">
        <v>0</v>
      </c>
      <c r="G137" s="120">
        <v>52.73</v>
      </c>
      <c r="H137" s="121">
        <v>0</v>
      </c>
      <c r="I137" s="120">
        <v>52.73</v>
      </c>
      <c r="J137" s="120">
        <v>0</v>
      </c>
    </row>
    <row r="138" spans="2:10" hidden="1" outlineLevel="3">
      <c r="B138" s="119" t="s">
        <v>198</v>
      </c>
      <c r="C138" s="120">
        <v>-1563.63</v>
      </c>
      <c r="D138" s="120">
        <v>0</v>
      </c>
      <c r="E138" s="120">
        <v>-1563.63</v>
      </c>
      <c r="F138" s="121">
        <v>0</v>
      </c>
      <c r="G138" s="120">
        <v>1563.63</v>
      </c>
      <c r="H138" s="121">
        <v>0</v>
      </c>
      <c r="I138" s="120">
        <v>1563.63</v>
      </c>
      <c r="J138" s="120">
        <v>0</v>
      </c>
    </row>
    <row r="139" spans="2:10" hidden="1" outlineLevel="3">
      <c r="B139" s="119" t="s">
        <v>199</v>
      </c>
      <c r="C139" s="120">
        <v>-1055.1500000000001</v>
      </c>
      <c r="D139" s="121">
        <v>0</v>
      </c>
      <c r="E139" s="120">
        <v>-1055.1500000000001</v>
      </c>
      <c r="F139" s="121">
        <v>0</v>
      </c>
      <c r="G139" s="120">
        <v>1055.1500000000001</v>
      </c>
      <c r="H139" s="121">
        <v>0</v>
      </c>
      <c r="I139" s="120">
        <v>1055.1500000000001</v>
      </c>
      <c r="J139" s="120">
        <v>0</v>
      </c>
    </row>
    <row r="140" spans="2:10" hidden="1" outlineLevel="3">
      <c r="B140" s="119" t="s">
        <v>200</v>
      </c>
      <c r="C140" s="120">
        <v>-1103.24</v>
      </c>
      <c r="D140" s="121">
        <v>0</v>
      </c>
      <c r="E140" s="120">
        <v>-1103.24</v>
      </c>
      <c r="F140" s="121">
        <v>0</v>
      </c>
      <c r="G140" s="120">
        <v>1103.24</v>
      </c>
      <c r="H140" s="121">
        <v>0</v>
      </c>
      <c r="I140" s="120">
        <v>1103.24</v>
      </c>
      <c r="J140" s="120">
        <v>0</v>
      </c>
    </row>
    <row r="141" spans="2:10" hidden="1" outlineLevel="3">
      <c r="B141" s="119" t="s">
        <v>201</v>
      </c>
      <c r="C141" s="120">
        <v>221</v>
      </c>
      <c r="D141" s="121">
        <v>0</v>
      </c>
      <c r="E141" s="120">
        <v>221</v>
      </c>
      <c r="F141" s="121">
        <v>0</v>
      </c>
      <c r="G141" s="120">
        <v>-221</v>
      </c>
      <c r="H141" s="121">
        <v>0</v>
      </c>
      <c r="I141" s="120">
        <v>-221</v>
      </c>
      <c r="J141" s="120">
        <v>0</v>
      </c>
    </row>
    <row r="142" spans="2:10" hidden="1" outlineLevel="3">
      <c r="B142" s="119" t="s">
        <v>202</v>
      </c>
      <c r="C142" s="120">
        <v>-1235.26</v>
      </c>
      <c r="D142" s="121">
        <v>0</v>
      </c>
      <c r="E142" s="120">
        <v>-1235.26</v>
      </c>
      <c r="F142" s="121">
        <v>0</v>
      </c>
      <c r="G142" s="120">
        <v>1235.26</v>
      </c>
      <c r="H142" s="121">
        <v>0</v>
      </c>
      <c r="I142" s="120">
        <v>1235.26</v>
      </c>
      <c r="J142" s="120">
        <v>0</v>
      </c>
    </row>
    <row r="143" spans="2:10" hidden="1" outlineLevel="3">
      <c r="B143" s="119" t="s">
        <v>203</v>
      </c>
      <c r="C143" s="120">
        <v>-465</v>
      </c>
      <c r="D143" s="121">
        <v>0</v>
      </c>
      <c r="E143" s="120">
        <v>-465</v>
      </c>
      <c r="F143" s="121">
        <v>0</v>
      </c>
      <c r="G143" s="120">
        <v>465</v>
      </c>
      <c r="H143" s="121">
        <v>0</v>
      </c>
      <c r="I143" s="120">
        <v>465</v>
      </c>
      <c r="J143" s="120">
        <v>0</v>
      </c>
    </row>
    <row r="144" spans="2:10" hidden="1" outlineLevel="3">
      <c r="B144" s="119" t="s">
        <v>204</v>
      </c>
      <c r="C144" s="120">
        <v>-11.05</v>
      </c>
      <c r="D144" s="121">
        <v>0</v>
      </c>
      <c r="E144" s="120">
        <v>-11.05</v>
      </c>
      <c r="F144" s="121">
        <v>0</v>
      </c>
      <c r="G144" s="120">
        <v>11.05</v>
      </c>
      <c r="H144" s="121">
        <v>0</v>
      </c>
      <c r="I144" s="120">
        <v>11.05</v>
      </c>
      <c r="J144" s="120">
        <v>0</v>
      </c>
    </row>
    <row r="145" spans="2:10" hidden="1" outlineLevel="3">
      <c r="B145" s="119" t="s">
        <v>205</v>
      </c>
      <c r="C145" s="120">
        <v>-39103.65</v>
      </c>
      <c r="D145" s="121">
        <v>0</v>
      </c>
      <c r="E145" s="120">
        <v>-39103.65</v>
      </c>
      <c r="F145" s="121">
        <v>0</v>
      </c>
      <c r="G145" s="120">
        <v>39103.65</v>
      </c>
      <c r="H145" s="121">
        <v>0</v>
      </c>
      <c r="I145" s="120">
        <v>39103.65</v>
      </c>
      <c r="J145" s="120">
        <v>0</v>
      </c>
    </row>
    <row r="146" spans="2:10" hidden="1" outlineLevel="3">
      <c r="B146" s="119" t="s">
        <v>206</v>
      </c>
      <c r="C146" s="120">
        <v>27.04</v>
      </c>
      <c r="D146" s="121">
        <v>0</v>
      </c>
      <c r="E146" s="120">
        <v>27.04</v>
      </c>
      <c r="F146" s="121">
        <v>0</v>
      </c>
      <c r="G146" s="120">
        <v>-27.04</v>
      </c>
      <c r="H146" s="121">
        <v>0</v>
      </c>
      <c r="I146" s="120">
        <v>-27.04</v>
      </c>
      <c r="J146" s="120">
        <v>0</v>
      </c>
    </row>
    <row r="147" spans="2:10" hidden="1" outlineLevel="3">
      <c r="B147" s="119" t="s">
        <v>207</v>
      </c>
      <c r="C147" s="120">
        <v>-5607</v>
      </c>
      <c r="D147" s="121">
        <v>0</v>
      </c>
      <c r="E147" s="120">
        <v>-5607</v>
      </c>
      <c r="F147" s="121">
        <v>0</v>
      </c>
      <c r="G147" s="120">
        <v>5607</v>
      </c>
      <c r="H147" s="121">
        <v>0</v>
      </c>
      <c r="I147" s="120">
        <v>5607</v>
      </c>
      <c r="J147" s="120">
        <v>0</v>
      </c>
    </row>
    <row r="148" spans="2:10" hidden="1" outlineLevel="3">
      <c r="B148" s="119" t="s">
        <v>208</v>
      </c>
      <c r="C148" s="120">
        <v>-227.14</v>
      </c>
      <c r="D148" s="121">
        <v>0</v>
      </c>
      <c r="E148" s="120">
        <v>-227.14</v>
      </c>
      <c r="F148" s="121">
        <v>0</v>
      </c>
      <c r="G148" s="120">
        <v>227.14</v>
      </c>
      <c r="H148" s="121">
        <v>0</v>
      </c>
      <c r="I148" s="120">
        <v>227.14</v>
      </c>
      <c r="J148" s="120">
        <v>0</v>
      </c>
    </row>
    <row r="149" spans="2:10" hidden="1" outlineLevel="3">
      <c r="B149" s="119" t="s">
        <v>209</v>
      </c>
      <c r="C149" s="120">
        <v>-354.99</v>
      </c>
      <c r="D149" s="121">
        <v>0</v>
      </c>
      <c r="E149" s="120">
        <v>-354.99</v>
      </c>
      <c r="F149" s="121">
        <v>0</v>
      </c>
      <c r="G149" s="120">
        <v>354.99</v>
      </c>
      <c r="H149" s="121">
        <v>0</v>
      </c>
      <c r="I149" s="120">
        <v>354.99</v>
      </c>
      <c r="J149" s="120">
        <v>0</v>
      </c>
    </row>
    <row r="150" spans="2:10" hidden="1" outlineLevel="3">
      <c r="B150" s="119" t="s">
        <v>210</v>
      </c>
      <c r="C150" s="120">
        <v>-86.36</v>
      </c>
      <c r="D150" s="121">
        <v>0</v>
      </c>
      <c r="E150" s="120">
        <v>-86.36</v>
      </c>
      <c r="F150" s="121">
        <v>0</v>
      </c>
      <c r="G150" s="120">
        <v>86.36</v>
      </c>
      <c r="H150" s="121">
        <v>0</v>
      </c>
      <c r="I150" s="120">
        <v>86.36</v>
      </c>
      <c r="J150" s="120">
        <v>0</v>
      </c>
    </row>
    <row r="151" spans="2:10" hidden="1" outlineLevel="3">
      <c r="B151" s="119" t="s">
        <v>211</v>
      </c>
      <c r="C151" s="120">
        <v>-494.62</v>
      </c>
      <c r="D151" s="121">
        <v>0</v>
      </c>
      <c r="E151" s="120">
        <v>-494.62</v>
      </c>
      <c r="F151" s="121">
        <v>0</v>
      </c>
      <c r="G151" s="120">
        <v>494.62</v>
      </c>
      <c r="H151" s="121">
        <v>0</v>
      </c>
      <c r="I151" s="120">
        <v>494.62</v>
      </c>
      <c r="J151" s="120">
        <v>0</v>
      </c>
    </row>
    <row r="152" spans="2:10" hidden="1" outlineLevel="3">
      <c r="B152" s="119" t="s">
        <v>212</v>
      </c>
      <c r="C152" s="120">
        <v>-117.52</v>
      </c>
      <c r="D152" s="121">
        <v>0</v>
      </c>
      <c r="E152" s="120">
        <v>-117.52</v>
      </c>
      <c r="F152" s="121">
        <v>0</v>
      </c>
      <c r="G152" s="120">
        <v>117.52</v>
      </c>
      <c r="H152" s="121">
        <v>0</v>
      </c>
      <c r="I152" s="120">
        <v>117.52</v>
      </c>
      <c r="J152" s="120">
        <v>0</v>
      </c>
    </row>
    <row r="153" spans="2:10" hidden="1" outlineLevel="3">
      <c r="B153" s="119" t="s">
        <v>213</v>
      </c>
      <c r="C153" s="120">
        <v>-1200</v>
      </c>
      <c r="D153" s="121">
        <v>0</v>
      </c>
      <c r="E153" s="120">
        <v>-1200</v>
      </c>
      <c r="F153" s="121">
        <v>0</v>
      </c>
      <c r="G153" s="120">
        <v>1200</v>
      </c>
      <c r="H153" s="121">
        <v>0</v>
      </c>
      <c r="I153" s="120">
        <v>1200</v>
      </c>
      <c r="J153" s="120">
        <v>0</v>
      </c>
    </row>
    <row r="154" spans="2:10" hidden="1" outlineLevel="3">
      <c r="B154" s="119" t="s">
        <v>214</v>
      </c>
      <c r="C154" s="120">
        <v>-4251.29</v>
      </c>
      <c r="D154" s="121">
        <v>0</v>
      </c>
      <c r="E154" s="120">
        <v>-4251.29</v>
      </c>
      <c r="F154" s="121">
        <v>0</v>
      </c>
      <c r="G154" s="120">
        <v>4251.29</v>
      </c>
      <c r="H154" s="121">
        <v>0</v>
      </c>
      <c r="I154" s="120">
        <v>4251.29</v>
      </c>
      <c r="J154" s="120">
        <v>0</v>
      </c>
    </row>
    <row r="155" spans="2:10" hidden="1" outlineLevel="3">
      <c r="B155" s="119" t="s">
        <v>215</v>
      </c>
      <c r="C155" s="120">
        <v>-46.17</v>
      </c>
      <c r="D155" s="121">
        <v>0</v>
      </c>
      <c r="E155" s="120">
        <v>-46.17</v>
      </c>
      <c r="F155" s="121">
        <v>0</v>
      </c>
      <c r="G155" s="120">
        <v>46.17</v>
      </c>
      <c r="H155" s="121">
        <v>0</v>
      </c>
      <c r="I155" s="120">
        <v>46.17</v>
      </c>
      <c r="J155" s="120">
        <v>0</v>
      </c>
    </row>
    <row r="156" spans="2:10" hidden="1" outlineLevel="3">
      <c r="B156" s="119" t="s">
        <v>216</v>
      </c>
      <c r="C156" s="120">
        <v>6734.59</v>
      </c>
      <c r="D156" s="121">
        <v>0</v>
      </c>
      <c r="E156" s="120">
        <v>6734.59</v>
      </c>
      <c r="F156" s="121">
        <v>0</v>
      </c>
      <c r="G156" s="120">
        <v>-6734.59</v>
      </c>
      <c r="H156" s="121">
        <v>0</v>
      </c>
      <c r="I156" s="120">
        <v>-6734.59</v>
      </c>
      <c r="J156" s="120">
        <v>0</v>
      </c>
    </row>
    <row r="157" spans="2:10" outlineLevel="2" collapsed="1">
      <c r="B157" s="109" t="s">
        <v>55</v>
      </c>
      <c r="C157" s="110">
        <v>22339021.489999998</v>
      </c>
      <c r="D157" s="110">
        <v>0</v>
      </c>
      <c r="E157" s="110">
        <v>22339021.489999998</v>
      </c>
      <c r="F157" s="110">
        <v>15253500</v>
      </c>
      <c r="G157" s="110">
        <v>-7085521.4900000002</v>
      </c>
      <c r="H157" s="110">
        <v>15253500</v>
      </c>
      <c r="I157" s="110">
        <v>-7085521.4900000002</v>
      </c>
      <c r="J157" s="110">
        <v>146.45179999999999</v>
      </c>
    </row>
    <row r="158" spans="2:10" hidden="1" outlineLevel="3">
      <c r="B158" s="119" t="s">
        <v>217</v>
      </c>
      <c r="C158" s="120">
        <v>-105.79</v>
      </c>
      <c r="D158" s="121">
        <v>0</v>
      </c>
      <c r="E158" s="120">
        <v>-105.79</v>
      </c>
      <c r="F158" s="121">
        <v>0</v>
      </c>
      <c r="G158" s="120">
        <v>105.79</v>
      </c>
      <c r="H158" s="121">
        <v>0</v>
      </c>
      <c r="I158" s="120">
        <v>105.79</v>
      </c>
      <c r="J158" s="120">
        <v>0</v>
      </c>
    </row>
    <row r="159" spans="2:10" hidden="1" outlineLevel="3">
      <c r="B159" s="119" t="s">
        <v>218</v>
      </c>
      <c r="C159" s="120">
        <v>4124.18</v>
      </c>
      <c r="D159" s="121">
        <v>0</v>
      </c>
      <c r="E159" s="120">
        <v>4124.18</v>
      </c>
      <c r="F159" s="121">
        <v>0</v>
      </c>
      <c r="G159" s="120">
        <v>-4124.18</v>
      </c>
      <c r="H159" s="121">
        <v>0</v>
      </c>
      <c r="I159" s="120">
        <v>-4124.18</v>
      </c>
      <c r="J159" s="120">
        <v>0</v>
      </c>
    </row>
    <row r="160" spans="2:10" hidden="1" outlineLevel="3">
      <c r="B160" s="119" t="s">
        <v>219</v>
      </c>
      <c r="C160" s="120">
        <v>-2092.31</v>
      </c>
      <c r="D160" s="121">
        <v>0</v>
      </c>
      <c r="E160" s="120">
        <v>-2092.31</v>
      </c>
      <c r="F160" s="121">
        <v>0</v>
      </c>
      <c r="G160" s="120">
        <v>2092.31</v>
      </c>
      <c r="H160" s="121">
        <v>0</v>
      </c>
      <c r="I160" s="120">
        <v>2092.31</v>
      </c>
      <c r="J160" s="120">
        <v>0</v>
      </c>
    </row>
    <row r="161" spans="2:10" hidden="1" outlineLevel="3">
      <c r="B161" s="119" t="s">
        <v>220</v>
      </c>
      <c r="C161" s="120">
        <v>-452.88</v>
      </c>
      <c r="D161" s="121">
        <v>0</v>
      </c>
      <c r="E161" s="120">
        <v>-452.88</v>
      </c>
      <c r="F161" s="121">
        <v>0</v>
      </c>
      <c r="G161" s="120">
        <v>452.88</v>
      </c>
      <c r="H161" s="121">
        <v>0</v>
      </c>
      <c r="I161" s="120">
        <v>452.88</v>
      </c>
      <c r="J161" s="120">
        <v>0</v>
      </c>
    </row>
    <row r="162" spans="2:10" hidden="1" outlineLevel="3">
      <c r="B162" s="119" t="s">
        <v>221</v>
      </c>
      <c r="C162" s="120">
        <v>253.26</v>
      </c>
      <c r="D162" s="121">
        <v>0</v>
      </c>
      <c r="E162" s="120">
        <v>253.26</v>
      </c>
      <c r="F162" s="121">
        <v>0</v>
      </c>
      <c r="G162" s="120">
        <v>-253.26</v>
      </c>
      <c r="H162" s="121">
        <v>0</v>
      </c>
      <c r="I162" s="120">
        <v>-253.26</v>
      </c>
      <c r="J162" s="120">
        <v>0</v>
      </c>
    </row>
    <row r="163" spans="2:10" hidden="1" outlineLevel="3">
      <c r="B163" s="119" t="s">
        <v>222</v>
      </c>
      <c r="C163" s="120">
        <v>-294.63</v>
      </c>
      <c r="D163" s="121">
        <v>0</v>
      </c>
      <c r="E163" s="120">
        <v>-294.63</v>
      </c>
      <c r="F163" s="121">
        <v>0</v>
      </c>
      <c r="G163" s="120">
        <v>294.63</v>
      </c>
      <c r="H163" s="121">
        <v>0</v>
      </c>
      <c r="I163" s="120">
        <v>294.63</v>
      </c>
      <c r="J163" s="120">
        <v>0</v>
      </c>
    </row>
    <row r="164" spans="2:10" hidden="1" outlineLevel="3">
      <c r="B164" s="119" t="s">
        <v>223</v>
      </c>
      <c r="C164" s="120">
        <v>3582.16</v>
      </c>
      <c r="D164" s="121">
        <v>0</v>
      </c>
      <c r="E164" s="120">
        <v>3582.16</v>
      </c>
      <c r="F164" s="121">
        <v>0</v>
      </c>
      <c r="G164" s="120">
        <v>-3582.16</v>
      </c>
      <c r="H164" s="121">
        <v>0</v>
      </c>
      <c r="I164" s="120">
        <v>-3582.16</v>
      </c>
      <c r="J164" s="120">
        <v>0</v>
      </c>
    </row>
    <row r="165" spans="2:10" hidden="1" outlineLevel="3">
      <c r="B165" s="119" t="s">
        <v>224</v>
      </c>
      <c r="C165" s="120">
        <v>-72094.5</v>
      </c>
      <c r="D165" s="121">
        <v>0</v>
      </c>
      <c r="E165" s="120">
        <v>-72094.5</v>
      </c>
      <c r="F165" s="121">
        <v>0</v>
      </c>
      <c r="G165" s="120">
        <v>72094.5</v>
      </c>
      <c r="H165" s="121">
        <v>0</v>
      </c>
      <c r="I165" s="120">
        <v>72094.5</v>
      </c>
      <c r="J165" s="120">
        <v>0</v>
      </c>
    </row>
    <row r="166" spans="2:10" hidden="1" outlineLevel="3">
      <c r="B166" s="119" t="s">
        <v>225</v>
      </c>
      <c r="C166" s="120">
        <v>173721.60000000001</v>
      </c>
      <c r="D166" s="121">
        <v>0</v>
      </c>
      <c r="E166" s="120">
        <v>173721.60000000001</v>
      </c>
      <c r="F166" s="121">
        <v>0</v>
      </c>
      <c r="G166" s="120">
        <v>-173721.60000000001</v>
      </c>
      <c r="H166" s="121">
        <v>0</v>
      </c>
      <c r="I166" s="120">
        <v>-173721.60000000001</v>
      </c>
      <c r="J166" s="120">
        <v>0</v>
      </c>
    </row>
    <row r="167" spans="2:10" hidden="1" outlineLevel="3">
      <c r="B167" s="119" t="s">
        <v>226</v>
      </c>
      <c r="C167" s="120">
        <v>-3228.67</v>
      </c>
      <c r="D167" s="121">
        <v>0</v>
      </c>
      <c r="E167" s="120">
        <v>-3228.67</v>
      </c>
      <c r="F167" s="121">
        <v>0</v>
      </c>
      <c r="G167" s="120">
        <v>3228.67</v>
      </c>
      <c r="H167" s="121">
        <v>0</v>
      </c>
      <c r="I167" s="120">
        <v>3228.67</v>
      </c>
      <c r="J167" s="120">
        <v>0</v>
      </c>
    </row>
    <row r="168" spans="2:10" hidden="1" outlineLevel="3">
      <c r="B168" s="119" t="s">
        <v>227</v>
      </c>
      <c r="C168" s="120">
        <v>-2494.44</v>
      </c>
      <c r="D168" s="120">
        <v>0</v>
      </c>
      <c r="E168" s="120">
        <v>-2494.44</v>
      </c>
      <c r="F168" s="121">
        <v>0</v>
      </c>
      <c r="G168" s="120">
        <v>2494.44</v>
      </c>
      <c r="H168" s="121">
        <v>0</v>
      </c>
      <c r="I168" s="120">
        <v>2494.44</v>
      </c>
      <c r="J168" s="120">
        <v>0</v>
      </c>
    </row>
    <row r="169" spans="2:10" hidden="1" outlineLevel="3">
      <c r="B169" s="119" t="s">
        <v>228</v>
      </c>
      <c r="C169" s="120">
        <v>26.17</v>
      </c>
      <c r="D169" s="121">
        <v>0</v>
      </c>
      <c r="E169" s="120">
        <v>26.17</v>
      </c>
      <c r="F169" s="121">
        <v>0</v>
      </c>
      <c r="G169" s="120">
        <v>-26.17</v>
      </c>
      <c r="H169" s="121">
        <v>0</v>
      </c>
      <c r="I169" s="120">
        <v>-26.17</v>
      </c>
      <c r="J169" s="120">
        <v>0</v>
      </c>
    </row>
    <row r="170" spans="2:10" hidden="1" outlineLevel="3">
      <c r="B170" s="119" t="s">
        <v>229</v>
      </c>
      <c r="C170" s="120">
        <v>-9775</v>
      </c>
      <c r="D170" s="121">
        <v>0</v>
      </c>
      <c r="E170" s="120">
        <v>-9775</v>
      </c>
      <c r="F170" s="121">
        <v>0</v>
      </c>
      <c r="G170" s="120">
        <v>9775</v>
      </c>
      <c r="H170" s="121">
        <v>0</v>
      </c>
      <c r="I170" s="120">
        <v>9775</v>
      </c>
      <c r="J170" s="120">
        <v>0</v>
      </c>
    </row>
    <row r="171" spans="2:10" outlineLevel="2" collapsed="1">
      <c r="B171" s="109" t="s">
        <v>230</v>
      </c>
      <c r="C171" s="110">
        <v>91169.15</v>
      </c>
      <c r="D171" s="110">
        <v>0</v>
      </c>
      <c r="E171" s="110">
        <v>91169.15</v>
      </c>
      <c r="F171" s="111">
        <v>0</v>
      </c>
      <c r="G171" s="110">
        <v>-91169.15</v>
      </c>
      <c r="H171" s="111">
        <v>0</v>
      </c>
      <c r="I171" s="110">
        <v>-91169.15</v>
      </c>
      <c r="J171" s="110">
        <v>0</v>
      </c>
    </row>
    <row r="172" spans="2:10" hidden="1" outlineLevel="3">
      <c r="B172" s="119" t="s">
        <v>231</v>
      </c>
      <c r="C172" s="120">
        <v>11182128.880000001</v>
      </c>
      <c r="D172" s="120">
        <v>0</v>
      </c>
      <c r="E172" s="120">
        <v>11182128.880000001</v>
      </c>
      <c r="F172" s="121">
        <v>0</v>
      </c>
      <c r="G172" s="120">
        <v>-11182128.880000001</v>
      </c>
      <c r="H172" s="121">
        <v>0</v>
      </c>
      <c r="I172" s="120">
        <v>-11182128.880000001</v>
      </c>
      <c r="J172" s="120">
        <v>0</v>
      </c>
    </row>
    <row r="173" spans="2:10" hidden="1" outlineLevel="3">
      <c r="B173" s="119" t="s">
        <v>232</v>
      </c>
      <c r="C173" s="120">
        <v>21000</v>
      </c>
      <c r="D173" s="121">
        <v>0</v>
      </c>
      <c r="E173" s="120">
        <v>21000</v>
      </c>
      <c r="F173" s="120">
        <v>260000</v>
      </c>
      <c r="G173" s="120">
        <v>239000</v>
      </c>
      <c r="H173" s="120">
        <v>260000</v>
      </c>
      <c r="I173" s="120">
        <v>239000</v>
      </c>
      <c r="J173" s="120">
        <v>8.0769000000000002</v>
      </c>
    </row>
    <row r="174" spans="2:10" hidden="1" outlineLevel="3">
      <c r="B174" s="119" t="s">
        <v>233</v>
      </c>
      <c r="C174" s="120">
        <v>42369.5</v>
      </c>
      <c r="D174" s="120">
        <v>0</v>
      </c>
      <c r="E174" s="120">
        <v>42369.5</v>
      </c>
      <c r="F174" s="121">
        <v>0</v>
      </c>
      <c r="G174" s="120">
        <v>-42369.5</v>
      </c>
      <c r="H174" s="121">
        <v>0</v>
      </c>
      <c r="I174" s="120">
        <v>-42369.5</v>
      </c>
      <c r="J174" s="120">
        <v>0</v>
      </c>
    </row>
    <row r="175" spans="2:10" hidden="1" outlineLevel="3">
      <c r="B175" s="119" t="s">
        <v>234</v>
      </c>
      <c r="C175" s="120">
        <v>163262.39999999999</v>
      </c>
      <c r="D175" s="120">
        <v>0</v>
      </c>
      <c r="E175" s="120">
        <v>163262.39999999999</v>
      </c>
      <c r="F175" s="121">
        <v>0</v>
      </c>
      <c r="G175" s="120">
        <v>-163262.39999999999</v>
      </c>
      <c r="H175" s="121">
        <v>0</v>
      </c>
      <c r="I175" s="120">
        <v>-163262.39999999999</v>
      </c>
      <c r="J175" s="120">
        <v>0</v>
      </c>
    </row>
    <row r="176" spans="2:10" hidden="1" outlineLevel="3">
      <c r="B176" s="119" t="s">
        <v>235</v>
      </c>
      <c r="C176" s="120">
        <v>-2210.25</v>
      </c>
      <c r="D176" s="121">
        <v>0</v>
      </c>
      <c r="E176" s="120">
        <v>-2210.25</v>
      </c>
      <c r="F176" s="121">
        <v>0</v>
      </c>
      <c r="G176" s="120">
        <v>2210.25</v>
      </c>
      <c r="H176" s="121">
        <v>0</v>
      </c>
      <c r="I176" s="120">
        <v>2210.25</v>
      </c>
      <c r="J176" s="120">
        <v>0</v>
      </c>
    </row>
    <row r="177" spans="2:10" hidden="1" outlineLevel="3">
      <c r="B177" s="119" t="s">
        <v>236</v>
      </c>
      <c r="C177" s="120">
        <v>-3344.49</v>
      </c>
      <c r="D177" s="121">
        <v>0</v>
      </c>
      <c r="E177" s="120">
        <v>-3344.49</v>
      </c>
      <c r="F177" s="121">
        <v>0</v>
      </c>
      <c r="G177" s="120">
        <v>3344.49</v>
      </c>
      <c r="H177" s="121">
        <v>0</v>
      </c>
      <c r="I177" s="120">
        <v>3344.49</v>
      </c>
      <c r="J177" s="120">
        <v>0</v>
      </c>
    </row>
    <row r="178" spans="2:10" hidden="1" outlineLevel="3">
      <c r="B178" s="119" t="s">
        <v>237</v>
      </c>
      <c r="C178" s="120">
        <v>5996.41</v>
      </c>
      <c r="D178" s="121">
        <v>0</v>
      </c>
      <c r="E178" s="120">
        <v>5996.41</v>
      </c>
      <c r="F178" s="121">
        <v>0</v>
      </c>
      <c r="G178" s="120">
        <v>-5996.41</v>
      </c>
      <c r="H178" s="121">
        <v>0</v>
      </c>
      <c r="I178" s="120">
        <v>-5996.41</v>
      </c>
      <c r="J178" s="120">
        <v>0</v>
      </c>
    </row>
    <row r="179" spans="2:10" hidden="1" outlineLevel="3">
      <c r="B179" s="119" t="s">
        <v>238</v>
      </c>
      <c r="C179" s="120">
        <v>0</v>
      </c>
      <c r="D179" s="121">
        <v>0</v>
      </c>
      <c r="E179" s="120">
        <v>0</v>
      </c>
      <c r="F179" s="121">
        <v>0</v>
      </c>
      <c r="G179" s="120">
        <v>0</v>
      </c>
      <c r="H179" s="121">
        <v>0</v>
      </c>
      <c r="I179" s="120">
        <v>0</v>
      </c>
      <c r="J179" s="120">
        <v>0</v>
      </c>
    </row>
    <row r="180" spans="2:10" hidden="1" outlineLevel="3">
      <c r="B180" s="119" t="s">
        <v>239</v>
      </c>
      <c r="C180" s="120">
        <v>-1150.5</v>
      </c>
      <c r="D180" s="121">
        <v>0</v>
      </c>
      <c r="E180" s="120">
        <v>-1150.5</v>
      </c>
      <c r="F180" s="121">
        <v>0</v>
      </c>
      <c r="G180" s="120">
        <v>1150.5</v>
      </c>
      <c r="H180" s="121">
        <v>0</v>
      </c>
      <c r="I180" s="120">
        <v>1150.5</v>
      </c>
      <c r="J180" s="120">
        <v>0</v>
      </c>
    </row>
    <row r="181" spans="2:10" hidden="1" outlineLevel="3">
      <c r="B181" s="119" t="s">
        <v>240</v>
      </c>
      <c r="C181" s="120">
        <v>220482.34</v>
      </c>
      <c r="D181" s="120">
        <v>0</v>
      </c>
      <c r="E181" s="120">
        <v>220482.34</v>
      </c>
      <c r="F181" s="121">
        <v>0</v>
      </c>
      <c r="G181" s="120">
        <v>-220482.34</v>
      </c>
      <c r="H181" s="121">
        <v>0</v>
      </c>
      <c r="I181" s="120">
        <v>-220482.34</v>
      </c>
      <c r="J181" s="120">
        <v>0</v>
      </c>
    </row>
    <row r="182" spans="2:10" hidden="1" outlineLevel="3">
      <c r="B182" s="119" t="s">
        <v>241</v>
      </c>
      <c r="C182" s="120">
        <v>219032.69</v>
      </c>
      <c r="D182" s="120">
        <v>0</v>
      </c>
      <c r="E182" s="120">
        <v>219032.69</v>
      </c>
      <c r="F182" s="120">
        <v>100000</v>
      </c>
      <c r="G182" s="120">
        <v>-119032.69</v>
      </c>
      <c r="H182" s="120">
        <v>100000</v>
      </c>
      <c r="I182" s="120">
        <v>-119032.69</v>
      </c>
      <c r="J182" s="120">
        <v>219.03270000000001</v>
      </c>
    </row>
    <row r="183" spans="2:10" hidden="1" outlineLevel="3">
      <c r="B183" s="119" t="s">
        <v>242</v>
      </c>
      <c r="C183" s="121">
        <v>0</v>
      </c>
      <c r="D183" s="120">
        <v>0</v>
      </c>
      <c r="E183" s="120">
        <v>0</v>
      </c>
      <c r="F183" s="121">
        <v>0</v>
      </c>
      <c r="G183" s="120">
        <v>0</v>
      </c>
      <c r="H183" s="121">
        <v>0</v>
      </c>
      <c r="I183" s="120">
        <v>0</v>
      </c>
      <c r="J183" s="120">
        <v>0</v>
      </c>
    </row>
    <row r="184" spans="2:10" hidden="1" outlineLevel="3">
      <c r="B184" s="119" t="s">
        <v>243</v>
      </c>
      <c r="C184" s="120">
        <v>-14.72</v>
      </c>
      <c r="D184" s="120">
        <v>0</v>
      </c>
      <c r="E184" s="120">
        <v>-14.72</v>
      </c>
      <c r="F184" s="121">
        <v>0</v>
      </c>
      <c r="G184" s="120">
        <v>14.72</v>
      </c>
      <c r="H184" s="121">
        <v>0</v>
      </c>
      <c r="I184" s="120">
        <v>14.72</v>
      </c>
      <c r="J184" s="120">
        <v>0</v>
      </c>
    </row>
    <row r="185" spans="2:10" hidden="1" outlineLevel="3">
      <c r="B185" s="119" t="s">
        <v>244</v>
      </c>
      <c r="C185" s="120">
        <v>-283</v>
      </c>
      <c r="D185" s="121">
        <v>0</v>
      </c>
      <c r="E185" s="120">
        <v>-283</v>
      </c>
      <c r="F185" s="121">
        <v>0</v>
      </c>
      <c r="G185" s="120">
        <v>283</v>
      </c>
      <c r="H185" s="121">
        <v>0</v>
      </c>
      <c r="I185" s="120">
        <v>283</v>
      </c>
      <c r="J185" s="120">
        <v>0</v>
      </c>
    </row>
    <row r="186" spans="2:10" hidden="1" outlineLevel="3">
      <c r="B186" s="119" t="s">
        <v>245</v>
      </c>
      <c r="C186" s="120">
        <v>-1269.24</v>
      </c>
      <c r="D186" s="121">
        <v>0</v>
      </c>
      <c r="E186" s="120">
        <v>-1269.24</v>
      </c>
      <c r="F186" s="121">
        <v>0</v>
      </c>
      <c r="G186" s="120">
        <v>1269.24</v>
      </c>
      <c r="H186" s="121">
        <v>0</v>
      </c>
      <c r="I186" s="120">
        <v>1269.24</v>
      </c>
      <c r="J186" s="120">
        <v>0</v>
      </c>
    </row>
    <row r="187" spans="2:10" hidden="1" outlineLevel="3">
      <c r="B187" s="119" t="s">
        <v>246</v>
      </c>
      <c r="C187" s="120">
        <v>2504.0300000000002</v>
      </c>
      <c r="D187" s="120">
        <v>0</v>
      </c>
      <c r="E187" s="120">
        <v>2504.0300000000002</v>
      </c>
      <c r="F187" s="121">
        <v>0</v>
      </c>
      <c r="G187" s="120">
        <v>-2504.0300000000002</v>
      </c>
      <c r="H187" s="121">
        <v>0</v>
      </c>
      <c r="I187" s="120">
        <v>-2504.0300000000002</v>
      </c>
      <c r="J187" s="120">
        <v>0</v>
      </c>
    </row>
    <row r="188" spans="2:10" hidden="1" outlineLevel="3">
      <c r="B188" s="119" t="s">
        <v>247</v>
      </c>
      <c r="C188" s="120">
        <v>1284.96</v>
      </c>
      <c r="D188" s="120">
        <v>0</v>
      </c>
      <c r="E188" s="120">
        <v>1284.96</v>
      </c>
      <c r="F188" s="120">
        <v>500000</v>
      </c>
      <c r="G188" s="120">
        <v>498715.04</v>
      </c>
      <c r="H188" s="120">
        <v>500000</v>
      </c>
      <c r="I188" s="120">
        <v>498715.04</v>
      </c>
      <c r="J188" s="120">
        <v>0.25700000000000001</v>
      </c>
    </row>
    <row r="189" spans="2:10" hidden="1" outlineLevel="3">
      <c r="B189" s="119" t="s">
        <v>248</v>
      </c>
      <c r="C189" s="120">
        <v>314704</v>
      </c>
      <c r="D189" s="120">
        <v>0</v>
      </c>
      <c r="E189" s="120">
        <v>314704</v>
      </c>
      <c r="F189" s="120">
        <v>30000</v>
      </c>
      <c r="G189" s="120">
        <v>-284704</v>
      </c>
      <c r="H189" s="120">
        <v>30000</v>
      </c>
      <c r="I189" s="120">
        <v>-284704</v>
      </c>
      <c r="J189" s="120">
        <v>1049.0133000000001</v>
      </c>
    </row>
    <row r="190" spans="2:10" hidden="1" outlineLevel="3">
      <c r="B190" s="119" t="s">
        <v>249</v>
      </c>
      <c r="C190" s="120">
        <v>-2652.4</v>
      </c>
      <c r="D190" s="120">
        <v>0</v>
      </c>
      <c r="E190" s="120">
        <v>-2652.4</v>
      </c>
      <c r="F190" s="121">
        <v>0</v>
      </c>
      <c r="G190" s="120">
        <v>2652.4</v>
      </c>
      <c r="H190" s="121">
        <v>0</v>
      </c>
      <c r="I190" s="120">
        <v>2652.4</v>
      </c>
      <c r="J190" s="120">
        <v>0</v>
      </c>
    </row>
    <row r="191" spans="2:10" hidden="1" outlineLevel="3">
      <c r="B191" s="119" t="s">
        <v>250</v>
      </c>
      <c r="C191" s="120">
        <v>2712.84</v>
      </c>
      <c r="D191" s="120">
        <v>0</v>
      </c>
      <c r="E191" s="120">
        <v>2712.84</v>
      </c>
      <c r="F191" s="121">
        <v>0</v>
      </c>
      <c r="G191" s="120">
        <v>-2712.84</v>
      </c>
      <c r="H191" s="121">
        <v>0</v>
      </c>
      <c r="I191" s="120">
        <v>-2712.84</v>
      </c>
      <c r="J191" s="120">
        <v>0</v>
      </c>
    </row>
    <row r="192" spans="2:10" hidden="1" outlineLevel="3">
      <c r="B192" s="119" t="s">
        <v>251</v>
      </c>
      <c r="C192" s="120">
        <v>-7.75</v>
      </c>
      <c r="D192" s="121">
        <v>0</v>
      </c>
      <c r="E192" s="120">
        <v>-7.75</v>
      </c>
      <c r="F192" s="121">
        <v>0</v>
      </c>
      <c r="G192" s="120">
        <v>7.75</v>
      </c>
      <c r="H192" s="121">
        <v>0</v>
      </c>
      <c r="I192" s="120">
        <v>7.75</v>
      </c>
      <c r="J192" s="120">
        <v>0</v>
      </c>
    </row>
    <row r="193" spans="2:10" hidden="1" outlineLevel="3">
      <c r="B193" s="119" t="s">
        <v>252</v>
      </c>
      <c r="C193" s="120">
        <v>2541.37</v>
      </c>
      <c r="D193" s="120">
        <v>0</v>
      </c>
      <c r="E193" s="120">
        <v>2541.37</v>
      </c>
      <c r="F193" s="121">
        <v>0</v>
      </c>
      <c r="G193" s="120">
        <v>-2541.37</v>
      </c>
      <c r="H193" s="121">
        <v>0</v>
      </c>
      <c r="I193" s="120">
        <v>-2541.37</v>
      </c>
      <c r="J193" s="120">
        <v>0</v>
      </c>
    </row>
    <row r="194" spans="2:10" hidden="1" outlineLevel="3">
      <c r="B194" s="119" t="s">
        <v>253</v>
      </c>
      <c r="C194" s="120">
        <v>-80</v>
      </c>
      <c r="D194" s="121">
        <v>0</v>
      </c>
      <c r="E194" s="120">
        <v>-80</v>
      </c>
      <c r="F194" s="121">
        <v>0</v>
      </c>
      <c r="G194" s="120">
        <v>80</v>
      </c>
      <c r="H194" s="121">
        <v>0</v>
      </c>
      <c r="I194" s="120">
        <v>80</v>
      </c>
      <c r="J194" s="120">
        <v>0</v>
      </c>
    </row>
    <row r="195" spans="2:10" hidden="1" outlineLevel="3">
      <c r="B195" s="119" t="s">
        <v>254</v>
      </c>
      <c r="C195" s="120">
        <v>11000</v>
      </c>
      <c r="D195" s="121">
        <v>0</v>
      </c>
      <c r="E195" s="120">
        <v>11000</v>
      </c>
      <c r="F195" s="120">
        <v>10000</v>
      </c>
      <c r="G195" s="120">
        <v>-1000</v>
      </c>
      <c r="H195" s="120">
        <v>10000</v>
      </c>
      <c r="I195" s="120">
        <v>-1000</v>
      </c>
      <c r="J195" s="120">
        <v>110</v>
      </c>
    </row>
    <row r="196" spans="2:10" hidden="1" outlineLevel="3">
      <c r="B196" s="119" t="s">
        <v>255</v>
      </c>
      <c r="C196" s="120">
        <v>15.6</v>
      </c>
      <c r="D196" s="121">
        <v>0</v>
      </c>
      <c r="E196" s="120">
        <v>15.6</v>
      </c>
      <c r="F196" s="121">
        <v>0</v>
      </c>
      <c r="G196" s="120">
        <v>-15.6</v>
      </c>
      <c r="H196" s="121">
        <v>0</v>
      </c>
      <c r="I196" s="120">
        <v>-15.6</v>
      </c>
      <c r="J196" s="120">
        <v>0</v>
      </c>
    </row>
    <row r="197" spans="2:10" hidden="1" outlineLevel="3">
      <c r="B197" s="119" t="s">
        <v>256</v>
      </c>
      <c r="C197" s="120">
        <v>-25</v>
      </c>
      <c r="D197" s="121">
        <v>0</v>
      </c>
      <c r="E197" s="120">
        <v>-25</v>
      </c>
      <c r="F197" s="121">
        <v>0</v>
      </c>
      <c r="G197" s="120">
        <v>25</v>
      </c>
      <c r="H197" s="121">
        <v>0</v>
      </c>
      <c r="I197" s="120">
        <v>25</v>
      </c>
      <c r="J197" s="120">
        <v>0</v>
      </c>
    </row>
    <row r="198" spans="2:10" hidden="1" outlineLevel="3">
      <c r="B198" s="119" t="s">
        <v>257</v>
      </c>
      <c r="C198" s="120">
        <v>-2456.5</v>
      </c>
      <c r="D198" s="121">
        <v>0</v>
      </c>
      <c r="E198" s="120">
        <v>-2456.5</v>
      </c>
      <c r="F198" s="121">
        <v>0</v>
      </c>
      <c r="G198" s="120">
        <v>2456.5</v>
      </c>
      <c r="H198" s="121">
        <v>0</v>
      </c>
      <c r="I198" s="120">
        <v>2456.5</v>
      </c>
      <c r="J198" s="120">
        <v>0</v>
      </c>
    </row>
    <row r="199" spans="2:10" hidden="1" outlineLevel="3">
      <c r="B199" s="119" t="s">
        <v>258</v>
      </c>
      <c r="C199" s="120">
        <v>-120</v>
      </c>
      <c r="D199" s="121">
        <v>0</v>
      </c>
      <c r="E199" s="120">
        <v>-120</v>
      </c>
      <c r="F199" s="121">
        <v>0</v>
      </c>
      <c r="G199" s="120">
        <v>120</v>
      </c>
      <c r="H199" s="121">
        <v>0</v>
      </c>
      <c r="I199" s="120">
        <v>120</v>
      </c>
      <c r="J199" s="120">
        <v>0</v>
      </c>
    </row>
    <row r="200" spans="2:10" hidden="1" outlineLevel="3">
      <c r="B200" s="119" t="s">
        <v>259</v>
      </c>
      <c r="C200" s="120">
        <v>46807.11</v>
      </c>
      <c r="D200" s="120">
        <v>0</v>
      </c>
      <c r="E200" s="120">
        <v>46807.11</v>
      </c>
      <c r="F200" s="120">
        <v>550000</v>
      </c>
      <c r="G200" s="120">
        <v>503192.89</v>
      </c>
      <c r="H200" s="120">
        <v>550000</v>
      </c>
      <c r="I200" s="120">
        <v>503192.89</v>
      </c>
      <c r="J200" s="120">
        <v>8.5104000000000006</v>
      </c>
    </row>
    <row r="201" spans="2:10" hidden="1" outlineLevel="3">
      <c r="B201" s="119" t="s">
        <v>260</v>
      </c>
      <c r="C201" s="120">
        <v>897.79</v>
      </c>
      <c r="D201" s="121">
        <v>0</v>
      </c>
      <c r="E201" s="120">
        <v>897.79</v>
      </c>
      <c r="F201" s="121">
        <v>0</v>
      </c>
      <c r="G201" s="120">
        <v>-897.79</v>
      </c>
      <c r="H201" s="121">
        <v>0</v>
      </c>
      <c r="I201" s="120">
        <v>-897.79</v>
      </c>
      <c r="J201" s="120">
        <v>0</v>
      </c>
    </row>
    <row r="202" spans="2:10" hidden="1" outlineLevel="3">
      <c r="B202" s="119" t="s">
        <v>261</v>
      </c>
      <c r="C202" s="120">
        <v>-15</v>
      </c>
      <c r="D202" s="121">
        <v>0</v>
      </c>
      <c r="E202" s="120">
        <v>-15</v>
      </c>
      <c r="F202" s="121">
        <v>0</v>
      </c>
      <c r="G202" s="120">
        <v>15</v>
      </c>
      <c r="H202" s="121">
        <v>0</v>
      </c>
      <c r="I202" s="120">
        <v>15</v>
      </c>
      <c r="J202" s="120">
        <v>0</v>
      </c>
    </row>
    <row r="203" spans="2:10" hidden="1" outlineLevel="3">
      <c r="B203" s="119" t="s">
        <v>262</v>
      </c>
      <c r="C203" s="120">
        <v>664.52</v>
      </c>
      <c r="D203" s="121">
        <v>0</v>
      </c>
      <c r="E203" s="120">
        <v>664.52</v>
      </c>
      <c r="F203" s="121">
        <v>0</v>
      </c>
      <c r="G203" s="120">
        <v>-664.52</v>
      </c>
      <c r="H203" s="121">
        <v>0</v>
      </c>
      <c r="I203" s="120">
        <v>-664.52</v>
      </c>
      <c r="J203" s="120">
        <v>0</v>
      </c>
    </row>
    <row r="204" spans="2:10" hidden="1" outlineLevel="3">
      <c r="B204" s="119" t="s">
        <v>263</v>
      </c>
      <c r="C204" s="120">
        <v>4274.01</v>
      </c>
      <c r="D204" s="121">
        <v>0</v>
      </c>
      <c r="E204" s="120">
        <v>4274.01</v>
      </c>
      <c r="F204" s="121">
        <v>0</v>
      </c>
      <c r="G204" s="120">
        <v>-4274.01</v>
      </c>
      <c r="H204" s="121">
        <v>0</v>
      </c>
      <c r="I204" s="120">
        <v>-4274.01</v>
      </c>
      <c r="J204" s="120">
        <v>0</v>
      </c>
    </row>
    <row r="205" spans="2:10" hidden="1" outlineLevel="3">
      <c r="B205" s="119" t="s">
        <v>264</v>
      </c>
      <c r="C205" s="120">
        <v>1040.22</v>
      </c>
      <c r="D205" s="121">
        <v>0</v>
      </c>
      <c r="E205" s="120">
        <v>1040.22</v>
      </c>
      <c r="F205" s="121">
        <v>0</v>
      </c>
      <c r="G205" s="120">
        <v>-1040.22</v>
      </c>
      <c r="H205" s="121">
        <v>0</v>
      </c>
      <c r="I205" s="120">
        <v>-1040.22</v>
      </c>
      <c r="J205" s="120">
        <v>0</v>
      </c>
    </row>
    <row r="206" spans="2:10" hidden="1" outlineLevel="3">
      <c r="B206" s="119" t="s">
        <v>265</v>
      </c>
      <c r="C206" s="120">
        <v>-3132.52</v>
      </c>
      <c r="D206" s="121">
        <v>0</v>
      </c>
      <c r="E206" s="120">
        <v>-3132.52</v>
      </c>
      <c r="F206" s="121">
        <v>0</v>
      </c>
      <c r="G206" s="120">
        <v>3132.52</v>
      </c>
      <c r="H206" s="121">
        <v>0</v>
      </c>
      <c r="I206" s="120">
        <v>3132.52</v>
      </c>
      <c r="J206" s="120">
        <v>0</v>
      </c>
    </row>
    <row r="207" spans="2:10" hidden="1" outlineLevel="3">
      <c r="B207" s="119" t="s">
        <v>266</v>
      </c>
      <c r="C207" s="120">
        <v>157.1</v>
      </c>
      <c r="D207" s="121">
        <v>0</v>
      </c>
      <c r="E207" s="120">
        <v>157.1</v>
      </c>
      <c r="F207" s="121">
        <v>0</v>
      </c>
      <c r="G207" s="120">
        <v>-157.1</v>
      </c>
      <c r="H207" s="121">
        <v>0</v>
      </c>
      <c r="I207" s="120">
        <v>-157.1</v>
      </c>
      <c r="J207" s="120">
        <v>0</v>
      </c>
    </row>
    <row r="208" spans="2:10" hidden="1" outlineLevel="3">
      <c r="B208" s="119" t="s">
        <v>267</v>
      </c>
      <c r="C208" s="120">
        <v>-1623.77</v>
      </c>
      <c r="D208" s="121">
        <v>0</v>
      </c>
      <c r="E208" s="120">
        <v>-1623.77</v>
      </c>
      <c r="F208" s="121">
        <v>0</v>
      </c>
      <c r="G208" s="120">
        <v>1623.77</v>
      </c>
      <c r="H208" s="121">
        <v>0</v>
      </c>
      <c r="I208" s="120">
        <v>1623.77</v>
      </c>
      <c r="J208" s="120">
        <v>0</v>
      </c>
    </row>
    <row r="209" spans="2:10" hidden="1" outlineLevel="3">
      <c r="B209" s="119" t="s">
        <v>268</v>
      </c>
      <c r="C209" s="120">
        <v>-261.33999999999997</v>
      </c>
      <c r="D209" s="121">
        <v>0</v>
      </c>
      <c r="E209" s="120">
        <v>-261.33999999999997</v>
      </c>
      <c r="F209" s="121">
        <v>0</v>
      </c>
      <c r="G209" s="120">
        <v>261.33999999999997</v>
      </c>
      <c r="H209" s="121">
        <v>0</v>
      </c>
      <c r="I209" s="120">
        <v>261.33999999999997</v>
      </c>
      <c r="J209" s="120">
        <v>0</v>
      </c>
    </row>
    <row r="210" spans="2:10" hidden="1" outlineLevel="3">
      <c r="B210" s="119" t="s">
        <v>269</v>
      </c>
      <c r="C210" s="120">
        <v>-107.71</v>
      </c>
      <c r="D210" s="121">
        <v>0</v>
      </c>
      <c r="E210" s="120">
        <v>-107.71</v>
      </c>
      <c r="F210" s="121">
        <v>0</v>
      </c>
      <c r="G210" s="120">
        <v>107.71</v>
      </c>
      <c r="H210" s="121">
        <v>0</v>
      </c>
      <c r="I210" s="120">
        <v>107.71</v>
      </c>
      <c r="J210" s="120">
        <v>0</v>
      </c>
    </row>
    <row r="211" spans="2:10" hidden="1" outlineLevel="3">
      <c r="B211" s="119" t="s">
        <v>270</v>
      </c>
      <c r="C211" s="120">
        <v>-2086.6799999999998</v>
      </c>
      <c r="D211" s="121">
        <v>0</v>
      </c>
      <c r="E211" s="120">
        <v>-2086.6799999999998</v>
      </c>
      <c r="F211" s="121">
        <v>0</v>
      </c>
      <c r="G211" s="120">
        <v>2086.6799999999998</v>
      </c>
      <c r="H211" s="121">
        <v>0</v>
      </c>
      <c r="I211" s="120">
        <v>2086.6799999999998</v>
      </c>
      <c r="J211" s="120">
        <v>0</v>
      </c>
    </row>
    <row r="212" spans="2:10" hidden="1" outlineLevel="3">
      <c r="B212" s="119" t="s">
        <v>271</v>
      </c>
      <c r="C212" s="120">
        <v>-17328.849999999999</v>
      </c>
      <c r="D212" s="121">
        <v>0</v>
      </c>
      <c r="E212" s="120">
        <v>-17328.849999999999</v>
      </c>
      <c r="F212" s="121">
        <v>0</v>
      </c>
      <c r="G212" s="120">
        <v>17328.849999999999</v>
      </c>
      <c r="H212" s="121">
        <v>0</v>
      </c>
      <c r="I212" s="120">
        <v>17328.849999999999</v>
      </c>
      <c r="J212" s="120">
        <v>0</v>
      </c>
    </row>
    <row r="213" spans="2:10" hidden="1" outlineLevel="3">
      <c r="B213" s="119" t="s">
        <v>272</v>
      </c>
      <c r="C213" s="120">
        <v>-43928.800000000003</v>
      </c>
      <c r="D213" s="121">
        <v>0</v>
      </c>
      <c r="E213" s="120">
        <v>-43928.800000000003</v>
      </c>
      <c r="F213" s="121">
        <v>0</v>
      </c>
      <c r="G213" s="120">
        <v>43928.800000000003</v>
      </c>
      <c r="H213" s="121">
        <v>0</v>
      </c>
      <c r="I213" s="120">
        <v>43928.800000000003</v>
      </c>
      <c r="J213" s="120">
        <v>0</v>
      </c>
    </row>
    <row r="214" spans="2:10" hidden="1" outlineLevel="3">
      <c r="B214" s="119" t="s">
        <v>273</v>
      </c>
      <c r="C214" s="120">
        <v>999.84</v>
      </c>
      <c r="D214" s="121">
        <v>0</v>
      </c>
      <c r="E214" s="120">
        <v>999.84</v>
      </c>
      <c r="F214" s="121">
        <v>0</v>
      </c>
      <c r="G214" s="120">
        <v>-999.84</v>
      </c>
      <c r="H214" s="121">
        <v>0</v>
      </c>
      <c r="I214" s="120">
        <v>-999.84</v>
      </c>
      <c r="J214" s="120">
        <v>0</v>
      </c>
    </row>
    <row r="215" spans="2:10" hidden="1" outlineLevel="3">
      <c r="B215" s="119" t="s">
        <v>274</v>
      </c>
      <c r="C215" s="120">
        <v>-27835.8</v>
      </c>
      <c r="D215" s="121">
        <v>0</v>
      </c>
      <c r="E215" s="120">
        <v>-27835.8</v>
      </c>
      <c r="F215" s="121">
        <v>0</v>
      </c>
      <c r="G215" s="120">
        <v>27835.8</v>
      </c>
      <c r="H215" s="121">
        <v>0</v>
      </c>
      <c r="I215" s="120">
        <v>27835.8</v>
      </c>
      <c r="J215" s="120">
        <v>0</v>
      </c>
    </row>
    <row r="216" spans="2:10" hidden="1" outlineLevel="3">
      <c r="B216" s="119" t="s">
        <v>275</v>
      </c>
      <c r="C216" s="120">
        <v>13484099.439999999</v>
      </c>
      <c r="D216" s="121">
        <v>0</v>
      </c>
      <c r="E216" s="120">
        <v>13484099.439999999</v>
      </c>
      <c r="F216" s="120">
        <v>14755700</v>
      </c>
      <c r="G216" s="120">
        <v>1271600.56</v>
      </c>
      <c r="H216" s="120">
        <v>14755700</v>
      </c>
      <c r="I216" s="120">
        <v>1271600.56</v>
      </c>
      <c r="J216" s="120">
        <v>91.382300000000001</v>
      </c>
    </row>
    <row r="217" spans="2:10" hidden="1" outlineLevel="3">
      <c r="B217" s="119" t="s">
        <v>276</v>
      </c>
      <c r="C217" s="120">
        <v>-21977.72</v>
      </c>
      <c r="D217" s="121">
        <v>0</v>
      </c>
      <c r="E217" s="120">
        <v>-21977.72</v>
      </c>
      <c r="F217" s="121">
        <v>0</v>
      </c>
      <c r="G217" s="120">
        <v>21977.72</v>
      </c>
      <c r="H217" s="121">
        <v>0</v>
      </c>
      <c r="I217" s="120">
        <v>21977.72</v>
      </c>
      <c r="J217" s="120">
        <v>0</v>
      </c>
    </row>
    <row r="218" spans="2:10" hidden="1" outlineLevel="3">
      <c r="B218" s="119" t="s">
        <v>277</v>
      </c>
      <c r="C218" s="120">
        <v>-8880.58</v>
      </c>
      <c r="D218" s="121">
        <v>0</v>
      </c>
      <c r="E218" s="120">
        <v>-8880.58</v>
      </c>
      <c r="F218" s="121">
        <v>0</v>
      </c>
      <c r="G218" s="120">
        <v>8880.58</v>
      </c>
      <c r="H218" s="121">
        <v>0</v>
      </c>
      <c r="I218" s="120">
        <v>8880.58</v>
      </c>
      <c r="J218" s="120">
        <v>0</v>
      </c>
    </row>
    <row r="219" spans="2:10" hidden="1" outlineLevel="3">
      <c r="B219" s="119" t="s">
        <v>278</v>
      </c>
      <c r="C219" s="120">
        <v>3795.98</v>
      </c>
      <c r="D219" s="121">
        <v>0</v>
      </c>
      <c r="E219" s="120">
        <v>3795.98</v>
      </c>
      <c r="F219" s="121">
        <v>0</v>
      </c>
      <c r="G219" s="120">
        <v>-3795.98</v>
      </c>
      <c r="H219" s="121">
        <v>0</v>
      </c>
      <c r="I219" s="120">
        <v>-3795.98</v>
      </c>
      <c r="J219" s="120">
        <v>0</v>
      </c>
    </row>
    <row r="220" spans="2:10" hidden="1" outlineLevel="3">
      <c r="B220" s="119" t="s">
        <v>279</v>
      </c>
      <c r="C220" s="120">
        <v>566.6</v>
      </c>
      <c r="D220" s="121">
        <v>0</v>
      </c>
      <c r="E220" s="120">
        <v>566.6</v>
      </c>
      <c r="F220" s="121">
        <v>0</v>
      </c>
      <c r="G220" s="120">
        <v>-566.6</v>
      </c>
      <c r="H220" s="121">
        <v>0</v>
      </c>
      <c r="I220" s="120">
        <v>-566.6</v>
      </c>
      <c r="J220" s="120">
        <v>0</v>
      </c>
    </row>
    <row r="221" spans="2:10" hidden="1" outlineLevel="3">
      <c r="B221" s="119" t="s">
        <v>280</v>
      </c>
      <c r="C221" s="120">
        <v>-1944</v>
      </c>
      <c r="D221" s="121">
        <v>0</v>
      </c>
      <c r="E221" s="120">
        <v>-1944</v>
      </c>
      <c r="F221" s="121">
        <v>0</v>
      </c>
      <c r="G221" s="120">
        <v>1944</v>
      </c>
      <c r="H221" s="121">
        <v>0</v>
      </c>
      <c r="I221" s="120">
        <v>1944</v>
      </c>
      <c r="J221" s="120">
        <v>0</v>
      </c>
    </row>
    <row r="222" spans="2:10" hidden="1" outlineLevel="3">
      <c r="B222" s="119" t="s">
        <v>281</v>
      </c>
      <c r="C222" s="120">
        <v>-646.70000000000005</v>
      </c>
      <c r="D222" s="121">
        <v>0</v>
      </c>
      <c r="E222" s="120">
        <v>-646.70000000000005</v>
      </c>
      <c r="F222" s="121">
        <v>0</v>
      </c>
      <c r="G222" s="120">
        <v>646.70000000000005</v>
      </c>
      <c r="H222" s="121">
        <v>0</v>
      </c>
      <c r="I222" s="120">
        <v>646.70000000000005</v>
      </c>
      <c r="J222" s="120">
        <v>0</v>
      </c>
    </row>
    <row r="223" spans="2:10" hidden="1" outlineLevel="3">
      <c r="B223" s="119" t="s">
        <v>282</v>
      </c>
      <c r="C223" s="120">
        <v>-4087.16</v>
      </c>
      <c r="D223" s="121">
        <v>0</v>
      </c>
      <c r="E223" s="120">
        <v>-4087.16</v>
      </c>
      <c r="F223" s="121">
        <v>0</v>
      </c>
      <c r="G223" s="120">
        <v>4087.16</v>
      </c>
      <c r="H223" s="121">
        <v>0</v>
      </c>
      <c r="I223" s="120">
        <v>4087.16</v>
      </c>
      <c r="J223" s="120">
        <v>0</v>
      </c>
    </row>
    <row r="224" spans="2:10" hidden="1" outlineLevel="3">
      <c r="B224" s="119" t="s">
        <v>283</v>
      </c>
      <c r="C224" s="120">
        <v>-390.89</v>
      </c>
      <c r="D224" s="121">
        <v>0</v>
      </c>
      <c r="E224" s="120">
        <v>-390.89</v>
      </c>
      <c r="F224" s="121">
        <v>0</v>
      </c>
      <c r="G224" s="120">
        <v>390.89</v>
      </c>
      <c r="H224" s="121">
        <v>0</v>
      </c>
      <c r="I224" s="120">
        <v>390.89</v>
      </c>
      <c r="J224" s="120">
        <v>0</v>
      </c>
    </row>
    <row r="225" spans="2:10" hidden="1" outlineLevel="3">
      <c r="B225" s="119" t="s">
        <v>284</v>
      </c>
      <c r="C225" s="120">
        <v>-222.56</v>
      </c>
      <c r="D225" s="121">
        <v>0</v>
      </c>
      <c r="E225" s="120">
        <v>-222.56</v>
      </c>
      <c r="F225" s="121">
        <v>0</v>
      </c>
      <c r="G225" s="120">
        <v>222.56</v>
      </c>
      <c r="H225" s="121">
        <v>0</v>
      </c>
      <c r="I225" s="120">
        <v>222.56</v>
      </c>
      <c r="J225" s="120">
        <v>0</v>
      </c>
    </row>
    <row r="226" spans="2:10" hidden="1" outlineLevel="3">
      <c r="B226" s="119" t="s">
        <v>285</v>
      </c>
      <c r="C226" s="120">
        <v>-49716.73</v>
      </c>
      <c r="D226" s="120">
        <v>0</v>
      </c>
      <c r="E226" s="120">
        <v>-49716.73</v>
      </c>
      <c r="F226" s="121">
        <v>0</v>
      </c>
      <c r="G226" s="120">
        <v>49716.73</v>
      </c>
      <c r="H226" s="121">
        <v>0</v>
      </c>
      <c r="I226" s="120">
        <v>49716.73</v>
      </c>
      <c r="J226" s="120">
        <v>0</v>
      </c>
    </row>
    <row r="227" spans="2:10" hidden="1" outlineLevel="3">
      <c r="B227" s="119" t="s">
        <v>286</v>
      </c>
      <c r="C227" s="120">
        <v>-1689.31</v>
      </c>
      <c r="D227" s="121">
        <v>0</v>
      </c>
      <c r="E227" s="120">
        <v>-1689.31</v>
      </c>
      <c r="F227" s="121">
        <v>0</v>
      </c>
      <c r="G227" s="120">
        <v>1689.31</v>
      </c>
      <c r="H227" s="121">
        <v>0</v>
      </c>
      <c r="I227" s="120">
        <v>1689.31</v>
      </c>
      <c r="J227" s="120">
        <v>0</v>
      </c>
    </row>
    <row r="228" spans="2:10" hidden="1" outlineLevel="3">
      <c r="B228" s="119" t="s">
        <v>287</v>
      </c>
      <c r="C228" s="120">
        <v>-1194.29</v>
      </c>
      <c r="D228" s="121">
        <v>0</v>
      </c>
      <c r="E228" s="120">
        <v>-1194.29</v>
      </c>
      <c r="F228" s="121">
        <v>0</v>
      </c>
      <c r="G228" s="120">
        <v>1194.29</v>
      </c>
      <c r="H228" s="121">
        <v>0</v>
      </c>
      <c r="I228" s="120">
        <v>1194.29</v>
      </c>
      <c r="J228" s="120">
        <v>0</v>
      </c>
    </row>
    <row r="229" spans="2:10" hidden="1" outlineLevel="3">
      <c r="B229" s="119" t="s">
        <v>288</v>
      </c>
      <c r="C229" s="120">
        <v>-168.59</v>
      </c>
      <c r="D229" s="121">
        <v>0</v>
      </c>
      <c r="E229" s="120">
        <v>-168.59</v>
      </c>
      <c r="F229" s="121">
        <v>0</v>
      </c>
      <c r="G229" s="120">
        <v>168.59</v>
      </c>
      <c r="H229" s="121">
        <v>0</v>
      </c>
      <c r="I229" s="120">
        <v>168.59</v>
      </c>
      <c r="J229" s="120">
        <v>0</v>
      </c>
    </row>
    <row r="230" spans="2:10" hidden="1" outlineLevel="3">
      <c r="B230" s="119" t="s">
        <v>289</v>
      </c>
      <c r="C230" s="120">
        <v>94.49</v>
      </c>
      <c r="D230" s="121">
        <v>0</v>
      </c>
      <c r="E230" s="120">
        <v>94.49</v>
      </c>
      <c r="F230" s="121">
        <v>0</v>
      </c>
      <c r="G230" s="120">
        <v>-94.49</v>
      </c>
      <c r="H230" s="121">
        <v>0</v>
      </c>
      <c r="I230" s="120">
        <v>-94.49</v>
      </c>
      <c r="J230" s="120">
        <v>0</v>
      </c>
    </row>
    <row r="231" spans="2:10" hidden="1" outlineLevel="3">
      <c r="B231" s="119" t="s">
        <v>290</v>
      </c>
      <c r="C231" s="120">
        <v>-59330.37</v>
      </c>
      <c r="D231" s="121">
        <v>0</v>
      </c>
      <c r="E231" s="120">
        <v>-59330.37</v>
      </c>
      <c r="F231" s="121">
        <v>0</v>
      </c>
      <c r="G231" s="120">
        <v>59330.37</v>
      </c>
      <c r="H231" s="121">
        <v>0</v>
      </c>
      <c r="I231" s="120">
        <v>59330.37</v>
      </c>
      <c r="J231" s="120">
        <v>0</v>
      </c>
    </row>
    <row r="232" spans="2:10" hidden="1" outlineLevel="3">
      <c r="B232" s="119" t="s">
        <v>291</v>
      </c>
      <c r="C232" s="120">
        <v>-3779.16</v>
      </c>
      <c r="D232" s="121">
        <v>0</v>
      </c>
      <c r="E232" s="120">
        <v>-3779.16</v>
      </c>
      <c r="F232" s="121">
        <v>0</v>
      </c>
      <c r="G232" s="120">
        <v>3779.16</v>
      </c>
      <c r="H232" s="121">
        <v>0</v>
      </c>
      <c r="I232" s="120">
        <v>3779.16</v>
      </c>
      <c r="J232" s="120">
        <v>0</v>
      </c>
    </row>
    <row r="233" spans="2:10" hidden="1" outlineLevel="3">
      <c r="B233" s="119" t="s">
        <v>292</v>
      </c>
      <c r="C233" s="120">
        <v>-3751.41</v>
      </c>
      <c r="D233" s="120">
        <v>0</v>
      </c>
      <c r="E233" s="120">
        <v>-3751.41</v>
      </c>
      <c r="F233" s="121">
        <v>0</v>
      </c>
      <c r="G233" s="120">
        <v>3751.41</v>
      </c>
      <c r="H233" s="121">
        <v>0</v>
      </c>
      <c r="I233" s="120">
        <v>3751.41</v>
      </c>
      <c r="J233" s="120">
        <v>0</v>
      </c>
    </row>
    <row r="234" spans="2:10" hidden="1" outlineLevel="3">
      <c r="B234" s="119" t="s">
        <v>293</v>
      </c>
      <c r="C234" s="120">
        <v>-1899.12</v>
      </c>
      <c r="D234" s="121">
        <v>0</v>
      </c>
      <c r="E234" s="120">
        <v>-1899.12</v>
      </c>
      <c r="F234" s="121">
        <v>0</v>
      </c>
      <c r="G234" s="120">
        <v>1899.12</v>
      </c>
      <c r="H234" s="121">
        <v>0</v>
      </c>
      <c r="I234" s="120">
        <v>1899.12</v>
      </c>
      <c r="J234" s="120">
        <v>0</v>
      </c>
    </row>
    <row r="235" spans="2:10" hidden="1" outlineLevel="3">
      <c r="B235" s="119" t="s">
        <v>294</v>
      </c>
      <c r="C235" s="120">
        <v>10871.98</v>
      </c>
      <c r="D235" s="121">
        <v>0</v>
      </c>
      <c r="E235" s="120">
        <v>10871.98</v>
      </c>
      <c r="F235" s="121">
        <v>0</v>
      </c>
      <c r="G235" s="120">
        <v>-10871.98</v>
      </c>
      <c r="H235" s="121">
        <v>0</v>
      </c>
      <c r="I235" s="120">
        <v>-10871.98</v>
      </c>
      <c r="J235" s="120">
        <v>0</v>
      </c>
    </row>
    <row r="236" spans="2:10" hidden="1" outlineLevel="3">
      <c r="B236" s="119" t="s">
        <v>295</v>
      </c>
      <c r="C236" s="120">
        <v>2536.5500000000002</v>
      </c>
      <c r="D236" s="121">
        <v>0</v>
      </c>
      <c r="E236" s="120">
        <v>2536.5500000000002</v>
      </c>
      <c r="F236" s="121">
        <v>0</v>
      </c>
      <c r="G236" s="120">
        <v>-2536.5500000000002</v>
      </c>
      <c r="H236" s="121">
        <v>0</v>
      </c>
      <c r="I236" s="120">
        <v>-2536.5500000000002</v>
      </c>
      <c r="J236" s="120">
        <v>0</v>
      </c>
    </row>
    <row r="237" spans="2:10" hidden="1" outlineLevel="3">
      <c r="B237" s="119" t="s">
        <v>296</v>
      </c>
      <c r="C237" s="120">
        <v>-401.7</v>
      </c>
      <c r="D237" s="120">
        <v>0</v>
      </c>
      <c r="E237" s="120">
        <v>-401.7</v>
      </c>
      <c r="F237" s="121">
        <v>0</v>
      </c>
      <c r="G237" s="120">
        <v>401.7</v>
      </c>
      <c r="H237" s="121">
        <v>0</v>
      </c>
      <c r="I237" s="120">
        <v>401.7</v>
      </c>
      <c r="J237" s="120">
        <v>0</v>
      </c>
    </row>
    <row r="238" spans="2:10" hidden="1" outlineLevel="3">
      <c r="B238" s="119" t="s">
        <v>297</v>
      </c>
      <c r="C238" s="120">
        <v>-1153.76</v>
      </c>
      <c r="D238" s="120">
        <v>0</v>
      </c>
      <c r="E238" s="120">
        <v>-1153.76</v>
      </c>
      <c r="F238" s="121">
        <v>0</v>
      </c>
      <c r="G238" s="120">
        <v>1153.76</v>
      </c>
      <c r="H238" s="121">
        <v>0</v>
      </c>
      <c r="I238" s="120">
        <v>1153.76</v>
      </c>
      <c r="J238" s="120">
        <v>0</v>
      </c>
    </row>
    <row r="239" spans="2:10" hidden="1" outlineLevel="3">
      <c r="B239" s="119" t="s">
        <v>298</v>
      </c>
      <c r="C239" s="120">
        <v>174</v>
      </c>
      <c r="D239" s="121">
        <v>0</v>
      </c>
      <c r="E239" s="120">
        <v>174</v>
      </c>
      <c r="F239" s="121">
        <v>0</v>
      </c>
      <c r="G239" s="120">
        <v>-174</v>
      </c>
      <c r="H239" s="121">
        <v>0</v>
      </c>
      <c r="I239" s="120">
        <v>-174</v>
      </c>
      <c r="J239" s="120">
        <v>0</v>
      </c>
    </row>
    <row r="240" spans="2:10" hidden="1" outlineLevel="3">
      <c r="B240" s="119" t="s">
        <v>299</v>
      </c>
      <c r="C240" s="120">
        <v>-89.87</v>
      </c>
      <c r="D240" s="121">
        <v>0</v>
      </c>
      <c r="E240" s="120">
        <v>-89.87</v>
      </c>
      <c r="F240" s="121">
        <v>0</v>
      </c>
      <c r="G240" s="120">
        <v>89.87</v>
      </c>
      <c r="H240" s="121">
        <v>0</v>
      </c>
      <c r="I240" s="120">
        <v>89.87</v>
      </c>
      <c r="J240" s="120">
        <v>0</v>
      </c>
    </row>
    <row r="241" spans="2:10" hidden="1" outlineLevel="3">
      <c r="B241" s="119" t="s">
        <v>300</v>
      </c>
      <c r="C241" s="120">
        <v>-3325.9</v>
      </c>
      <c r="D241" s="121">
        <v>0</v>
      </c>
      <c r="E241" s="120">
        <v>-3325.9</v>
      </c>
      <c r="F241" s="121">
        <v>0</v>
      </c>
      <c r="G241" s="120">
        <v>3325.9</v>
      </c>
      <c r="H241" s="121">
        <v>0</v>
      </c>
      <c r="I241" s="120">
        <v>3325.9</v>
      </c>
      <c r="J241" s="120">
        <v>0</v>
      </c>
    </row>
    <row r="242" spans="2:10" hidden="1" outlineLevel="3">
      <c r="B242" s="119" t="s">
        <v>301</v>
      </c>
      <c r="C242" s="120">
        <v>-14129.55</v>
      </c>
      <c r="D242" s="121">
        <v>0</v>
      </c>
      <c r="E242" s="120">
        <v>-14129.55</v>
      </c>
      <c r="F242" s="121">
        <v>0</v>
      </c>
      <c r="G242" s="120">
        <v>14129.55</v>
      </c>
      <c r="H242" s="121">
        <v>0</v>
      </c>
      <c r="I242" s="120">
        <v>14129.55</v>
      </c>
      <c r="J242" s="120">
        <v>0</v>
      </c>
    </row>
    <row r="243" spans="2:10" hidden="1" outlineLevel="3">
      <c r="B243" s="119" t="s">
        <v>302</v>
      </c>
      <c r="C243" s="120">
        <v>9341.2000000000007</v>
      </c>
      <c r="D243" s="121">
        <v>0</v>
      </c>
      <c r="E243" s="120">
        <v>9341.2000000000007</v>
      </c>
      <c r="F243" s="121">
        <v>0</v>
      </c>
      <c r="G243" s="120">
        <v>-9341.2000000000007</v>
      </c>
      <c r="H243" s="121">
        <v>0</v>
      </c>
      <c r="I243" s="120">
        <v>-9341.2000000000007</v>
      </c>
      <c r="J243" s="120">
        <v>0</v>
      </c>
    </row>
    <row r="244" spans="2:10" hidden="1" outlineLevel="3">
      <c r="B244" s="119" t="s">
        <v>303</v>
      </c>
      <c r="C244" s="120">
        <v>-2125.1</v>
      </c>
      <c r="D244" s="121">
        <v>0</v>
      </c>
      <c r="E244" s="120">
        <v>-2125.1</v>
      </c>
      <c r="F244" s="121">
        <v>0</v>
      </c>
      <c r="G244" s="120">
        <v>2125.1</v>
      </c>
      <c r="H244" s="121">
        <v>0</v>
      </c>
      <c r="I244" s="120">
        <v>2125.1</v>
      </c>
      <c r="J244" s="120">
        <v>0</v>
      </c>
    </row>
    <row r="245" spans="2:10" hidden="1" outlineLevel="3">
      <c r="B245" s="119" t="s">
        <v>304</v>
      </c>
      <c r="C245" s="120">
        <v>18671.03</v>
      </c>
      <c r="D245" s="121">
        <v>0</v>
      </c>
      <c r="E245" s="120">
        <v>18671.03</v>
      </c>
      <c r="F245" s="121">
        <v>0</v>
      </c>
      <c r="G245" s="120">
        <v>-18671.03</v>
      </c>
      <c r="H245" s="121">
        <v>0</v>
      </c>
      <c r="I245" s="120">
        <v>-18671.03</v>
      </c>
      <c r="J245" s="120">
        <v>0</v>
      </c>
    </row>
    <row r="246" spans="2:10" hidden="1" outlineLevel="3">
      <c r="B246" s="119" t="s">
        <v>305</v>
      </c>
      <c r="C246" s="120">
        <v>-647.54999999999995</v>
      </c>
      <c r="D246" s="121">
        <v>0</v>
      </c>
      <c r="E246" s="120">
        <v>-647.54999999999995</v>
      </c>
      <c r="F246" s="121">
        <v>0</v>
      </c>
      <c r="G246" s="120">
        <v>647.54999999999995</v>
      </c>
      <c r="H246" s="121">
        <v>0</v>
      </c>
      <c r="I246" s="120">
        <v>647.54999999999995</v>
      </c>
      <c r="J246" s="120">
        <v>0</v>
      </c>
    </row>
    <row r="247" spans="2:10" hidden="1" outlineLevel="3">
      <c r="B247" s="119" t="s">
        <v>306</v>
      </c>
      <c r="C247" s="120">
        <v>28.84</v>
      </c>
      <c r="D247" s="121">
        <v>0</v>
      </c>
      <c r="E247" s="120">
        <v>28.84</v>
      </c>
      <c r="F247" s="121">
        <v>0</v>
      </c>
      <c r="G247" s="120">
        <v>-28.84</v>
      </c>
      <c r="H247" s="121">
        <v>0</v>
      </c>
      <c r="I247" s="120">
        <v>-28.84</v>
      </c>
      <c r="J247" s="120">
        <v>0</v>
      </c>
    </row>
    <row r="248" spans="2:10" hidden="1" outlineLevel="3">
      <c r="B248" s="119" t="s">
        <v>307</v>
      </c>
      <c r="C248" s="121">
        <v>0</v>
      </c>
      <c r="D248" s="120">
        <v>0</v>
      </c>
      <c r="E248" s="120">
        <v>0</v>
      </c>
      <c r="F248" s="121">
        <v>0</v>
      </c>
      <c r="G248" s="120">
        <v>0</v>
      </c>
      <c r="H248" s="121">
        <v>0</v>
      </c>
      <c r="I248" s="120">
        <v>0</v>
      </c>
      <c r="J248" s="120">
        <v>0</v>
      </c>
    </row>
    <row r="249" spans="2:10" hidden="1" outlineLevel="3">
      <c r="B249" s="119" t="s">
        <v>308</v>
      </c>
      <c r="C249" s="120">
        <v>-7753.26</v>
      </c>
      <c r="D249" s="121">
        <v>0</v>
      </c>
      <c r="E249" s="120">
        <v>-7753.26</v>
      </c>
      <c r="F249" s="121">
        <v>0</v>
      </c>
      <c r="G249" s="120">
        <v>7753.26</v>
      </c>
      <c r="H249" s="121">
        <v>0</v>
      </c>
      <c r="I249" s="120">
        <v>7753.26</v>
      </c>
      <c r="J249" s="120">
        <v>0</v>
      </c>
    </row>
    <row r="250" spans="2:10" hidden="1" outlineLevel="3">
      <c r="B250" s="119" t="s">
        <v>309</v>
      </c>
      <c r="C250" s="120">
        <v>44932.26</v>
      </c>
      <c r="D250" s="120">
        <v>0</v>
      </c>
      <c r="E250" s="120">
        <v>44932.26</v>
      </c>
      <c r="F250" s="121">
        <v>0</v>
      </c>
      <c r="G250" s="120">
        <v>-44932.26</v>
      </c>
      <c r="H250" s="121">
        <v>0</v>
      </c>
      <c r="I250" s="120">
        <v>-44932.26</v>
      </c>
      <c r="J250" s="120">
        <v>0</v>
      </c>
    </row>
    <row r="251" spans="2:10" hidden="1" outlineLevel="3">
      <c r="B251" s="119" t="s">
        <v>310</v>
      </c>
      <c r="C251" s="120">
        <v>253.93</v>
      </c>
      <c r="D251" s="121">
        <v>0</v>
      </c>
      <c r="E251" s="120">
        <v>253.93</v>
      </c>
      <c r="F251" s="121">
        <v>0</v>
      </c>
      <c r="G251" s="120">
        <v>-253.93</v>
      </c>
      <c r="H251" s="121">
        <v>0</v>
      </c>
      <c r="I251" s="120">
        <v>-253.93</v>
      </c>
      <c r="J251" s="120">
        <v>0</v>
      </c>
    </row>
    <row r="252" spans="2:10" hidden="1" outlineLevel="3">
      <c r="B252" s="119" t="s">
        <v>311</v>
      </c>
      <c r="C252" s="120">
        <v>-1260</v>
      </c>
      <c r="D252" s="121">
        <v>0</v>
      </c>
      <c r="E252" s="120">
        <v>-1260</v>
      </c>
      <c r="F252" s="121">
        <v>0</v>
      </c>
      <c r="G252" s="120">
        <v>1260</v>
      </c>
      <c r="H252" s="121">
        <v>0</v>
      </c>
      <c r="I252" s="120">
        <v>1260</v>
      </c>
      <c r="J252" s="120">
        <v>0</v>
      </c>
    </row>
    <row r="253" spans="2:10" hidden="1" outlineLevel="3">
      <c r="B253" s="119" t="s">
        <v>312</v>
      </c>
      <c r="C253" s="121">
        <v>0</v>
      </c>
      <c r="D253" s="121">
        <v>0</v>
      </c>
      <c r="E253" s="120">
        <v>0</v>
      </c>
      <c r="F253" s="120">
        <v>0</v>
      </c>
      <c r="G253" s="120">
        <v>0</v>
      </c>
      <c r="H253" s="120">
        <v>0</v>
      </c>
      <c r="I253" s="120">
        <v>0</v>
      </c>
      <c r="J253" s="120">
        <v>0</v>
      </c>
    </row>
    <row r="254" spans="2:10" hidden="1" outlineLevel="3">
      <c r="B254" s="119" t="s">
        <v>313</v>
      </c>
      <c r="C254" s="120">
        <v>-1239.25</v>
      </c>
      <c r="D254" s="121">
        <v>0</v>
      </c>
      <c r="E254" s="120">
        <v>-1239.25</v>
      </c>
      <c r="F254" s="121">
        <v>0</v>
      </c>
      <c r="G254" s="120">
        <v>1239.25</v>
      </c>
      <c r="H254" s="121">
        <v>0</v>
      </c>
      <c r="I254" s="120">
        <v>1239.25</v>
      </c>
      <c r="J254" s="120">
        <v>0</v>
      </c>
    </row>
    <row r="255" spans="2:10" hidden="1" outlineLevel="3">
      <c r="B255" s="119" t="s">
        <v>314</v>
      </c>
      <c r="C255" s="120">
        <v>3914.1</v>
      </c>
      <c r="D255" s="120">
        <v>0</v>
      </c>
      <c r="E255" s="120">
        <v>3914.1</v>
      </c>
      <c r="F255" s="121">
        <v>0</v>
      </c>
      <c r="G255" s="120">
        <v>-3914.1</v>
      </c>
      <c r="H255" s="121">
        <v>0</v>
      </c>
      <c r="I255" s="120">
        <v>-3914.1</v>
      </c>
      <c r="J255" s="120">
        <v>0</v>
      </c>
    </row>
    <row r="256" spans="2:10" hidden="1" outlineLevel="3">
      <c r="B256" s="119" t="s">
        <v>315</v>
      </c>
      <c r="C256" s="120">
        <v>-2682.12</v>
      </c>
      <c r="D256" s="121">
        <v>0</v>
      </c>
      <c r="E256" s="120">
        <v>-2682.12</v>
      </c>
      <c r="F256" s="121">
        <v>0</v>
      </c>
      <c r="G256" s="120">
        <v>2682.12</v>
      </c>
      <c r="H256" s="121">
        <v>0</v>
      </c>
      <c r="I256" s="120">
        <v>2682.12</v>
      </c>
      <c r="J256" s="120">
        <v>0</v>
      </c>
    </row>
    <row r="257" spans="2:10" hidden="1" outlineLevel="3">
      <c r="B257" s="119" t="s">
        <v>316</v>
      </c>
      <c r="C257" s="120">
        <v>-3697.25</v>
      </c>
      <c r="D257" s="121">
        <v>0</v>
      </c>
      <c r="E257" s="120">
        <v>-3697.25</v>
      </c>
      <c r="F257" s="121">
        <v>0</v>
      </c>
      <c r="G257" s="120">
        <v>3697.25</v>
      </c>
      <c r="H257" s="121">
        <v>0</v>
      </c>
      <c r="I257" s="120">
        <v>3697.25</v>
      </c>
      <c r="J257" s="120">
        <v>0</v>
      </c>
    </row>
    <row r="258" spans="2:10" hidden="1" outlineLevel="3">
      <c r="B258" s="119" t="s">
        <v>317</v>
      </c>
      <c r="C258" s="120">
        <v>59151.3</v>
      </c>
      <c r="D258" s="121">
        <v>0</v>
      </c>
      <c r="E258" s="120">
        <v>59151.3</v>
      </c>
      <c r="F258" s="121">
        <v>0</v>
      </c>
      <c r="G258" s="120">
        <v>-59151.3</v>
      </c>
      <c r="H258" s="121">
        <v>0</v>
      </c>
      <c r="I258" s="120">
        <v>-59151.3</v>
      </c>
      <c r="J258" s="120">
        <v>0</v>
      </c>
    </row>
    <row r="259" spans="2:10" hidden="1" outlineLevel="3">
      <c r="B259" s="119" t="s">
        <v>318</v>
      </c>
      <c r="C259" s="120">
        <v>-1596.08</v>
      </c>
      <c r="D259" s="121">
        <v>0</v>
      </c>
      <c r="E259" s="120">
        <v>-1596.08</v>
      </c>
      <c r="F259" s="121">
        <v>0</v>
      </c>
      <c r="G259" s="120">
        <v>1596.08</v>
      </c>
      <c r="H259" s="121">
        <v>0</v>
      </c>
      <c r="I259" s="120">
        <v>1596.08</v>
      </c>
      <c r="J259" s="120">
        <v>0</v>
      </c>
    </row>
    <row r="260" spans="2:10" hidden="1" outlineLevel="3">
      <c r="B260" s="119" t="s">
        <v>319</v>
      </c>
      <c r="C260" s="120">
        <v>-9049.93</v>
      </c>
      <c r="D260" s="121">
        <v>0</v>
      </c>
      <c r="E260" s="120">
        <v>-9049.93</v>
      </c>
      <c r="F260" s="121">
        <v>0</v>
      </c>
      <c r="G260" s="120">
        <v>9049.93</v>
      </c>
      <c r="H260" s="121">
        <v>0</v>
      </c>
      <c r="I260" s="120">
        <v>9049.93</v>
      </c>
      <c r="J260" s="120">
        <v>0</v>
      </c>
    </row>
    <row r="261" spans="2:10" hidden="1" outlineLevel="3">
      <c r="B261" s="119" t="s">
        <v>320</v>
      </c>
      <c r="C261" s="120">
        <v>16630.03</v>
      </c>
      <c r="D261" s="121">
        <v>0</v>
      </c>
      <c r="E261" s="120">
        <v>16630.03</v>
      </c>
      <c r="F261" s="121">
        <v>0</v>
      </c>
      <c r="G261" s="120">
        <v>-16630.03</v>
      </c>
      <c r="H261" s="121">
        <v>0</v>
      </c>
      <c r="I261" s="120">
        <v>-16630.03</v>
      </c>
      <c r="J261" s="120">
        <v>0</v>
      </c>
    </row>
    <row r="262" spans="2:10" hidden="1" outlineLevel="3">
      <c r="B262" s="119" t="s">
        <v>321</v>
      </c>
      <c r="C262" s="120">
        <v>-11564.67</v>
      </c>
      <c r="D262" s="121">
        <v>0</v>
      </c>
      <c r="E262" s="120">
        <v>-11564.67</v>
      </c>
      <c r="F262" s="121">
        <v>0</v>
      </c>
      <c r="G262" s="120">
        <v>11564.67</v>
      </c>
      <c r="H262" s="121">
        <v>0</v>
      </c>
      <c r="I262" s="120">
        <v>11564.67</v>
      </c>
      <c r="J262" s="120">
        <v>0</v>
      </c>
    </row>
    <row r="263" spans="2:10" hidden="1" outlineLevel="3">
      <c r="B263" s="119" t="s">
        <v>322</v>
      </c>
      <c r="C263" s="120">
        <v>212476.18</v>
      </c>
      <c r="D263" s="121">
        <v>0</v>
      </c>
      <c r="E263" s="120">
        <v>212476.18</v>
      </c>
      <c r="F263" s="121">
        <v>0</v>
      </c>
      <c r="G263" s="120">
        <v>-212476.18</v>
      </c>
      <c r="H263" s="121">
        <v>0</v>
      </c>
      <c r="I263" s="120">
        <v>-212476.18</v>
      </c>
      <c r="J263" s="120">
        <v>0</v>
      </c>
    </row>
    <row r="264" spans="2:10" hidden="1" outlineLevel="3">
      <c r="B264" s="119" t="s">
        <v>323</v>
      </c>
      <c r="C264" s="120">
        <v>93.24</v>
      </c>
      <c r="D264" s="121">
        <v>0</v>
      </c>
      <c r="E264" s="120">
        <v>93.24</v>
      </c>
      <c r="F264" s="121">
        <v>0</v>
      </c>
      <c r="G264" s="120">
        <v>-93.24</v>
      </c>
      <c r="H264" s="121">
        <v>0</v>
      </c>
      <c r="I264" s="120">
        <v>-93.24</v>
      </c>
      <c r="J264" s="120">
        <v>0</v>
      </c>
    </row>
    <row r="265" spans="2:10" hidden="1" outlineLevel="3">
      <c r="B265" s="119" t="s">
        <v>324</v>
      </c>
      <c r="C265" s="120">
        <v>-5256.92</v>
      </c>
      <c r="D265" s="121">
        <v>0</v>
      </c>
      <c r="E265" s="120">
        <v>-5256.92</v>
      </c>
      <c r="F265" s="121">
        <v>0</v>
      </c>
      <c r="G265" s="120">
        <v>5256.92</v>
      </c>
      <c r="H265" s="121">
        <v>0</v>
      </c>
      <c r="I265" s="120">
        <v>5256.92</v>
      </c>
      <c r="J265" s="120">
        <v>0</v>
      </c>
    </row>
    <row r="266" spans="2:10" hidden="1" outlineLevel="3">
      <c r="B266" s="119" t="s">
        <v>325</v>
      </c>
      <c r="C266" s="120">
        <v>6267956.4100000001</v>
      </c>
      <c r="D266" s="120">
        <v>0</v>
      </c>
      <c r="E266" s="120">
        <v>6267956.4100000001</v>
      </c>
      <c r="F266" s="120">
        <v>41691600</v>
      </c>
      <c r="G266" s="120">
        <v>35423643.590000004</v>
      </c>
      <c r="H266" s="120">
        <v>41691600</v>
      </c>
      <c r="I266" s="120">
        <v>35423643.590000004</v>
      </c>
      <c r="J266" s="120">
        <v>15.0341</v>
      </c>
    </row>
    <row r="267" spans="2:10" hidden="1" outlineLevel="3">
      <c r="B267" s="119" t="s">
        <v>326</v>
      </c>
      <c r="C267" s="120">
        <v>2295281.85</v>
      </c>
      <c r="D267" s="121">
        <v>0</v>
      </c>
      <c r="E267" s="120">
        <v>2295281.85</v>
      </c>
      <c r="F267" s="121">
        <v>0</v>
      </c>
      <c r="G267" s="120">
        <v>-2295281.85</v>
      </c>
      <c r="H267" s="121">
        <v>0</v>
      </c>
      <c r="I267" s="120">
        <v>-2295281.85</v>
      </c>
      <c r="J267" s="120">
        <v>0</v>
      </c>
    </row>
    <row r="268" spans="2:10" hidden="1" outlineLevel="3">
      <c r="B268" s="119" t="s">
        <v>327</v>
      </c>
      <c r="C268" s="120">
        <v>877256.08</v>
      </c>
      <c r="D268" s="121">
        <v>0</v>
      </c>
      <c r="E268" s="120">
        <v>877256.08</v>
      </c>
      <c r="F268" s="121">
        <v>0</v>
      </c>
      <c r="G268" s="120">
        <v>-877256.08</v>
      </c>
      <c r="H268" s="121">
        <v>0</v>
      </c>
      <c r="I268" s="120">
        <v>-877256.08</v>
      </c>
      <c r="J268" s="120">
        <v>0</v>
      </c>
    </row>
    <row r="269" spans="2:10" hidden="1" outlineLevel="3">
      <c r="B269" s="119" t="s">
        <v>328</v>
      </c>
      <c r="C269" s="120">
        <v>22333275.690000001</v>
      </c>
      <c r="D269" s="120">
        <v>0</v>
      </c>
      <c r="E269" s="120">
        <v>22333275.690000001</v>
      </c>
      <c r="F269" s="121">
        <v>0</v>
      </c>
      <c r="G269" s="120">
        <v>-22333275.690000001</v>
      </c>
      <c r="H269" s="121">
        <v>0</v>
      </c>
      <c r="I269" s="120">
        <v>-22333275.690000001</v>
      </c>
      <c r="J269" s="120">
        <v>0</v>
      </c>
    </row>
    <row r="270" spans="2:10" hidden="1" outlineLevel="3">
      <c r="B270" s="119" t="s">
        <v>329</v>
      </c>
      <c r="C270" s="120">
        <v>175.53</v>
      </c>
      <c r="D270" s="121">
        <v>0</v>
      </c>
      <c r="E270" s="120">
        <v>175.53</v>
      </c>
      <c r="F270" s="121">
        <v>0</v>
      </c>
      <c r="G270" s="120">
        <v>-175.53</v>
      </c>
      <c r="H270" s="121">
        <v>0</v>
      </c>
      <c r="I270" s="120">
        <v>-175.53</v>
      </c>
      <c r="J270" s="120">
        <v>0</v>
      </c>
    </row>
    <row r="271" spans="2:10" hidden="1" outlineLevel="3">
      <c r="B271" s="119" t="s">
        <v>330</v>
      </c>
      <c r="C271" s="120">
        <v>370701.77</v>
      </c>
      <c r="D271" s="121">
        <v>0</v>
      </c>
      <c r="E271" s="120">
        <v>370701.77</v>
      </c>
      <c r="F271" s="120">
        <v>356400</v>
      </c>
      <c r="G271" s="120">
        <v>-14301.77</v>
      </c>
      <c r="H271" s="120">
        <v>356400</v>
      </c>
      <c r="I271" s="120">
        <v>-14301.77</v>
      </c>
      <c r="J271" s="120">
        <v>104.0128</v>
      </c>
    </row>
    <row r="272" spans="2:10" hidden="1" outlineLevel="3">
      <c r="B272" s="119" t="s">
        <v>331</v>
      </c>
      <c r="C272" s="120">
        <v>0</v>
      </c>
      <c r="D272" s="121">
        <v>0</v>
      </c>
      <c r="E272" s="120">
        <v>0</v>
      </c>
      <c r="F272" s="121">
        <v>0</v>
      </c>
      <c r="G272" s="120">
        <v>0</v>
      </c>
      <c r="H272" s="121">
        <v>0</v>
      </c>
      <c r="I272" s="120">
        <v>0</v>
      </c>
      <c r="J272" s="120">
        <v>0</v>
      </c>
    </row>
    <row r="273" spans="2:10" hidden="1" outlineLevel="3">
      <c r="B273" s="119" t="s">
        <v>332</v>
      </c>
      <c r="C273" s="120">
        <v>87.74</v>
      </c>
      <c r="D273" s="121">
        <v>0</v>
      </c>
      <c r="E273" s="120">
        <v>87.74</v>
      </c>
      <c r="F273" s="121">
        <v>0</v>
      </c>
      <c r="G273" s="120">
        <v>-87.74</v>
      </c>
      <c r="H273" s="121">
        <v>0</v>
      </c>
      <c r="I273" s="120">
        <v>-87.74</v>
      </c>
      <c r="J273" s="120">
        <v>0</v>
      </c>
    </row>
    <row r="274" spans="2:10" hidden="1" outlineLevel="3">
      <c r="B274" s="119" t="s">
        <v>333</v>
      </c>
      <c r="C274" s="120">
        <v>5.21</v>
      </c>
      <c r="D274" s="121">
        <v>0</v>
      </c>
      <c r="E274" s="120">
        <v>5.21</v>
      </c>
      <c r="F274" s="121">
        <v>0</v>
      </c>
      <c r="G274" s="120">
        <v>-5.21</v>
      </c>
      <c r="H274" s="121">
        <v>0</v>
      </c>
      <c r="I274" s="120">
        <v>-5.21</v>
      </c>
      <c r="J274" s="120">
        <v>0</v>
      </c>
    </row>
    <row r="275" spans="2:10" hidden="1" outlineLevel="3">
      <c r="B275" s="119" t="s">
        <v>334</v>
      </c>
      <c r="C275" s="120">
        <v>-1.1100000000000001</v>
      </c>
      <c r="D275" s="121">
        <v>0</v>
      </c>
      <c r="E275" s="120">
        <v>-1.1100000000000001</v>
      </c>
      <c r="F275" s="121">
        <v>0</v>
      </c>
      <c r="G275" s="120">
        <v>1.1100000000000001</v>
      </c>
      <c r="H275" s="121">
        <v>0</v>
      </c>
      <c r="I275" s="120">
        <v>1.1100000000000001</v>
      </c>
      <c r="J275" s="120">
        <v>0</v>
      </c>
    </row>
    <row r="276" spans="2:10" hidden="1" outlineLevel="3">
      <c r="B276" s="119" t="s">
        <v>335</v>
      </c>
      <c r="C276" s="120">
        <v>127900.99</v>
      </c>
      <c r="D276" s="121">
        <v>0</v>
      </c>
      <c r="E276" s="120">
        <v>127900.99</v>
      </c>
      <c r="F276" s="121">
        <v>0</v>
      </c>
      <c r="G276" s="120">
        <v>-127900.99</v>
      </c>
      <c r="H276" s="121">
        <v>0</v>
      </c>
      <c r="I276" s="120">
        <v>-127900.99</v>
      </c>
      <c r="J276" s="120">
        <v>0</v>
      </c>
    </row>
    <row r="277" spans="2:10" hidden="1" outlineLevel="3">
      <c r="B277" s="119" t="s">
        <v>336</v>
      </c>
      <c r="C277" s="120">
        <v>-750</v>
      </c>
      <c r="D277" s="121">
        <v>0</v>
      </c>
      <c r="E277" s="120">
        <v>-750</v>
      </c>
      <c r="F277" s="121">
        <v>0</v>
      </c>
      <c r="G277" s="120">
        <v>750</v>
      </c>
      <c r="H277" s="121">
        <v>0</v>
      </c>
      <c r="I277" s="120">
        <v>750</v>
      </c>
      <c r="J277" s="120">
        <v>0</v>
      </c>
    </row>
    <row r="278" spans="2:10" hidden="1" outlineLevel="3">
      <c r="B278" s="119" t="s">
        <v>337</v>
      </c>
      <c r="C278" s="120">
        <v>82087.38</v>
      </c>
      <c r="D278" s="121">
        <v>0</v>
      </c>
      <c r="E278" s="120">
        <v>82087.38</v>
      </c>
      <c r="F278" s="121">
        <v>0</v>
      </c>
      <c r="G278" s="120">
        <v>-82087.38</v>
      </c>
      <c r="H278" s="121">
        <v>0</v>
      </c>
      <c r="I278" s="120">
        <v>-82087.38</v>
      </c>
      <c r="J278" s="120">
        <v>0</v>
      </c>
    </row>
    <row r="279" spans="2:10" hidden="1" outlineLevel="3">
      <c r="B279" s="119" t="s">
        <v>338</v>
      </c>
      <c r="C279" s="120">
        <v>-2724.11</v>
      </c>
      <c r="D279" s="121">
        <v>0</v>
      </c>
      <c r="E279" s="120">
        <v>-2724.11</v>
      </c>
      <c r="F279" s="121">
        <v>0</v>
      </c>
      <c r="G279" s="120">
        <v>2724.11</v>
      </c>
      <c r="H279" s="121">
        <v>0</v>
      </c>
      <c r="I279" s="120">
        <v>2724.11</v>
      </c>
      <c r="J279" s="120">
        <v>0</v>
      </c>
    </row>
    <row r="280" spans="2:10" hidden="1" outlineLevel="3">
      <c r="B280" s="119" t="s">
        <v>339</v>
      </c>
      <c r="C280" s="120">
        <v>9584.75</v>
      </c>
      <c r="D280" s="121">
        <v>0</v>
      </c>
      <c r="E280" s="120">
        <v>9584.75</v>
      </c>
      <c r="F280" s="121">
        <v>0</v>
      </c>
      <c r="G280" s="120">
        <v>-9584.75</v>
      </c>
      <c r="H280" s="121">
        <v>0</v>
      </c>
      <c r="I280" s="120">
        <v>-9584.75</v>
      </c>
      <c r="J280" s="120">
        <v>0</v>
      </c>
    </row>
    <row r="281" spans="2:10" hidden="1" outlineLevel="3">
      <c r="B281" s="119" t="s">
        <v>340</v>
      </c>
      <c r="C281" s="120">
        <v>-14279.06</v>
      </c>
      <c r="D281" s="121">
        <v>0</v>
      </c>
      <c r="E281" s="120">
        <v>-14279.06</v>
      </c>
      <c r="F281" s="121">
        <v>0</v>
      </c>
      <c r="G281" s="120">
        <v>14279.06</v>
      </c>
      <c r="H281" s="121">
        <v>0</v>
      </c>
      <c r="I281" s="120">
        <v>14279.06</v>
      </c>
      <c r="J281" s="120">
        <v>0</v>
      </c>
    </row>
    <row r="282" spans="2:10" hidden="1" outlineLevel="3">
      <c r="B282" s="119" t="s">
        <v>341</v>
      </c>
      <c r="C282" s="120">
        <v>-278.72000000000003</v>
      </c>
      <c r="D282" s="121">
        <v>0</v>
      </c>
      <c r="E282" s="120">
        <v>-278.72000000000003</v>
      </c>
      <c r="F282" s="121">
        <v>0</v>
      </c>
      <c r="G282" s="120">
        <v>278.72000000000003</v>
      </c>
      <c r="H282" s="121">
        <v>0</v>
      </c>
      <c r="I282" s="120">
        <v>278.72000000000003</v>
      </c>
      <c r="J282" s="120">
        <v>0</v>
      </c>
    </row>
    <row r="283" spans="2:10" hidden="1" outlineLevel="3">
      <c r="B283" s="119" t="s">
        <v>342</v>
      </c>
      <c r="C283" s="120">
        <v>-56.42</v>
      </c>
      <c r="D283" s="121">
        <v>0</v>
      </c>
      <c r="E283" s="120">
        <v>-56.42</v>
      </c>
      <c r="F283" s="121">
        <v>0</v>
      </c>
      <c r="G283" s="120">
        <v>56.42</v>
      </c>
      <c r="H283" s="121">
        <v>0</v>
      </c>
      <c r="I283" s="120">
        <v>56.42</v>
      </c>
      <c r="J283" s="120">
        <v>0</v>
      </c>
    </row>
    <row r="284" spans="2:10" hidden="1" outlineLevel="3">
      <c r="B284" s="119" t="s">
        <v>343</v>
      </c>
      <c r="C284" s="120">
        <v>978.88</v>
      </c>
      <c r="D284" s="120">
        <v>0</v>
      </c>
      <c r="E284" s="120">
        <v>978.88</v>
      </c>
      <c r="F284" s="121">
        <v>0</v>
      </c>
      <c r="G284" s="120">
        <v>-978.88</v>
      </c>
      <c r="H284" s="121">
        <v>0</v>
      </c>
      <c r="I284" s="120">
        <v>-978.88</v>
      </c>
      <c r="J284" s="120">
        <v>0</v>
      </c>
    </row>
    <row r="285" spans="2:10" hidden="1" outlineLevel="3">
      <c r="B285" s="119" t="s">
        <v>344</v>
      </c>
      <c r="C285" s="120">
        <v>9876.2900000000009</v>
      </c>
      <c r="D285" s="120">
        <v>0</v>
      </c>
      <c r="E285" s="120">
        <v>9876.2900000000009</v>
      </c>
      <c r="F285" s="121">
        <v>0</v>
      </c>
      <c r="G285" s="120">
        <v>-9876.2900000000009</v>
      </c>
      <c r="H285" s="121">
        <v>0</v>
      </c>
      <c r="I285" s="120">
        <v>-9876.2900000000009</v>
      </c>
      <c r="J285" s="120">
        <v>0</v>
      </c>
    </row>
    <row r="286" spans="2:10" hidden="1" outlineLevel="3">
      <c r="B286" s="119" t="s">
        <v>345</v>
      </c>
      <c r="C286" s="120">
        <v>-203.14</v>
      </c>
      <c r="D286" s="121">
        <v>0</v>
      </c>
      <c r="E286" s="120">
        <v>-203.14</v>
      </c>
      <c r="F286" s="121">
        <v>0</v>
      </c>
      <c r="G286" s="120">
        <v>203.14</v>
      </c>
      <c r="H286" s="121">
        <v>0</v>
      </c>
      <c r="I286" s="120">
        <v>203.14</v>
      </c>
      <c r="J286" s="120">
        <v>0</v>
      </c>
    </row>
    <row r="287" spans="2:10" hidden="1" outlineLevel="3">
      <c r="B287" s="119" t="s">
        <v>346</v>
      </c>
      <c r="C287" s="120">
        <v>-2781</v>
      </c>
      <c r="D287" s="120">
        <v>0</v>
      </c>
      <c r="E287" s="120">
        <v>-2781</v>
      </c>
      <c r="F287" s="120">
        <v>135000</v>
      </c>
      <c r="G287" s="120">
        <v>137781</v>
      </c>
      <c r="H287" s="120">
        <v>135000</v>
      </c>
      <c r="I287" s="120">
        <v>137781</v>
      </c>
      <c r="J287" s="120">
        <v>-2.06</v>
      </c>
    </row>
    <row r="288" spans="2:10" hidden="1" outlineLevel="3">
      <c r="B288" s="119" t="s">
        <v>347</v>
      </c>
      <c r="C288" s="120">
        <v>-13856.05</v>
      </c>
      <c r="D288" s="120">
        <v>0</v>
      </c>
      <c r="E288" s="120">
        <v>-13856.05</v>
      </c>
      <c r="F288" s="121">
        <v>0</v>
      </c>
      <c r="G288" s="120">
        <v>13856.05</v>
      </c>
      <c r="H288" s="121">
        <v>0</v>
      </c>
      <c r="I288" s="120">
        <v>13856.05</v>
      </c>
      <c r="J288" s="120">
        <v>0</v>
      </c>
    </row>
    <row r="289" spans="2:10" hidden="1" outlineLevel="3">
      <c r="B289" s="119" t="s">
        <v>348</v>
      </c>
      <c r="C289" s="120">
        <v>-1063.3</v>
      </c>
      <c r="D289" s="121">
        <v>0</v>
      </c>
      <c r="E289" s="120">
        <v>-1063.3</v>
      </c>
      <c r="F289" s="121">
        <v>0</v>
      </c>
      <c r="G289" s="120">
        <v>1063.3</v>
      </c>
      <c r="H289" s="121">
        <v>0</v>
      </c>
      <c r="I289" s="120">
        <v>1063.3</v>
      </c>
      <c r="J289" s="120">
        <v>0</v>
      </c>
    </row>
    <row r="290" spans="2:10" hidden="1" outlineLevel="3">
      <c r="B290" s="119" t="s">
        <v>349</v>
      </c>
      <c r="C290" s="120">
        <v>-757.44</v>
      </c>
      <c r="D290" s="121">
        <v>0</v>
      </c>
      <c r="E290" s="120">
        <v>-757.44</v>
      </c>
      <c r="F290" s="121">
        <v>0</v>
      </c>
      <c r="G290" s="120">
        <v>757.44</v>
      </c>
      <c r="H290" s="121">
        <v>0</v>
      </c>
      <c r="I290" s="120">
        <v>757.44</v>
      </c>
      <c r="J290" s="120">
        <v>0</v>
      </c>
    </row>
    <row r="291" spans="2:10" hidden="1" outlineLevel="3">
      <c r="B291" s="119" t="s">
        <v>350</v>
      </c>
      <c r="C291" s="120">
        <v>534096.92000000004</v>
      </c>
      <c r="D291" s="121">
        <v>0</v>
      </c>
      <c r="E291" s="120">
        <v>534096.92000000004</v>
      </c>
      <c r="F291" s="121">
        <v>0</v>
      </c>
      <c r="G291" s="120">
        <v>-534096.92000000004</v>
      </c>
      <c r="H291" s="121">
        <v>0</v>
      </c>
      <c r="I291" s="120">
        <v>-534096.92000000004</v>
      </c>
      <c r="J291" s="120">
        <v>0</v>
      </c>
    </row>
    <row r="292" spans="2:10" hidden="1" outlineLevel="3">
      <c r="B292" s="119" t="s">
        <v>351</v>
      </c>
      <c r="C292" s="120">
        <v>3059</v>
      </c>
      <c r="D292" s="121">
        <v>0</v>
      </c>
      <c r="E292" s="120">
        <v>3059</v>
      </c>
      <c r="F292" s="121">
        <v>0</v>
      </c>
      <c r="G292" s="120">
        <v>-3059</v>
      </c>
      <c r="H292" s="121">
        <v>0</v>
      </c>
      <c r="I292" s="120">
        <v>-3059</v>
      </c>
      <c r="J292" s="120">
        <v>0</v>
      </c>
    </row>
    <row r="293" spans="2:10" hidden="1" outlineLevel="3">
      <c r="B293" s="119" t="s">
        <v>352</v>
      </c>
      <c r="C293" s="120">
        <v>-369.03</v>
      </c>
      <c r="D293" s="121">
        <v>0</v>
      </c>
      <c r="E293" s="120">
        <v>-369.03</v>
      </c>
      <c r="F293" s="121">
        <v>0</v>
      </c>
      <c r="G293" s="120">
        <v>369.03</v>
      </c>
      <c r="H293" s="121">
        <v>0</v>
      </c>
      <c r="I293" s="120">
        <v>369.03</v>
      </c>
      <c r="J293" s="120">
        <v>0</v>
      </c>
    </row>
    <row r="294" spans="2:10" hidden="1" outlineLevel="3">
      <c r="B294" s="119" t="s">
        <v>353</v>
      </c>
      <c r="C294" s="120">
        <v>-10057.14</v>
      </c>
      <c r="D294" s="121">
        <v>0</v>
      </c>
      <c r="E294" s="120">
        <v>-10057.14</v>
      </c>
      <c r="F294" s="121">
        <v>0</v>
      </c>
      <c r="G294" s="120">
        <v>10057.14</v>
      </c>
      <c r="H294" s="121">
        <v>0</v>
      </c>
      <c r="I294" s="120">
        <v>10057.14</v>
      </c>
      <c r="J294" s="120">
        <v>0</v>
      </c>
    </row>
    <row r="295" spans="2:10" hidden="1" outlineLevel="3">
      <c r="B295" s="119" t="s">
        <v>354</v>
      </c>
      <c r="C295" s="120">
        <v>2677861.98</v>
      </c>
      <c r="D295" s="121">
        <v>0</v>
      </c>
      <c r="E295" s="120">
        <v>2677861.98</v>
      </c>
      <c r="F295" s="121">
        <v>0</v>
      </c>
      <c r="G295" s="120">
        <v>-2677861.98</v>
      </c>
      <c r="H295" s="121">
        <v>0</v>
      </c>
      <c r="I295" s="120">
        <v>-2677861.98</v>
      </c>
      <c r="J295" s="120">
        <v>0</v>
      </c>
    </row>
    <row r="296" spans="2:10" hidden="1" outlineLevel="3">
      <c r="B296" s="119" t="s">
        <v>355</v>
      </c>
      <c r="C296" s="120">
        <v>-16204.89</v>
      </c>
      <c r="D296" s="121">
        <v>0</v>
      </c>
      <c r="E296" s="120">
        <v>-16204.89</v>
      </c>
      <c r="F296" s="121">
        <v>0</v>
      </c>
      <c r="G296" s="120">
        <v>16204.89</v>
      </c>
      <c r="H296" s="121">
        <v>0</v>
      </c>
      <c r="I296" s="120">
        <v>16204.89</v>
      </c>
      <c r="J296" s="120">
        <v>0</v>
      </c>
    </row>
    <row r="297" spans="2:10" hidden="1" outlineLevel="3">
      <c r="B297" s="119" t="s">
        <v>356</v>
      </c>
      <c r="C297" s="120">
        <v>173130287.25999999</v>
      </c>
      <c r="D297" s="121">
        <v>0</v>
      </c>
      <c r="E297" s="120">
        <v>173130287.25999999</v>
      </c>
      <c r="F297" s="120">
        <v>182391946.27000001</v>
      </c>
      <c r="G297" s="120">
        <v>9261659.0099999998</v>
      </c>
      <c r="H297" s="120">
        <v>182391946.27000001</v>
      </c>
      <c r="I297" s="120">
        <v>9261659.0099999998</v>
      </c>
      <c r="J297" s="120">
        <v>94.9221</v>
      </c>
    </row>
    <row r="298" spans="2:10" hidden="1" outlineLevel="3">
      <c r="B298" s="119" t="s">
        <v>357</v>
      </c>
      <c r="C298" s="120">
        <v>4.66</v>
      </c>
      <c r="D298" s="121">
        <v>0</v>
      </c>
      <c r="E298" s="120">
        <v>4.66</v>
      </c>
      <c r="F298" s="121">
        <v>0</v>
      </c>
      <c r="G298" s="120">
        <v>-4.66</v>
      </c>
      <c r="H298" s="121">
        <v>0</v>
      </c>
      <c r="I298" s="120">
        <v>-4.66</v>
      </c>
      <c r="J298" s="120">
        <v>0</v>
      </c>
    </row>
    <row r="299" spans="2:10" hidden="1" outlineLevel="3">
      <c r="B299" s="119" t="s">
        <v>358</v>
      </c>
      <c r="C299" s="120">
        <v>0</v>
      </c>
      <c r="D299" s="120">
        <v>0</v>
      </c>
      <c r="E299" s="120">
        <v>0</v>
      </c>
      <c r="F299" s="121">
        <v>0</v>
      </c>
      <c r="G299" s="120">
        <v>0</v>
      </c>
      <c r="H299" s="121">
        <v>0</v>
      </c>
      <c r="I299" s="120">
        <v>0</v>
      </c>
      <c r="J299" s="120">
        <v>0</v>
      </c>
    </row>
    <row r="300" spans="2:10" hidden="1" outlineLevel="3">
      <c r="B300" s="119" t="s">
        <v>359</v>
      </c>
      <c r="C300" s="120">
        <v>4161847.91</v>
      </c>
      <c r="D300" s="121">
        <v>0</v>
      </c>
      <c r="E300" s="120">
        <v>4161847.91</v>
      </c>
      <c r="F300" s="120">
        <v>4000000</v>
      </c>
      <c r="G300" s="120">
        <v>-161847.91</v>
      </c>
      <c r="H300" s="120">
        <v>4000000</v>
      </c>
      <c r="I300" s="120">
        <v>-161847.91</v>
      </c>
      <c r="J300" s="120">
        <v>104.0462</v>
      </c>
    </row>
    <row r="301" spans="2:10" hidden="1" outlineLevel="3">
      <c r="B301" s="119" t="s">
        <v>360</v>
      </c>
      <c r="C301" s="120">
        <v>29621822.210000001</v>
      </c>
      <c r="D301" s="120">
        <v>0</v>
      </c>
      <c r="E301" s="120">
        <v>29621822.210000001</v>
      </c>
      <c r="F301" s="120">
        <v>67941658.939999998</v>
      </c>
      <c r="G301" s="120">
        <v>38319836.729999997</v>
      </c>
      <c r="H301" s="120">
        <v>67941658.939999998</v>
      </c>
      <c r="I301" s="120">
        <v>38319836.729999997</v>
      </c>
      <c r="J301" s="120">
        <v>43.5989</v>
      </c>
    </row>
    <row r="302" spans="2:10" hidden="1" outlineLevel="3">
      <c r="B302" s="119" t="s">
        <v>361</v>
      </c>
      <c r="C302" s="120">
        <v>0</v>
      </c>
      <c r="D302" s="121">
        <v>0</v>
      </c>
      <c r="E302" s="120">
        <v>0</v>
      </c>
      <c r="F302" s="121">
        <v>0</v>
      </c>
      <c r="G302" s="120">
        <v>0</v>
      </c>
      <c r="H302" s="121">
        <v>0</v>
      </c>
      <c r="I302" s="120">
        <v>0</v>
      </c>
      <c r="J302" s="120">
        <v>0</v>
      </c>
    </row>
    <row r="303" spans="2:10" outlineLevel="2" collapsed="1">
      <c r="B303" s="109" t="s">
        <v>56</v>
      </c>
      <c r="C303" s="124">
        <f>268216688.04+38423236.28+8780</f>
        <v>306648704.31999999</v>
      </c>
      <c r="D303" s="110">
        <v>0</v>
      </c>
      <c r="E303" s="110">
        <v>268216688.03999999</v>
      </c>
      <c r="F303" s="110">
        <v>312722305.20999998</v>
      </c>
      <c r="G303" s="110">
        <v>44505617.170000002</v>
      </c>
      <c r="H303" s="110">
        <v>312722305.20999998</v>
      </c>
      <c r="I303" s="110">
        <v>44505617.170000002</v>
      </c>
      <c r="J303" s="110">
        <v>85.768299999999996</v>
      </c>
    </row>
    <row r="304" spans="2:10" hidden="1" outlineLevel="3">
      <c r="B304" s="119" t="s">
        <v>362</v>
      </c>
      <c r="C304" s="120">
        <v>74927.16</v>
      </c>
      <c r="D304" s="121">
        <v>0</v>
      </c>
      <c r="E304" s="120">
        <v>74927.16</v>
      </c>
      <c r="F304" s="121">
        <v>0</v>
      </c>
      <c r="G304" s="120">
        <v>-74927.16</v>
      </c>
      <c r="H304" s="121">
        <v>0</v>
      </c>
      <c r="I304" s="120">
        <v>-74927.16</v>
      </c>
      <c r="J304" s="120">
        <v>0</v>
      </c>
    </row>
    <row r="305" spans="2:10" hidden="1" outlineLevel="3">
      <c r="B305" s="119" t="s">
        <v>363</v>
      </c>
      <c r="C305" s="120">
        <v>11144256.960000001</v>
      </c>
      <c r="D305" s="121">
        <v>0</v>
      </c>
      <c r="E305" s="120">
        <v>11144256.960000001</v>
      </c>
      <c r="F305" s="120">
        <v>5727880</v>
      </c>
      <c r="G305" s="120">
        <v>-5416376.96</v>
      </c>
      <c r="H305" s="120">
        <v>5727880</v>
      </c>
      <c r="I305" s="120">
        <v>-5416376.96</v>
      </c>
      <c r="J305" s="120">
        <v>194.5616</v>
      </c>
    </row>
    <row r="306" spans="2:10" hidden="1" outlineLevel="3">
      <c r="B306" s="119" t="s">
        <v>364</v>
      </c>
      <c r="C306" s="120">
        <v>48</v>
      </c>
      <c r="D306" s="121">
        <v>0</v>
      </c>
      <c r="E306" s="120">
        <v>48</v>
      </c>
      <c r="F306" s="121">
        <v>0</v>
      </c>
      <c r="G306" s="120">
        <v>-48</v>
      </c>
      <c r="H306" s="121">
        <v>0</v>
      </c>
      <c r="I306" s="120">
        <v>-48</v>
      </c>
      <c r="J306" s="120">
        <v>0</v>
      </c>
    </row>
    <row r="307" spans="2:10" hidden="1" outlineLevel="3">
      <c r="B307" s="119" t="s">
        <v>365</v>
      </c>
      <c r="C307" s="120">
        <v>116724.24</v>
      </c>
      <c r="D307" s="121">
        <v>0</v>
      </c>
      <c r="E307" s="120">
        <v>116724.24</v>
      </c>
      <c r="F307" s="121">
        <v>0</v>
      </c>
      <c r="G307" s="120">
        <v>-116724.24</v>
      </c>
      <c r="H307" s="121">
        <v>0</v>
      </c>
      <c r="I307" s="120">
        <v>-116724.24</v>
      </c>
      <c r="J307" s="120">
        <v>0</v>
      </c>
    </row>
    <row r="308" spans="2:10" hidden="1" outlineLevel="3">
      <c r="B308" s="119" t="s">
        <v>366</v>
      </c>
      <c r="C308" s="120">
        <v>9866.11</v>
      </c>
      <c r="D308" s="121">
        <v>0</v>
      </c>
      <c r="E308" s="120">
        <v>9866.11</v>
      </c>
      <c r="F308" s="120">
        <v>56600</v>
      </c>
      <c r="G308" s="120">
        <v>46733.89</v>
      </c>
      <c r="H308" s="120">
        <v>56600</v>
      </c>
      <c r="I308" s="120">
        <v>46733.89</v>
      </c>
      <c r="J308" s="120">
        <v>17.4313</v>
      </c>
    </row>
    <row r="309" spans="2:10" hidden="1" outlineLevel="3">
      <c r="B309" s="119" t="s">
        <v>367</v>
      </c>
      <c r="C309" s="120">
        <v>-636.5</v>
      </c>
      <c r="D309" s="121">
        <v>0</v>
      </c>
      <c r="E309" s="120">
        <v>-636.5</v>
      </c>
      <c r="F309" s="121">
        <v>0</v>
      </c>
      <c r="G309" s="120">
        <v>636.5</v>
      </c>
      <c r="H309" s="121">
        <v>0</v>
      </c>
      <c r="I309" s="120">
        <v>636.5</v>
      </c>
      <c r="J309" s="120">
        <v>0</v>
      </c>
    </row>
    <row r="310" spans="2:10" hidden="1" outlineLevel="3">
      <c r="B310" s="119" t="s">
        <v>368</v>
      </c>
      <c r="C310" s="120">
        <v>35081530</v>
      </c>
      <c r="D310" s="121">
        <v>0</v>
      </c>
      <c r="E310" s="120">
        <v>35081530</v>
      </c>
      <c r="F310" s="120">
        <v>35100000</v>
      </c>
      <c r="G310" s="120">
        <v>18470</v>
      </c>
      <c r="H310" s="120">
        <v>35100000</v>
      </c>
      <c r="I310" s="120">
        <v>18470</v>
      </c>
      <c r="J310" s="120">
        <v>99.947400000000002</v>
      </c>
    </row>
    <row r="311" spans="2:10" hidden="1" outlineLevel="3">
      <c r="B311" s="119" t="s">
        <v>369</v>
      </c>
      <c r="C311" s="120">
        <v>2222278.84</v>
      </c>
      <c r="D311" s="121">
        <v>0</v>
      </c>
      <c r="E311" s="120">
        <v>2222278.84</v>
      </c>
      <c r="F311" s="120">
        <v>2086900</v>
      </c>
      <c r="G311" s="120">
        <v>-135378.84</v>
      </c>
      <c r="H311" s="120">
        <v>2086900</v>
      </c>
      <c r="I311" s="120">
        <v>-135378.84</v>
      </c>
      <c r="J311" s="120">
        <v>106.4871</v>
      </c>
    </row>
    <row r="312" spans="2:10" outlineLevel="2" collapsed="1">
      <c r="B312" s="109" t="s">
        <v>57</v>
      </c>
      <c r="C312" s="110">
        <v>48648994.810000002</v>
      </c>
      <c r="D312" s="111">
        <v>0</v>
      </c>
      <c r="E312" s="110">
        <v>48648994.810000002</v>
      </c>
      <c r="F312" s="110">
        <v>42971380</v>
      </c>
      <c r="G312" s="110">
        <v>-5677614.8099999996</v>
      </c>
      <c r="H312" s="110">
        <v>42971380</v>
      </c>
      <c r="I312" s="110">
        <v>-5677614.8099999996</v>
      </c>
      <c r="J312" s="110">
        <v>113.21250000000001</v>
      </c>
    </row>
    <row r="313" spans="2:10" outlineLevel="3">
      <c r="B313" s="119" t="s">
        <v>370</v>
      </c>
      <c r="C313" s="120">
        <v>385000</v>
      </c>
      <c r="D313" s="121">
        <v>0</v>
      </c>
      <c r="E313" s="120">
        <v>385000</v>
      </c>
      <c r="F313" s="120">
        <v>385000</v>
      </c>
      <c r="G313" s="120">
        <v>0</v>
      </c>
      <c r="H313" s="120">
        <v>385000</v>
      </c>
      <c r="I313" s="120">
        <v>0</v>
      </c>
      <c r="J313" s="120">
        <v>100</v>
      </c>
    </row>
    <row r="314" spans="2:10" outlineLevel="3">
      <c r="B314" s="119" t="s">
        <v>371</v>
      </c>
      <c r="C314" s="120">
        <v>3746568.69</v>
      </c>
      <c r="D314" s="121">
        <v>0</v>
      </c>
      <c r="E314" s="120">
        <v>3746568.69</v>
      </c>
      <c r="F314" s="120">
        <v>400000</v>
      </c>
      <c r="G314" s="120">
        <v>-3346568.69</v>
      </c>
      <c r="H314" s="120">
        <v>400000</v>
      </c>
      <c r="I314" s="120">
        <v>-3346568.69</v>
      </c>
      <c r="J314" s="120">
        <v>936.6422</v>
      </c>
    </row>
    <row r="315" spans="2:10" outlineLevel="3">
      <c r="B315" s="119" t="s">
        <v>372</v>
      </c>
      <c r="C315" s="120">
        <v>300000</v>
      </c>
      <c r="D315" s="121">
        <v>0</v>
      </c>
      <c r="E315" s="120">
        <v>300000</v>
      </c>
      <c r="F315" s="120">
        <v>300000</v>
      </c>
      <c r="G315" s="120">
        <v>0</v>
      </c>
      <c r="H315" s="120">
        <v>300000</v>
      </c>
      <c r="I315" s="120">
        <v>0</v>
      </c>
      <c r="J315" s="120">
        <v>100</v>
      </c>
    </row>
    <row r="316" spans="2:10" outlineLevel="3">
      <c r="B316" s="119" t="s">
        <v>373</v>
      </c>
      <c r="C316" s="120">
        <f>589260255.78-527999945.42</f>
        <v>61260310.359999955</v>
      </c>
      <c r="D316" s="121">
        <v>0</v>
      </c>
      <c r="E316" s="120">
        <v>589260255.77999997</v>
      </c>
      <c r="F316" s="120">
        <v>50982600</v>
      </c>
      <c r="G316" s="120">
        <v>-538277655.77999997</v>
      </c>
      <c r="H316" s="120">
        <v>50982600</v>
      </c>
      <c r="I316" s="120">
        <v>-538277655.77999997</v>
      </c>
      <c r="J316" s="120">
        <v>1155.8065999999999</v>
      </c>
    </row>
    <row r="317" spans="2:10" outlineLevel="3">
      <c r="B317" s="119" t="s">
        <v>374</v>
      </c>
      <c r="C317" s="120">
        <v>80000</v>
      </c>
      <c r="D317" s="121">
        <v>0</v>
      </c>
      <c r="E317" s="120">
        <v>80000</v>
      </c>
      <c r="F317" s="120">
        <v>80000</v>
      </c>
      <c r="G317" s="120">
        <v>0</v>
      </c>
      <c r="H317" s="120">
        <v>80000</v>
      </c>
      <c r="I317" s="120">
        <v>0</v>
      </c>
      <c r="J317" s="120">
        <v>100</v>
      </c>
    </row>
    <row r="318" spans="2:10" outlineLevel="2">
      <c r="B318" s="109" t="s">
        <v>58</v>
      </c>
      <c r="C318" s="124">
        <f>593771824.47-527999945.42</f>
        <v>65771879.050000012</v>
      </c>
      <c r="D318" s="111">
        <v>0</v>
      </c>
      <c r="E318" s="110">
        <v>593771824.47000003</v>
      </c>
      <c r="F318" s="110">
        <v>52147600</v>
      </c>
      <c r="G318" s="110">
        <v>-541624224.47000003</v>
      </c>
      <c r="H318" s="110">
        <v>52147600</v>
      </c>
      <c r="I318" s="110">
        <v>-541624224.47000003</v>
      </c>
      <c r="J318" s="110">
        <v>1138.6369</v>
      </c>
    </row>
    <row r="319" spans="2:10" hidden="1" outlineLevel="3">
      <c r="B319" s="119" t="s">
        <v>375</v>
      </c>
      <c r="C319" s="120">
        <v>382.98</v>
      </c>
      <c r="D319" s="121">
        <v>0</v>
      </c>
      <c r="E319" s="120">
        <v>382.98</v>
      </c>
      <c r="F319" s="121">
        <v>0</v>
      </c>
      <c r="G319" s="120">
        <v>-382.98</v>
      </c>
      <c r="H319" s="121">
        <v>0</v>
      </c>
      <c r="I319" s="120">
        <v>-382.98</v>
      </c>
      <c r="J319" s="120">
        <v>0</v>
      </c>
    </row>
    <row r="320" spans="2:10" hidden="1" outlineLevel="3">
      <c r="B320" s="119" t="s">
        <v>376</v>
      </c>
      <c r="C320" s="120">
        <v>1505211.46</v>
      </c>
      <c r="D320" s="121">
        <v>0</v>
      </c>
      <c r="E320" s="120">
        <v>1505211.46</v>
      </c>
      <c r="F320" s="120">
        <v>550000</v>
      </c>
      <c r="G320" s="120">
        <v>-955211.46</v>
      </c>
      <c r="H320" s="120">
        <v>550000</v>
      </c>
      <c r="I320" s="120">
        <v>-955211.46</v>
      </c>
      <c r="J320" s="120">
        <v>273.6748</v>
      </c>
    </row>
    <row r="321" spans="2:10" hidden="1" outlineLevel="3">
      <c r="B321" s="119" t="s">
        <v>377</v>
      </c>
      <c r="C321" s="120">
        <v>0.27</v>
      </c>
      <c r="D321" s="121">
        <v>0</v>
      </c>
      <c r="E321" s="120">
        <v>0.27</v>
      </c>
      <c r="F321" s="121">
        <v>0</v>
      </c>
      <c r="G321" s="120">
        <v>-0.27</v>
      </c>
      <c r="H321" s="121">
        <v>0</v>
      </c>
      <c r="I321" s="120">
        <v>-0.27</v>
      </c>
      <c r="J321" s="120">
        <v>0</v>
      </c>
    </row>
    <row r="322" spans="2:10" hidden="1" outlineLevel="3">
      <c r="B322" s="119" t="s">
        <v>378</v>
      </c>
      <c r="C322" s="120">
        <v>116206932.73999999</v>
      </c>
      <c r="D322" s="121">
        <v>0</v>
      </c>
      <c r="E322" s="120">
        <v>116206932.73999999</v>
      </c>
      <c r="F322" s="120">
        <v>96058058</v>
      </c>
      <c r="G322" s="120">
        <v>-20148874.739999998</v>
      </c>
      <c r="H322" s="120">
        <v>96058058</v>
      </c>
      <c r="I322" s="120">
        <v>-20148874.739999998</v>
      </c>
      <c r="J322" s="120">
        <v>120.9757</v>
      </c>
    </row>
    <row r="323" spans="2:10" hidden="1" outlineLevel="3">
      <c r="B323" s="119" t="s">
        <v>379</v>
      </c>
      <c r="C323" s="120">
        <v>1510615.24</v>
      </c>
      <c r="D323" s="121">
        <v>0</v>
      </c>
      <c r="E323" s="120">
        <v>1510615.24</v>
      </c>
      <c r="F323" s="120">
        <v>5000000</v>
      </c>
      <c r="G323" s="120">
        <v>3489384.76</v>
      </c>
      <c r="H323" s="120">
        <v>5000000</v>
      </c>
      <c r="I323" s="120">
        <v>3489384.76</v>
      </c>
      <c r="J323" s="120">
        <v>30.212299999999999</v>
      </c>
    </row>
    <row r="324" spans="2:10" outlineLevel="2" collapsed="1">
      <c r="B324" s="109" t="s">
        <v>59</v>
      </c>
      <c r="C324" s="110">
        <v>119223142.69</v>
      </c>
      <c r="D324" s="111">
        <v>0</v>
      </c>
      <c r="E324" s="110">
        <v>119223142.69</v>
      </c>
      <c r="F324" s="110">
        <v>101608058</v>
      </c>
      <c r="G324" s="110">
        <v>-17615084.690000001</v>
      </c>
      <c r="H324" s="110">
        <v>101608058</v>
      </c>
      <c r="I324" s="110">
        <v>-17615084.690000001</v>
      </c>
      <c r="J324" s="110">
        <v>117.33629999999999</v>
      </c>
    </row>
    <row r="325" spans="2:10" hidden="1" outlineLevel="3">
      <c r="B325" s="119" t="s">
        <v>380</v>
      </c>
      <c r="C325" s="120">
        <v>12.92</v>
      </c>
      <c r="D325" s="121">
        <v>0</v>
      </c>
      <c r="E325" s="120">
        <v>12.92</v>
      </c>
      <c r="F325" s="121">
        <v>0</v>
      </c>
      <c r="G325" s="120">
        <v>-12.92</v>
      </c>
      <c r="H325" s="121">
        <v>0</v>
      </c>
      <c r="I325" s="120">
        <v>-12.92</v>
      </c>
      <c r="J325" s="120">
        <v>0</v>
      </c>
    </row>
    <row r="326" spans="2:10" hidden="1" outlineLevel="3">
      <c r="B326" s="119" t="s">
        <v>381</v>
      </c>
      <c r="C326" s="120">
        <v>31848.83</v>
      </c>
      <c r="D326" s="121">
        <v>0</v>
      </c>
      <c r="E326" s="120">
        <v>31848.83</v>
      </c>
      <c r="F326" s="121">
        <v>0</v>
      </c>
      <c r="G326" s="120">
        <v>-31848.83</v>
      </c>
      <c r="H326" s="121">
        <v>0</v>
      </c>
      <c r="I326" s="120">
        <v>-31848.83</v>
      </c>
      <c r="J326" s="120">
        <v>0</v>
      </c>
    </row>
    <row r="327" spans="2:10" hidden="1" outlineLevel="3">
      <c r="B327" s="119" t="s">
        <v>382</v>
      </c>
      <c r="C327" s="120">
        <v>14404.83</v>
      </c>
      <c r="D327" s="121">
        <v>0</v>
      </c>
      <c r="E327" s="120">
        <v>14404.83</v>
      </c>
      <c r="F327" s="121">
        <v>0</v>
      </c>
      <c r="G327" s="120">
        <v>-14404.83</v>
      </c>
      <c r="H327" s="121">
        <v>0</v>
      </c>
      <c r="I327" s="120">
        <v>-14404.83</v>
      </c>
      <c r="J327" s="120">
        <v>0</v>
      </c>
    </row>
    <row r="328" spans="2:10" hidden="1" outlineLevel="3">
      <c r="B328" s="119" t="s">
        <v>383</v>
      </c>
      <c r="C328" s="120">
        <v>2861567.95</v>
      </c>
      <c r="D328" s="121">
        <v>0</v>
      </c>
      <c r="E328" s="120">
        <v>2861567.95</v>
      </c>
      <c r="F328" s="120">
        <v>900000</v>
      </c>
      <c r="G328" s="120">
        <v>-1961567.95</v>
      </c>
      <c r="H328" s="120">
        <v>900000</v>
      </c>
      <c r="I328" s="120">
        <v>-1961567.95</v>
      </c>
      <c r="J328" s="120">
        <v>317.952</v>
      </c>
    </row>
    <row r="329" spans="2:10" hidden="1" outlineLevel="3">
      <c r="B329" s="119" t="s">
        <v>384</v>
      </c>
      <c r="C329" s="120">
        <v>1003</v>
      </c>
      <c r="D329" s="121">
        <v>0</v>
      </c>
      <c r="E329" s="120">
        <v>1003</v>
      </c>
      <c r="F329" s="121">
        <v>0</v>
      </c>
      <c r="G329" s="120">
        <v>-1003</v>
      </c>
      <c r="H329" s="121">
        <v>0</v>
      </c>
      <c r="I329" s="120">
        <v>-1003</v>
      </c>
      <c r="J329" s="120">
        <v>0</v>
      </c>
    </row>
    <row r="330" spans="2:10" hidden="1" outlineLevel="3">
      <c r="B330" s="119" t="s">
        <v>385</v>
      </c>
      <c r="C330" s="120">
        <v>600342.94999999995</v>
      </c>
      <c r="D330" s="121">
        <v>0</v>
      </c>
      <c r="E330" s="120">
        <v>600342.94999999995</v>
      </c>
      <c r="F330" s="120">
        <v>650000</v>
      </c>
      <c r="G330" s="120">
        <v>49657.05</v>
      </c>
      <c r="H330" s="120">
        <v>650000</v>
      </c>
      <c r="I330" s="120">
        <v>49657.05</v>
      </c>
      <c r="J330" s="120">
        <v>92.360500000000002</v>
      </c>
    </row>
    <row r="331" spans="2:10" hidden="1" outlineLevel="3">
      <c r="B331" s="119" t="s">
        <v>386</v>
      </c>
      <c r="C331" s="120">
        <v>11388656.310000001</v>
      </c>
      <c r="D331" s="121">
        <v>0</v>
      </c>
      <c r="E331" s="120">
        <v>11388656.310000001</v>
      </c>
      <c r="F331" s="120">
        <v>12111062</v>
      </c>
      <c r="G331" s="120">
        <v>722405.69</v>
      </c>
      <c r="H331" s="120">
        <v>12111062</v>
      </c>
      <c r="I331" s="120">
        <v>722405.69</v>
      </c>
      <c r="J331" s="120">
        <v>94.035200000000003</v>
      </c>
    </row>
    <row r="332" spans="2:10" hidden="1" outlineLevel="3">
      <c r="B332" s="119" t="s">
        <v>387</v>
      </c>
      <c r="C332" s="120">
        <v>45</v>
      </c>
      <c r="D332" s="121">
        <v>0</v>
      </c>
      <c r="E332" s="120">
        <v>45</v>
      </c>
      <c r="F332" s="121">
        <v>0</v>
      </c>
      <c r="G332" s="120">
        <v>-45</v>
      </c>
      <c r="H332" s="121">
        <v>0</v>
      </c>
      <c r="I332" s="120">
        <v>-45</v>
      </c>
      <c r="J332" s="120">
        <v>0</v>
      </c>
    </row>
    <row r="333" spans="2:10" ht="13.5" outlineLevel="2" collapsed="1" thickBot="1">
      <c r="B333" s="112" t="s">
        <v>60</v>
      </c>
      <c r="C333" s="113">
        <v>14897881.789999999</v>
      </c>
      <c r="D333" s="114">
        <v>0</v>
      </c>
      <c r="E333" s="113">
        <v>14897881.789999999</v>
      </c>
      <c r="F333" s="113">
        <v>13661062</v>
      </c>
      <c r="G333" s="113">
        <v>-1236819.79</v>
      </c>
      <c r="H333" s="113">
        <v>13661062</v>
      </c>
      <c r="I333" s="113">
        <v>-1236819.79</v>
      </c>
      <c r="J333" s="113">
        <v>109.0536</v>
      </c>
    </row>
    <row r="334" spans="2:10" ht="14.25" outlineLevel="1" thickTop="1" thickBot="1">
      <c r="B334" s="115" t="s">
        <v>61</v>
      </c>
      <c r="C334" s="116">
        <f>C49+C157+C171+C303+C312+C318+C324+C333</f>
        <v>642992504.66999996</v>
      </c>
      <c r="D334" s="116">
        <f t="shared" ref="D334:G334" si="0">D49+D157+D171+D303+D312+D318+D324+D333</f>
        <v>0</v>
      </c>
      <c r="E334" s="116">
        <f t="shared" si="0"/>
        <v>1132560433.8099999</v>
      </c>
      <c r="F334" s="116">
        <f t="shared" si="0"/>
        <v>618212805.21000004</v>
      </c>
      <c r="G334" s="116">
        <f t="shared" si="0"/>
        <v>-514347628.60000002</v>
      </c>
      <c r="H334" s="116">
        <f t="shared" ref="H334" si="1">H49+H157+H171+H303+H312+H318+H324+H333</f>
        <v>618212805.21000004</v>
      </c>
      <c r="I334" s="116">
        <f t="shared" ref="I334" si="2">I49+I157+I171+I303+I312+I318+I324+I333</f>
        <v>-514347628.60000002</v>
      </c>
      <c r="J334" s="116">
        <v>183.19909999999999</v>
      </c>
    </row>
    <row r="335" spans="2:10" ht="13.5" hidden="1" outlineLevel="3" thickTop="1">
      <c r="B335" s="119" t="s">
        <v>388</v>
      </c>
      <c r="C335" s="121">
        <v>0</v>
      </c>
      <c r="D335" s="121">
        <v>0</v>
      </c>
      <c r="E335" s="120">
        <v>0</v>
      </c>
      <c r="F335" s="120">
        <v>0</v>
      </c>
      <c r="G335" s="120">
        <v>0</v>
      </c>
      <c r="H335" s="120">
        <v>0</v>
      </c>
      <c r="I335" s="120">
        <v>0</v>
      </c>
      <c r="J335" s="120">
        <v>0</v>
      </c>
    </row>
    <row r="336" spans="2:10" hidden="1" outlineLevel="3">
      <c r="B336" s="119" t="s">
        <v>389</v>
      </c>
      <c r="C336" s="121">
        <v>0</v>
      </c>
      <c r="D336" s="121">
        <v>0</v>
      </c>
      <c r="E336" s="120">
        <v>0</v>
      </c>
      <c r="F336" s="120">
        <v>0</v>
      </c>
      <c r="G336" s="120">
        <v>0</v>
      </c>
      <c r="H336" s="120">
        <v>0</v>
      </c>
      <c r="I336" s="120">
        <v>0</v>
      </c>
      <c r="J336" s="120">
        <v>0</v>
      </c>
    </row>
    <row r="337" spans="2:10" hidden="1" outlineLevel="3">
      <c r="B337" s="119" t="s">
        <v>390</v>
      </c>
      <c r="C337" s="121">
        <v>0</v>
      </c>
      <c r="D337" s="121">
        <v>0</v>
      </c>
      <c r="E337" s="120">
        <v>0</v>
      </c>
      <c r="F337" s="120">
        <v>0</v>
      </c>
      <c r="G337" s="120">
        <v>0</v>
      </c>
      <c r="H337" s="120">
        <v>0</v>
      </c>
      <c r="I337" s="120">
        <v>0</v>
      </c>
      <c r="J337" s="120">
        <v>0</v>
      </c>
    </row>
    <row r="338" spans="2:10" ht="13.5" outlineLevel="2" collapsed="1" thickTop="1">
      <c r="B338" s="109" t="s">
        <v>62</v>
      </c>
      <c r="C338" s="111">
        <v>0</v>
      </c>
      <c r="D338" s="111">
        <v>0</v>
      </c>
      <c r="E338" s="110">
        <v>0</v>
      </c>
      <c r="F338" s="110">
        <v>0</v>
      </c>
      <c r="G338" s="110">
        <v>0</v>
      </c>
      <c r="H338" s="110">
        <v>0</v>
      </c>
      <c r="I338" s="110">
        <v>0</v>
      </c>
      <c r="J338" s="110">
        <v>0</v>
      </c>
    </row>
    <row r="339" spans="2:10" outlineLevel="3">
      <c r="B339" s="119" t="s">
        <v>391</v>
      </c>
      <c r="C339" s="120">
        <v>-857112.98</v>
      </c>
      <c r="D339" s="121">
        <v>0</v>
      </c>
      <c r="E339" s="120">
        <v>-857112.98</v>
      </c>
      <c r="F339" s="120">
        <v>0</v>
      </c>
      <c r="G339" s="120">
        <v>857112.98</v>
      </c>
      <c r="H339" s="120">
        <v>0</v>
      </c>
      <c r="I339" s="120">
        <v>857112.98</v>
      </c>
      <c r="J339" s="120">
        <v>0</v>
      </c>
    </row>
    <row r="340" spans="2:10" outlineLevel="3">
      <c r="B340" s="119" t="s">
        <v>392</v>
      </c>
      <c r="C340" s="120">
        <v>-396429.97</v>
      </c>
      <c r="D340" s="121">
        <v>0</v>
      </c>
      <c r="E340" s="120">
        <v>-396429.97</v>
      </c>
      <c r="F340" s="121">
        <v>0</v>
      </c>
      <c r="G340" s="120">
        <v>396429.97</v>
      </c>
      <c r="H340" s="121">
        <v>0</v>
      </c>
      <c r="I340" s="120">
        <v>396429.97</v>
      </c>
      <c r="J340" s="120">
        <v>0</v>
      </c>
    </row>
    <row r="341" spans="2:10" outlineLevel="2">
      <c r="B341" s="109" t="s">
        <v>63</v>
      </c>
      <c r="C341" s="110">
        <v>-1253542.95</v>
      </c>
      <c r="D341" s="111">
        <v>0</v>
      </c>
      <c r="E341" s="110">
        <v>-1253542.95</v>
      </c>
      <c r="F341" s="110">
        <v>0</v>
      </c>
      <c r="G341" s="110">
        <v>1253542.95</v>
      </c>
      <c r="H341" s="110">
        <v>0</v>
      </c>
      <c r="I341" s="110">
        <v>1253542.95</v>
      </c>
      <c r="J341" s="110">
        <v>0</v>
      </c>
    </row>
    <row r="342" spans="2:10" hidden="1" outlineLevel="3">
      <c r="B342" s="119" t="s">
        <v>393</v>
      </c>
      <c r="C342" s="120">
        <v>-1473.78</v>
      </c>
      <c r="D342" s="121">
        <v>0</v>
      </c>
      <c r="E342" s="120">
        <v>-1473.78</v>
      </c>
      <c r="F342" s="121">
        <v>0</v>
      </c>
      <c r="G342" s="120">
        <v>1473.78</v>
      </c>
      <c r="H342" s="121">
        <v>0</v>
      </c>
      <c r="I342" s="120">
        <v>1473.78</v>
      </c>
      <c r="J342" s="120">
        <v>0</v>
      </c>
    </row>
    <row r="343" spans="2:10" hidden="1" outlineLevel="3">
      <c r="B343" s="119" t="s">
        <v>394</v>
      </c>
      <c r="C343" s="120">
        <v>-385000</v>
      </c>
      <c r="D343" s="121">
        <v>0</v>
      </c>
      <c r="E343" s="120">
        <v>-385000</v>
      </c>
      <c r="F343" s="120">
        <v>-385000</v>
      </c>
      <c r="G343" s="120">
        <v>0</v>
      </c>
      <c r="H343" s="120">
        <v>-385000</v>
      </c>
      <c r="I343" s="120">
        <v>0</v>
      </c>
      <c r="J343" s="120">
        <v>100</v>
      </c>
    </row>
    <row r="344" spans="2:10" hidden="1" outlineLevel="3">
      <c r="B344" s="119" t="s">
        <v>395</v>
      </c>
      <c r="C344" s="120">
        <v>-135162.9</v>
      </c>
      <c r="D344" s="121">
        <v>0</v>
      </c>
      <c r="E344" s="120">
        <v>-135162.9</v>
      </c>
      <c r="F344" s="121">
        <v>0</v>
      </c>
      <c r="G344" s="120">
        <v>135162.9</v>
      </c>
      <c r="H344" s="121">
        <v>0</v>
      </c>
      <c r="I344" s="120">
        <v>135162.9</v>
      </c>
      <c r="J344" s="120">
        <v>0</v>
      </c>
    </row>
    <row r="345" spans="2:10" outlineLevel="2" collapsed="1">
      <c r="B345" s="109" t="s">
        <v>64</v>
      </c>
      <c r="C345" s="110">
        <v>-521636.68</v>
      </c>
      <c r="D345" s="111">
        <v>0</v>
      </c>
      <c r="E345" s="110">
        <v>-521636.68</v>
      </c>
      <c r="F345" s="110">
        <v>-385000</v>
      </c>
      <c r="G345" s="110">
        <v>136636.68</v>
      </c>
      <c r="H345" s="110">
        <v>-385000</v>
      </c>
      <c r="I345" s="110">
        <v>136636.68</v>
      </c>
      <c r="J345" s="110">
        <v>135.49</v>
      </c>
    </row>
    <row r="346" spans="2:10" outlineLevel="3">
      <c r="B346" s="119" t="s">
        <v>396</v>
      </c>
      <c r="C346" s="120">
        <v>-269.44</v>
      </c>
      <c r="D346" s="121">
        <v>0</v>
      </c>
      <c r="E346" s="120">
        <v>-269.44</v>
      </c>
      <c r="F346" s="121">
        <v>0</v>
      </c>
      <c r="G346" s="120">
        <v>269.44</v>
      </c>
      <c r="H346" s="121">
        <v>0</v>
      </c>
      <c r="I346" s="120">
        <v>269.44</v>
      </c>
      <c r="J346" s="120">
        <v>0</v>
      </c>
    </row>
    <row r="347" spans="2:10" outlineLevel="3">
      <c r="B347" s="119" t="s">
        <v>397</v>
      </c>
      <c r="C347" s="120">
        <v>-1950</v>
      </c>
      <c r="D347" s="121">
        <v>0</v>
      </c>
      <c r="E347" s="120">
        <v>-1950</v>
      </c>
      <c r="F347" s="121">
        <v>0</v>
      </c>
      <c r="G347" s="120">
        <v>1950</v>
      </c>
      <c r="H347" s="121">
        <v>0</v>
      </c>
      <c r="I347" s="120">
        <v>1950</v>
      </c>
      <c r="J347" s="120">
        <v>0</v>
      </c>
    </row>
    <row r="348" spans="2:10" outlineLevel="3">
      <c r="B348" s="119" t="s">
        <v>398</v>
      </c>
      <c r="C348" s="120">
        <v>-4859.07</v>
      </c>
      <c r="D348" s="121">
        <v>0</v>
      </c>
      <c r="E348" s="120">
        <v>-4859.07</v>
      </c>
      <c r="F348" s="121">
        <v>0</v>
      </c>
      <c r="G348" s="120">
        <v>4859.07</v>
      </c>
      <c r="H348" s="121">
        <v>0</v>
      </c>
      <c r="I348" s="120">
        <v>4859.07</v>
      </c>
      <c r="J348" s="120">
        <v>0</v>
      </c>
    </row>
    <row r="349" spans="2:10" outlineLevel="3">
      <c r="B349" s="119" t="s">
        <v>399</v>
      </c>
      <c r="C349" s="120">
        <v>-48</v>
      </c>
      <c r="D349" s="121">
        <v>0</v>
      </c>
      <c r="E349" s="120">
        <v>-48</v>
      </c>
      <c r="F349" s="121">
        <v>0</v>
      </c>
      <c r="G349" s="120">
        <v>48</v>
      </c>
      <c r="H349" s="121">
        <v>0</v>
      </c>
      <c r="I349" s="120">
        <v>48</v>
      </c>
      <c r="J349" s="120">
        <v>0</v>
      </c>
    </row>
    <row r="350" spans="2:10" outlineLevel="3">
      <c r="B350" s="119" t="s">
        <v>400</v>
      </c>
      <c r="C350" s="120">
        <v>-2681.92</v>
      </c>
      <c r="D350" s="121">
        <v>0</v>
      </c>
      <c r="E350" s="120">
        <v>-2681.92</v>
      </c>
      <c r="F350" s="121">
        <v>0</v>
      </c>
      <c r="G350" s="120">
        <v>2681.92</v>
      </c>
      <c r="H350" s="121">
        <v>0</v>
      </c>
      <c r="I350" s="120">
        <v>2681.92</v>
      </c>
      <c r="J350" s="120">
        <v>0</v>
      </c>
    </row>
    <row r="351" spans="2:10" outlineLevel="3">
      <c r="B351" s="119" t="s">
        <v>401</v>
      </c>
      <c r="C351" s="121">
        <v>0</v>
      </c>
      <c r="D351" s="121">
        <v>0</v>
      </c>
      <c r="E351" s="120">
        <v>0</v>
      </c>
      <c r="F351" s="120">
        <v>0</v>
      </c>
      <c r="G351" s="120">
        <v>0</v>
      </c>
      <c r="H351" s="120">
        <v>0</v>
      </c>
      <c r="I351" s="120">
        <v>0</v>
      </c>
      <c r="J351" s="120">
        <v>0</v>
      </c>
    </row>
    <row r="352" spans="2:10" outlineLevel="3">
      <c r="B352" s="119" t="s">
        <v>402</v>
      </c>
      <c r="C352" s="128">
        <v>-131979816.84999999</v>
      </c>
      <c r="D352" s="129">
        <v>0</v>
      </c>
      <c r="E352" s="128">
        <v>-131979816.84999999</v>
      </c>
      <c r="F352" s="128">
        <v>-136786780</v>
      </c>
      <c r="G352" s="120">
        <v>-4806963.1500000004</v>
      </c>
      <c r="H352" s="120">
        <v>-136786780</v>
      </c>
      <c r="I352" s="120">
        <v>-4806963.1500000004</v>
      </c>
      <c r="J352" s="120">
        <v>96.485799999999998</v>
      </c>
    </row>
    <row r="353" spans="2:10" outlineLevel="3">
      <c r="B353" s="119" t="s">
        <v>403</v>
      </c>
      <c r="C353" s="128">
        <v>-559764</v>
      </c>
      <c r="D353" s="129">
        <v>0</v>
      </c>
      <c r="E353" s="128">
        <v>-559764</v>
      </c>
      <c r="F353" s="129">
        <v>0</v>
      </c>
      <c r="G353" s="120">
        <v>559764</v>
      </c>
      <c r="H353" s="121">
        <v>0</v>
      </c>
      <c r="I353" s="120">
        <v>559764</v>
      </c>
      <c r="J353" s="120">
        <v>0</v>
      </c>
    </row>
    <row r="354" spans="2:10" outlineLevel="3">
      <c r="B354" s="119" t="s">
        <v>404</v>
      </c>
      <c r="C354" s="128">
        <v>-123326.8</v>
      </c>
      <c r="D354" s="129">
        <v>0</v>
      </c>
      <c r="E354" s="128">
        <v>-123326.8</v>
      </c>
      <c r="F354" s="129">
        <v>0</v>
      </c>
      <c r="G354" s="120">
        <v>123326.8</v>
      </c>
      <c r="H354" s="121">
        <v>0</v>
      </c>
      <c r="I354" s="120">
        <v>123326.8</v>
      </c>
      <c r="J354" s="120">
        <v>0</v>
      </c>
    </row>
    <row r="355" spans="2:10" outlineLevel="3">
      <c r="B355" s="119" t="s">
        <v>405</v>
      </c>
      <c r="C355" s="120">
        <v>0</v>
      </c>
      <c r="D355" s="121">
        <v>0</v>
      </c>
      <c r="E355" s="120">
        <v>0</v>
      </c>
      <c r="F355" s="120">
        <v>-300000</v>
      </c>
      <c r="G355" s="120">
        <v>-300000</v>
      </c>
      <c r="H355" s="120">
        <v>-300000</v>
      </c>
      <c r="I355" s="120">
        <v>-300000</v>
      </c>
      <c r="J355" s="120">
        <v>0</v>
      </c>
    </row>
    <row r="356" spans="2:10" outlineLevel="3">
      <c r="B356" s="119" t="s">
        <v>406</v>
      </c>
      <c r="C356" s="120">
        <v>-880000</v>
      </c>
      <c r="D356" s="121">
        <v>0</v>
      </c>
      <c r="E356" s="120">
        <v>-880000</v>
      </c>
      <c r="F356" s="120">
        <v>-880000</v>
      </c>
      <c r="G356" s="120">
        <v>0</v>
      </c>
      <c r="H356" s="120">
        <v>-880000</v>
      </c>
      <c r="I356" s="120">
        <v>0</v>
      </c>
      <c r="J356" s="120">
        <v>100</v>
      </c>
    </row>
    <row r="357" spans="2:10" outlineLevel="3">
      <c r="B357" s="119" t="s">
        <v>407</v>
      </c>
      <c r="C357" s="120">
        <v>-2249.88</v>
      </c>
      <c r="D357" s="121">
        <v>0</v>
      </c>
      <c r="E357" s="120">
        <v>-2249.88</v>
      </c>
      <c r="F357" s="121">
        <v>0</v>
      </c>
      <c r="G357" s="120">
        <v>2249.88</v>
      </c>
      <c r="H357" s="121">
        <v>0</v>
      </c>
      <c r="I357" s="120">
        <v>2249.88</v>
      </c>
      <c r="J357" s="120">
        <v>0</v>
      </c>
    </row>
    <row r="358" spans="2:10" outlineLevel="3">
      <c r="B358" s="119" t="s">
        <v>408</v>
      </c>
      <c r="C358" s="120">
        <v>-392.85</v>
      </c>
      <c r="D358" s="121">
        <v>0</v>
      </c>
      <c r="E358" s="120">
        <v>-392.85</v>
      </c>
      <c r="F358" s="121">
        <v>0</v>
      </c>
      <c r="G358" s="120">
        <v>392.85</v>
      </c>
      <c r="H358" s="121">
        <v>0</v>
      </c>
      <c r="I358" s="120">
        <v>392.85</v>
      </c>
      <c r="J358" s="120">
        <v>0</v>
      </c>
    </row>
    <row r="359" spans="2:10" outlineLevel="3">
      <c r="B359" s="119" t="s">
        <v>409</v>
      </c>
      <c r="C359" s="120">
        <v>-118859.34</v>
      </c>
      <c r="D359" s="121">
        <v>0</v>
      </c>
      <c r="E359" s="120">
        <v>-118859.34</v>
      </c>
      <c r="F359" s="120">
        <v>-50000</v>
      </c>
      <c r="G359" s="120">
        <v>68859.34</v>
      </c>
      <c r="H359" s="120">
        <v>-50000</v>
      </c>
      <c r="I359" s="120">
        <v>68859.34</v>
      </c>
      <c r="J359" s="120">
        <v>237.71870000000001</v>
      </c>
    </row>
    <row r="360" spans="2:10" outlineLevel="3">
      <c r="B360" s="119" t="s">
        <v>410</v>
      </c>
      <c r="C360" s="120">
        <v>-48.95</v>
      </c>
      <c r="D360" s="121">
        <v>0</v>
      </c>
      <c r="E360" s="120">
        <v>-48.95</v>
      </c>
      <c r="F360" s="121">
        <v>0</v>
      </c>
      <c r="G360" s="120">
        <v>48.95</v>
      </c>
      <c r="H360" s="121">
        <v>0</v>
      </c>
      <c r="I360" s="120">
        <v>48.95</v>
      </c>
      <c r="J360" s="120">
        <v>0</v>
      </c>
    </row>
    <row r="361" spans="2:10" outlineLevel="3">
      <c r="B361" s="119" t="s">
        <v>411</v>
      </c>
      <c r="C361" s="120">
        <v>0.67</v>
      </c>
      <c r="D361" s="121">
        <v>0</v>
      </c>
      <c r="E361" s="120">
        <v>0.67</v>
      </c>
      <c r="F361" s="121">
        <v>0</v>
      </c>
      <c r="G361" s="120">
        <v>-0.67</v>
      </c>
      <c r="H361" s="121">
        <v>0</v>
      </c>
      <c r="I361" s="120">
        <v>-0.67</v>
      </c>
      <c r="J361" s="120">
        <v>0</v>
      </c>
    </row>
    <row r="362" spans="2:10" outlineLevel="3">
      <c r="B362" s="119" t="s">
        <v>412</v>
      </c>
      <c r="C362" s="120">
        <v>-5750012.5599999996</v>
      </c>
      <c r="D362" s="121">
        <v>0</v>
      </c>
      <c r="E362" s="120">
        <v>-5750012.5599999996</v>
      </c>
      <c r="F362" s="121">
        <v>0</v>
      </c>
      <c r="G362" s="120">
        <v>5750012.5599999996</v>
      </c>
      <c r="H362" s="121">
        <v>0</v>
      </c>
      <c r="I362" s="120">
        <v>5750012.5599999996</v>
      </c>
      <c r="J362" s="120">
        <v>0</v>
      </c>
    </row>
    <row r="363" spans="2:10" outlineLevel="3">
      <c r="B363" s="119" t="s">
        <v>413</v>
      </c>
      <c r="C363" s="120">
        <v>-247</v>
      </c>
      <c r="D363" s="121">
        <v>0</v>
      </c>
      <c r="E363" s="120">
        <v>-247</v>
      </c>
      <c r="F363" s="121">
        <v>0</v>
      </c>
      <c r="G363" s="120">
        <v>247</v>
      </c>
      <c r="H363" s="121">
        <v>0</v>
      </c>
      <c r="I363" s="120">
        <v>247</v>
      </c>
      <c r="J363" s="120">
        <v>0</v>
      </c>
    </row>
    <row r="364" spans="2:10" outlineLevel="3">
      <c r="B364" s="119" t="s">
        <v>414</v>
      </c>
      <c r="C364" s="120">
        <v>0</v>
      </c>
      <c r="D364" s="121">
        <v>0</v>
      </c>
      <c r="E364" s="120">
        <v>0</v>
      </c>
      <c r="F364" s="121">
        <v>0</v>
      </c>
      <c r="G364" s="120">
        <v>0</v>
      </c>
      <c r="H364" s="121">
        <v>0</v>
      </c>
      <c r="I364" s="120">
        <v>0</v>
      </c>
      <c r="J364" s="120">
        <v>0</v>
      </c>
    </row>
    <row r="365" spans="2:10" outlineLevel="2">
      <c r="B365" s="109" t="s">
        <v>65</v>
      </c>
      <c r="C365" s="110">
        <v>-139424525.99000001</v>
      </c>
      <c r="D365" s="111">
        <v>0</v>
      </c>
      <c r="E365" s="110">
        <v>-139424525.99000001</v>
      </c>
      <c r="F365" s="110">
        <v>-138016780</v>
      </c>
      <c r="G365" s="110">
        <v>1407745.99</v>
      </c>
      <c r="H365" s="110">
        <v>-138016780</v>
      </c>
      <c r="I365" s="110">
        <v>1407745.99</v>
      </c>
      <c r="J365" s="110">
        <v>101.02</v>
      </c>
    </row>
    <row r="366" spans="2:10" outlineLevel="3">
      <c r="B366" s="119" t="s">
        <v>415</v>
      </c>
      <c r="C366" s="120">
        <v>-6795757.8200000003</v>
      </c>
      <c r="D366" s="121">
        <v>0</v>
      </c>
      <c r="E366" s="120">
        <v>-6795757.8200000003</v>
      </c>
      <c r="F366" s="120">
        <v>-6795758</v>
      </c>
      <c r="G366" s="120">
        <v>-0.18</v>
      </c>
      <c r="H366" s="120">
        <v>-6795758</v>
      </c>
      <c r="I366" s="120">
        <v>-0.18</v>
      </c>
      <c r="J366" s="120">
        <v>100</v>
      </c>
    </row>
    <row r="367" spans="2:10" outlineLevel="3">
      <c r="B367" s="119" t="s">
        <v>416</v>
      </c>
      <c r="C367" s="120">
        <v>-132094.59</v>
      </c>
      <c r="D367" s="121">
        <v>0</v>
      </c>
      <c r="E367" s="120">
        <v>-132094.59</v>
      </c>
      <c r="F367" s="121">
        <v>0</v>
      </c>
      <c r="G367" s="120">
        <v>132094.59</v>
      </c>
      <c r="H367" s="121">
        <v>0</v>
      </c>
      <c r="I367" s="120">
        <v>132094.59</v>
      </c>
      <c r="J367" s="120">
        <v>0</v>
      </c>
    </row>
    <row r="368" spans="2:10" ht="13.5" outlineLevel="2" thickBot="1">
      <c r="B368" s="112" t="s">
        <v>66</v>
      </c>
      <c r="C368" s="113">
        <v>-6927852.4100000001</v>
      </c>
      <c r="D368" s="114">
        <v>0</v>
      </c>
      <c r="E368" s="113">
        <v>-6927852.4100000001</v>
      </c>
      <c r="F368" s="113">
        <v>-6795758</v>
      </c>
      <c r="G368" s="113">
        <v>132094.41</v>
      </c>
      <c r="H368" s="113">
        <v>-6795758</v>
      </c>
      <c r="I368" s="113">
        <v>132094.41</v>
      </c>
      <c r="J368" s="113">
        <v>101.9438</v>
      </c>
    </row>
    <row r="369" spans="2:11" ht="13.5" outlineLevel="1" thickTop="1">
      <c r="B369" s="122" t="s">
        <v>68</v>
      </c>
      <c r="C369" s="123">
        <f>C338+C341+C345+C365+C368</f>
        <v>-148127558.03</v>
      </c>
      <c r="D369" s="123">
        <f t="shared" ref="D369:I369" si="3">D338+D341+D345+D365+D368</f>
        <v>0</v>
      </c>
      <c r="E369" s="123">
        <f t="shared" si="3"/>
        <v>-148127558.03</v>
      </c>
      <c r="F369" s="123">
        <f t="shared" si="3"/>
        <v>-145197538</v>
      </c>
      <c r="G369" s="123">
        <f t="shared" si="3"/>
        <v>2930020.0300000003</v>
      </c>
      <c r="H369" s="123">
        <f t="shared" si="3"/>
        <v>-145197538</v>
      </c>
      <c r="I369" s="123">
        <f t="shared" si="3"/>
        <v>2930020.0300000003</v>
      </c>
      <c r="J369" s="123">
        <v>102.018</v>
      </c>
    </row>
    <row r="370" spans="2:11">
      <c r="B370" s="117" t="s">
        <v>69</v>
      </c>
      <c r="C370" s="118">
        <f>C334+C369</f>
        <v>494864946.63999999</v>
      </c>
      <c r="D370" s="118">
        <f t="shared" ref="D370:I370" si="4">D334+D369</f>
        <v>0</v>
      </c>
      <c r="E370" s="118">
        <f t="shared" si="4"/>
        <v>984432875.77999997</v>
      </c>
      <c r="F370" s="118">
        <f t="shared" si="4"/>
        <v>473015267.21000004</v>
      </c>
      <c r="G370" s="118">
        <f t="shared" si="4"/>
        <v>-511417608.57000005</v>
      </c>
      <c r="H370" s="118">
        <f t="shared" si="4"/>
        <v>473015267.21000004</v>
      </c>
      <c r="I370" s="118">
        <f t="shared" si="4"/>
        <v>-511417608.57000005</v>
      </c>
      <c r="J370" s="118">
        <v>208.11859999999999</v>
      </c>
      <c r="K370" s="1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J40"/>
  <sheetViews>
    <sheetView workbookViewId="0">
      <selection activeCell="C15" sqref="C15"/>
    </sheetView>
  </sheetViews>
  <sheetFormatPr defaultColWidth="11.42578125" defaultRowHeight="12.75" outlineLevelRow="3"/>
  <cols>
    <col min="1" max="1" width="1.7109375" style="102" customWidth="1"/>
    <col min="2" max="2" width="34.28515625" style="102" customWidth="1"/>
    <col min="3" max="3" width="15.7109375" style="102" customWidth="1"/>
    <col min="4" max="5" width="15.7109375" style="102" hidden="1" customWidth="1"/>
    <col min="6" max="6" width="15.7109375" style="102" customWidth="1"/>
    <col min="7" max="9" width="15.7109375" style="102" hidden="1" customWidth="1"/>
    <col min="10" max="10" width="10.7109375" style="102" hidden="1" customWidth="1"/>
    <col min="11" max="256" width="11.42578125" style="102"/>
    <col min="257" max="257" width="1.7109375" style="102" customWidth="1"/>
    <col min="258" max="258" width="30.7109375" style="102" customWidth="1"/>
    <col min="259" max="265" width="15.7109375" style="102" customWidth="1"/>
    <col min="266" max="266" width="10.7109375" style="102" customWidth="1"/>
    <col min="267" max="512" width="11.42578125" style="102"/>
    <col min="513" max="513" width="1.7109375" style="102" customWidth="1"/>
    <col min="514" max="514" width="30.7109375" style="102" customWidth="1"/>
    <col min="515" max="521" width="15.7109375" style="102" customWidth="1"/>
    <col min="522" max="522" width="10.7109375" style="102" customWidth="1"/>
    <col min="523" max="768" width="11.42578125" style="102"/>
    <col min="769" max="769" width="1.7109375" style="102" customWidth="1"/>
    <col min="770" max="770" width="30.7109375" style="102" customWidth="1"/>
    <col min="771" max="777" width="15.7109375" style="102" customWidth="1"/>
    <col min="778" max="778" width="10.7109375" style="102" customWidth="1"/>
    <col min="779" max="1024" width="11.42578125" style="102"/>
    <col min="1025" max="1025" width="1.7109375" style="102" customWidth="1"/>
    <col min="1026" max="1026" width="30.7109375" style="102" customWidth="1"/>
    <col min="1027" max="1033" width="15.7109375" style="102" customWidth="1"/>
    <col min="1034" max="1034" width="10.7109375" style="102" customWidth="1"/>
    <col min="1035" max="1280" width="11.42578125" style="102"/>
    <col min="1281" max="1281" width="1.7109375" style="102" customWidth="1"/>
    <col min="1282" max="1282" width="30.7109375" style="102" customWidth="1"/>
    <col min="1283" max="1289" width="15.7109375" style="102" customWidth="1"/>
    <col min="1290" max="1290" width="10.7109375" style="102" customWidth="1"/>
    <col min="1291" max="1536" width="11.42578125" style="102"/>
    <col min="1537" max="1537" width="1.7109375" style="102" customWidth="1"/>
    <col min="1538" max="1538" width="30.7109375" style="102" customWidth="1"/>
    <col min="1539" max="1545" width="15.7109375" style="102" customWidth="1"/>
    <col min="1546" max="1546" width="10.7109375" style="102" customWidth="1"/>
    <col min="1547" max="1792" width="11.42578125" style="102"/>
    <col min="1793" max="1793" width="1.7109375" style="102" customWidth="1"/>
    <col min="1794" max="1794" width="30.7109375" style="102" customWidth="1"/>
    <col min="1795" max="1801" width="15.7109375" style="102" customWidth="1"/>
    <col min="1802" max="1802" width="10.7109375" style="102" customWidth="1"/>
    <col min="1803" max="2048" width="11.42578125" style="102"/>
    <col min="2049" max="2049" width="1.7109375" style="102" customWidth="1"/>
    <col min="2050" max="2050" width="30.7109375" style="102" customWidth="1"/>
    <col min="2051" max="2057" width="15.7109375" style="102" customWidth="1"/>
    <col min="2058" max="2058" width="10.7109375" style="102" customWidth="1"/>
    <col min="2059" max="2304" width="11.42578125" style="102"/>
    <col min="2305" max="2305" width="1.7109375" style="102" customWidth="1"/>
    <col min="2306" max="2306" width="30.7109375" style="102" customWidth="1"/>
    <col min="2307" max="2313" width="15.7109375" style="102" customWidth="1"/>
    <col min="2314" max="2314" width="10.7109375" style="102" customWidth="1"/>
    <col min="2315" max="2560" width="11.42578125" style="102"/>
    <col min="2561" max="2561" width="1.7109375" style="102" customWidth="1"/>
    <col min="2562" max="2562" width="30.7109375" style="102" customWidth="1"/>
    <col min="2563" max="2569" width="15.7109375" style="102" customWidth="1"/>
    <col min="2570" max="2570" width="10.7109375" style="102" customWidth="1"/>
    <col min="2571" max="2816" width="11.42578125" style="102"/>
    <col min="2817" max="2817" width="1.7109375" style="102" customWidth="1"/>
    <col min="2818" max="2818" width="30.7109375" style="102" customWidth="1"/>
    <col min="2819" max="2825" width="15.7109375" style="102" customWidth="1"/>
    <col min="2826" max="2826" width="10.7109375" style="102" customWidth="1"/>
    <col min="2827" max="3072" width="11.42578125" style="102"/>
    <col min="3073" max="3073" width="1.7109375" style="102" customWidth="1"/>
    <col min="3074" max="3074" width="30.7109375" style="102" customWidth="1"/>
    <col min="3075" max="3081" width="15.7109375" style="102" customWidth="1"/>
    <col min="3082" max="3082" width="10.7109375" style="102" customWidth="1"/>
    <col min="3083" max="3328" width="11.42578125" style="102"/>
    <col min="3329" max="3329" width="1.7109375" style="102" customWidth="1"/>
    <col min="3330" max="3330" width="30.7109375" style="102" customWidth="1"/>
    <col min="3331" max="3337" width="15.7109375" style="102" customWidth="1"/>
    <col min="3338" max="3338" width="10.7109375" style="102" customWidth="1"/>
    <col min="3339" max="3584" width="11.42578125" style="102"/>
    <col min="3585" max="3585" width="1.7109375" style="102" customWidth="1"/>
    <col min="3586" max="3586" width="30.7109375" style="102" customWidth="1"/>
    <col min="3587" max="3593" width="15.7109375" style="102" customWidth="1"/>
    <col min="3594" max="3594" width="10.7109375" style="102" customWidth="1"/>
    <col min="3595" max="3840" width="11.42578125" style="102"/>
    <col min="3841" max="3841" width="1.7109375" style="102" customWidth="1"/>
    <col min="3842" max="3842" width="30.7109375" style="102" customWidth="1"/>
    <col min="3843" max="3849" width="15.7109375" style="102" customWidth="1"/>
    <col min="3850" max="3850" width="10.7109375" style="102" customWidth="1"/>
    <col min="3851" max="4096" width="11.42578125" style="102"/>
    <col min="4097" max="4097" width="1.7109375" style="102" customWidth="1"/>
    <col min="4098" max="4098" width="30.7109375" style="102" customWidth="1"/>
    <col min="4099" max="4105" width="15.7109375" style="102" customWidth="1"/>
    <col min="4106" max="4106" width="10.7109375" style="102" customWidth="1"/>
    <col min="4107" max="4352" width="11.42578125" style="102"/>
    <col min="4353" max="4353" width="1.7109375" style="102" customWidth="1"/>
    <col min="4354" max="4354" width="30.7109375" style="102" customWidth="1"/>
    <col min="4355" max="4361" width="15.7109375" style="102" customWidth="1"/>
    <col min="4362" max="4362" width="10.7109375" style="102" customWidth="1"/>
    <col min="4363" max="4608" width="11.42578125" style="102"/>
    <col min="4609" max="4609" width="1.7109375" style="102" customWidth="1"/>
    <col min="4610" max="4610" width="30.7109375" style="102" customWidth="1"/>
    <col min="4611" max="4617" width="15.7109375" style="102" customWidth="1"/>
    <col min="4618" max="4618" width="10.7109375" style="102" customWidth="1"/>
    <col min="4619" max="4864" width="11.42578125" style="102"/>
    <col min="4865" max="4865" width="1.7109375" style="102" customWidth="1"/>
    <col min="4866" max="4866" width="30.7109375" style="102" customWidth="1"/>
    <col min="4867" max="4873" width="15.7109375" style="102" customWidth="1"/>
    <col min="4874" max="4874" width="10.7109375" style="102" customWidth="1"/>
    <col min="4875" max="5120" width="11.42578125" style="102"/>
    <col min="5121" max="5121" width="1.7109375" style="102" customWidth="1"/>
    <col min="5122" max="5122" width="30.7109375" style="102" customWidth="1"/>
    <col min="5123" max="5129" width="15.7109375" style="102" customWidth="1"/>
    <col min="5130" max="5130" width="10.7109375" style="102" customWidth="1"/>
    <col min="5131" max="5376" width="11.42578125" style="102"/>
    <col min="5377" max="5377" width="1.7109375" style="102" customWidth="1"/>
    <col min="5378" max="5378" width="30.7109375" style="102" customWidth="1"/>
    <col min="5379" max="5385" width="15.7109375" style="102" customWidth="1"/>
    <col min="5386" max="5386" width="10.7109375" style="102" customWidth="1"/>
    <col min="5387" max="5632" width="11.42578125" style="102"/>
    <col min="5633" max="5633" width="1.7109375" style="102" customWidth="1"/>
    <col min="5634" max="5634" width="30.7109375" style="102" customWidth="1"/>
    <col min="5635" max="5641" width="15.7109375" style="102" customWidth="1"/>
    <col min="5642" max="5642" width="10.7109375" style="102" customWidth="1"/>
    <col min="5643" max="5888" width="11.42578125" style="102"/>
    <col min="5889" max="5889" width="1.7109375" style="102" customWidth="1"/>
    <col min="5890" max="5890" width="30.7109375" style="102" customWidth="1"/>
    <col min="5891" max="5897" width="15.7109375" style="102" customWidth="1"/>
    <col min="5898" max="5898" width="10.7109375" style="102" customWidth="1"/>
    <col min="5899" max="6144" width="11.42578125" style="102"/>
    <col min="6145" max="6145" width="1.7109375" style="102" customWidth="1"/>
    <col min="6146" max="6146" width="30.7109375" style="102" customWidth="1"/>
    <col min="6147" max="6153" width="15.7109375" style="102" customWidth="1"/>
    <col min="6154" max="6154" width="10.7109375" style="102" customWidth="1"/>
    <col min="6155" max="6400" width="11.42578125" style="102"/>
    <col min="6401" max="6401" width="1.7109375" style="102" customWidth="1"/>
    <col min="6402" max="6402" width="30.7109375" style="102" customWidth="1"/>
    <col min="6403" max="6409" width="15.7109375" style="102" customWidth="1"/>
    <col min="6410" max="6410" width="10.7109375" style="102" customWidth="1"/>
    <col min="6411" max="6656" width="11.42578125" style="102"/>
    <col min="6657" max="6657" width="1.7109375" style="102" customWidth="1"/>
    <col min="6658" max="6658" width="30.7109375" style="102" customWidth="1"/>
    <col min="6659" max="6665" width="15.7109375" style="102" customWidth="1"/>
    <col min="6666" max="6666" width="10.7109375" style="102" customWidth="1"/>
    <col min="6667" max="6912" width="11.42578125" style="102"/>
    <col min="6913" max="6913" width="1.7109375" style="102" customWidth="1"/>
    <col min="6914" max="6914" width="30.7109375" style="102" customWidth="1"/>
    <col min="6915" max="6921" width="15.7109375" style="102" customWidth="1"/>
    <col min="6922" max="6922" width="10.7109375" style="102" customWidth="1"/>
    <col min="6923" max="7168" width="11.42578125" style="102"/>
    <col min="7169" max="7169" width="1.7109375" style="102" customWidth="1"/>
    <col min="7170" max="7170" width="30.7109375" style="102" customWidth="1"/>
    <col min="7171" max="7177" width="15.7109375" style="102" customWidth="1"/>
    <col min="7178" max="7178" width="10.7109375" style="102" customWidth="1"/>
    <col min="7179" max="7424" width="11.42578125" style="102"/>
    <col min="7425" max="7425" width="1.7109375" style="102" customWidth="1"/>
    <col min="7426" max="7426" width="30.7109375" style="102" customWidth="1"/>
    <col min="7427" max="7433" width="15.7109375" style="102" customWidth="1"/>
    <col min="7434" max="7434" width="10.7109375" style="102" customWidth="1"/>
    <col min="7435" max="7680" width="11.42578125" style="102"/>
    <col min="7681" max="7681" width="1.7109375" style="102" customWidth="1"/>
    <col min="7682" max="7682" width="30.7109375" style="102" customWidth="1"/>
    <col min="7683" max="7689" width="15.7109375" style="102" customWidth="1"/>
    <col min="7690" max="7690" width="10.7109375" style="102" customWidth="1"/>
    <col min="7691" max="7936" width="11.42578125" style="102"/>
    <col min="7937" max="7937" width="1.7109375" style="102" customWidth="1"/>
    <col min="7938" max="7938" width="30.7109375" style="102" customWidth="1"/>
    <col min="7939" max="7945" width="15.7109375" style="102" customWidth="1"/>
    <col min="7946" max="7946" width="10.7109375" style="102" customWidth="1"/>
    <col min="7947" max="8192" width="11.42578125" style="102"/>
    <col min="8193" max="8193" width="1.7109375" style="102" customWidth="1"/>
    <col min="8194" max="8194" width="30.7109375" style="102" customWidth="1"/>
    <col min="8195" max="8201" width="15.7109375" style="102" customWidth="1"/>
    <col min="8202" max="8202" width="10.7109375" style="102" customWidth="1"/>
    <col min="8203" max="8448" width="11.42578125" style="102"/>
    <col min="8449" max="8449" width="1.7109375" style="102" customWidth="1"/>
    <col min="8450" max="8450" width="30.7109375" style="102" customWidth="1"/>
    <col min="8451" max="8457" width="15.7109375" style="102" customWidth="1"/>
    <col min="8458" max="8458" width="10.7109375" style="102" customWidth="1"/>
    <col min="8459" max="8704" width="11.42578125" style="102"/>
    <col min="8705" max="8705" width="1.7109375" style="102" customWidth="1"/>
    <col min="8706" max="8706" width="30.7109375" style="102" customWidth="1"/>
    <col min="8707" max="8713" width="15.7109375" style="102" customWidth="1"/>
    <col min="8714" max="8714" width="10.7109375" style="102" customWidth="1"/>
    <col min="8715" max="8960" width="11.42578125" style="102"/>
    <col min="8961" max="8961" width="1.7109375" style="102" customWidth="1"/>
    <col min="8962" max="8962" width="30.7109375" style="102" customWidth="1"/>
    <col min="8963" max="8969" width="15.7109375" style="102" customWidth="1"/>
    <col min="8970" max="8970" width="10.7109375" style="102" customWidth="1"/>
    <col min="8971" max="9216" width="11.42578125" style="102"/>
    <col min="9217" max="9217" width="1.7109375" style="102" customWidth="1"/>
    <col min="9218" max="9218" width="30.7109375" style="102" customWidth="1"/>
    <col min="9219" max="9225" width="15.7109375" style="102" customWidth="1"/>
    <col min="9226" max="9226" width="10.7109375" style="102" customWidth="1"/>
    <col min="9227" max="9472" width="11.42578125" style="102"/>
    <col min="9473" max="9473" width="1.7109375" style="102" customWidth="1"/>
    <col min="9474" max="9474" width="30.7109375" style="102" customWidth="1"/>
    <col min="9475" max="9481" width="15.7109375" style="102" customWidth="1"/>
    <col min="9482" max="9482" width="10.7109375" style="102" customWidth="1"/>
    <col min="9483" max="9728" width="11.42578125" style="102"/>
    <col min="9729" max="9729" width="1.7109375" style="102" customWidth="1"/>
    <col min="9730" max="9730" width="30.7109375" style="102" customWidth="1"/>
    <col min="9731" max="9737" width="15.7109375" style="102" customWidth="1"/>
    <col min="9738" max="9738" width="10.7109375" style="102" customWidth="1"/>
    <col min="9739" max="9984" width="11.42578125" style="102"/>
    <col min="9985" max="9985" width="1.7109375" style="102" customWidth="1"/>
    <col min="9986" max="9986" width="30.7109375" style="102" customWidth="1"/>
    <col min="9987" max="9993" width="15.7109375" style="102" customWidth="1"/>
    <col min="9994" max="9994" width="10.7109375" style="102" customWidth="1"/>
    <col min="9995" max="10240" width="11.42578125" style="102"/>
    <col min="10241" max="10241" width="1.7109375" style="102" customWidth="1"/>
    <col min="10242" max="10242" width="30.7109375" style="102" customWidth="1"/>
    <col min="10243" max="10249" width="15.7109375" style="102" customWidth="1"/>
    <col min="10250" max="10250" width="10.7109375" style="102" customWidth="1"/>
    <col min="10251" max="10496" width="11.42578125" style="102"/>
    <col min="10497" max="10497" width="1.7109375" style="102" customWidth="1"/>
    <col min="10498" max="10498" width="30.7109375" style="102" customWidth="1"/>
    <col min="10499" max="10505" width="15.7109375" style="102" customWidth="1"/>
    <col min="10506" max="10506" width="10.7109375" style="102" customWidth="1"/>
    <col min="10507" max="10752" width="11.42578125" style="102"/>
    <col min="10753" max="10753" width="1.7109375" style="102" customWidth="1"/>
    <col min="10754" max="10754" width="30.7109375" style="102" customWidth="1"/>
    <col min="10755" max="10761" width="15.7109375" style="102" customWidth="1"/>
    <col min="10762" max="10762" width="10.7109375" style="102" customWidth="1"/>
    <col min="10763" max="11008" width="11.42578125" style="102"/>
    <col min="11009" max="11009" width="1.7109375" style="102" customWidth="1"/>
    <col min="11010" max="11010" width="30.7109375" style="102" customWidth="1"/>
    <col min="11011" max="11017" width="15.7109375" style="102" customWidth="1"/>
    <col min="11018" max="11018" width="10.7109375" style="102" customWidth="1"/>
    <col min="11019" max="11264" width="11.42578125" style="102"/>
    <col min="11265" max="11265" width="1.7109375" style="102" customWidth="1"/>
    <col min="11266" max="11266" width="30.7109375" style="102" customWidth="1"/>
    <col min="11267" max="11273" width="15.7109375" style="102" customWidth="1"/>
    <col min="11274" max="11274" width="10.7109375" style="102" customWidth="1"/>
    <col min="11275" max="11520" width="11.42578125" style="102"/>
    <col min="11521" max="11521" width="1.7109375" style="102" customWidth="1"/>
    <col min="11522" max="11522" width="30.7109375" style="102" customWidth="1"/>
    <col min="11523" max="11529" width="15.7109375" style="102" customWidth="1"/>
    <col min="11530" max="11530" width="10.7109375" style="102" customWidth="1"/>
    <col min="11531" max="11776" width="11.42578125" style="102"/>
    <col min="11777" max="11777" width="1.7109375" style="102" customWidth="1"/>
    <col min="11778" max="11778" width="30.7109375" style="102" customWidth="1"/>
    <col min="11779" max="11785" width="15.7109375" style="102" customWidth="1"/>
    <col min="11786" max="11786" width="10.7109375" style="102" customWidth="1"/>
    <col min="11787" max="12032" width="11.42578125" style="102"/>
    <col min="12033" max="12033" width="1.7109375" style="102" customWidth="1"/>
    <col min="12034" max="12034" width="30.7109375" style="102" customWidth="1"/>
    <col min="12035" max="12041" width="15.7109375" style="102" customWidth="1"/>
    <col min="12042" max="12042" width="10.7109375" style="102" customWidth="1"/>
    <col min="12043" max="12288" width="11.42578125" style="102"/>
    <col min="12289" max="12289" width="1.7109375" style="102" customWidth="1"/>
    <col min="12290" max="12290" width="30.7109375" style="102" customWidth="1"/>
    <col min="12291" max="12297" width="15.7109375" style="102" customWidth="1"/>
    <col min="12298" max="12298" width="10.7109375" style="102" customWidth="1"/>
    <col min="12299" max="12544" width="11.42578125" style="102"/>
    <col min="12545" max="12545" width="1.7109375" style="102" customWidth="1"/>
    <col min="12546" max="12546" width="30.7109375" style="102" customWidth="1"/>
    <col min="12547" max="12553" width="15.7109375" style="102" customWidth="1"/>
    <col min="12554" max="12554" width="10.7109375" style="102" customWidth="1"/>
    <col min="12555" max="12800" width="11.42578125" style="102"/>
    <col min="12801" max="12801" width="1.7109375" style="102" customWidth="1"/>
    <col min="12802" max="12802" width="30.7109375" style="102" customWidth="1"/>
    <col min="12803" max="12809" width="15.7109375" style="102" customWidth="1"/>
    <col min="12810" max="12810" width="10.7109375" style="102" customWidth="1"/>
    <col min="12811" max="13056" width="11.42578125" style="102"/>
    <col min="13057" max="13057" width="1.7109375" style="102" customWidth="1"/>
    <col min="13058" max="13058" width="30.7109375" style="102" customWidth="1"/>
    <col min="13059" max="13065" width="15.7109375" style="102" customWidth="1"/>
    <col min="13066" max="13066" width="10.7109375" style="102" customWidth="1"/>
    <col min="13067" max="13312" width="11.42578125" style="102"/>
    <col min="13313" max="13313" width="1.7109375" style="102" customWidth="1"/>
    <col min="13314" max="13314" width="30.7109375" style="102" customWidth="1"/>
    <col min="13315" max="13321" width="15.7109375" style="102" customWidth="1"/>
    <col min="13322" max="13322" width="10.7109375" style="102" customWidth="1"/>
    <col min="13323" max="13568" width="11.42578125" style="102"/>
    <col min="13569" max="13569" width="1.7109375" style="102" customWidth="1"/>
    <col min="13570" max="13570" width="30.7109375" style="102" customWidth="1"/>
    <col min="13571" max="13577" width="15.7109375" style="102" customWidth="1"/>
    <col min="13578" max="13578" width="10.7109375" style="102" customWidth="1"/>
    <col min="13579" max="13824" width="11.42578125" style="102"/>
    <col min="13825" max="13825" width="1.7109375" style="102" customWidth="1"/>
    <col min="13826" max="13826" width="30.7109375" style="102" customWidth="1"/>
    <col min="13827" max="13833" width="15.7109375" style="102" customWidth="1"/>
    <col min="13834" max="13834" width="10.7109375" style="102" customWidth="1"/>
    <col min="13835" max="14080" width="11.42578125" style="102"/>
    <col min="14081" max="14081" width="1.7109375" style="102" customWidth="1"/>
    <col min="14082" max="14082" width="30.7109375" style="102" customWidth="1"/>
    <col min="14083" max="14089" width="15.7109375" style="102" customWidth="1"/>
    <col min="14090" max="14090" width="10.7109375" style="102" customWidth="1"/>
    <col min="14091" max="14336" width="11.42578125" style="102"/>
    <col min="14337" max="14337" width="1.7109375" style="102" customWidth="1"/>
    <col min="14338" max="14338" width="30.7109375" style="102" customWidth="1"/>
    <col min="14339" max="14345" width="15.7109375" style="102" customWidth="1"/>
    <col min="14346" max="14346" width="10.7109375" style="102" customWidth="1"/>
    <col min="14347" max="14592" width="11.42578125" style="102"/>
    <col min="14593" max="14593" width="1.7109375" style="102" customWidth="1"/>
    <col min="14594" max="14594" width="30.7109375" style="102" customWidth="1"/>
    <col min="14595" max="14601" width="15.7109375" style="102" customWidth="1"/>
    <col min="14602" max="14602" width="10.7109375" style="102" customWidth="1"/>
    <col min="14603" max="14848" width="11.42578125" style="102"/>
    <col min="14849" max="14849" width="1.7109375" style="102" customWidth="1"/>
    <col min="14850" max="14850" width="30.7109375" style="102" customWidth="1"/>
    <col min="14851" max="14857" width="15.7109375" style="102" customWidth="1"/>
    <col min="14858" max="14858" width="10.7109375" style="102" customWidth="1"/>
    <col min="14859" max="15104" width="11.42578125" style="102"/>
    <col min="15105" max="15105" width="1.7109375" style="102" customWidth="1"/>
    <col min="15106" max="15106" width="30.7109375" style="102" customWidth="1"/>
    <col min="15107" max="15113" width="15.7109375" style="102" customWidth="1"/>
    <col min="15114" max="15114" width="10.7109375" style="102" customWidth="1"/>
    <col min="15115" max="15360" width="11.42578125" style="102"/>
    <col min="15361" max="15361" width="1.7109375" style="102" customWidth="1"/>
    <col min="15362" max="15362" width="30.7109375" style="102" customWidth="1"/>
    <col min="15363" max="15369" width="15.7109375" style="102" customWidth="1"/>
    <col min="15370" max="15370" width="10.7109375" style="102" customWidth="1"/>
    <col min="15371" max="15616" width="11.42578125" style="102"/>
    <col min="15617" max="15617" width="1.7109375" style="102" customWidth="1"/>
    <col min="15618" max="15618" width="30.7109375" style="102" customWidth="1"/>
    <col min="15619" max="15625" width="15.7109375" style="102" customWidth="1"/>
    <col min="15626" max="15626" width="10.7109375" style="102" customWidth="1"/>
    <col min="15627" max="15872" width="11.42578125" style="102"/>
    <col min="15873" max="15873" width="1.7109375" style="102" customWidth="1"/>
    <col min="15874" max="15874" width="30.7109375" style="102" customWidth="1"/>
    <col min="15875" max="15881" width="15.7109375" style="102" customWidth="1"/>
    <col min="15882" max="15882" width="10.7109375" style="102" customWidth="1"/>
    <col min="15883" max="16128" width="11.42578125" style="102"/>
    <col min="16129" max="16129" width="1.7109375" style="102" customWidth="1"/>
    <col min="16130" max="16130" width="30.7109375" style="102" customWidth="1"/>
    <col min="16131" max="16137" width="15.7109375" style="102" customWidth="1"/>
    <col min="16138" max="16138" width="10.7109375" style="102" customWidth="1"/>
    <col min="16139" max="16384" width="11.42578125" style="102"/>
  </cols>
  <sheetData>
    <row r="1" spans="2:10">
      <c r="B1" s="103" t="s">
        <v>39</v>
      </c>
    </row>
    <row r="2" spans="2:10">
      <c r="B2" s="103" t="s">
        <v>40</v>
      </c>
    </row>
    <row r="3" spans="2:10">
      <c r="B3" s="103" t="s">
        <v>417</v>
      </c>
    </row>
    <row r="4" spans="2:10">
      <c r="B4" s="103"/>
    </row>
    <row r="5" spans="2:10">
      <c r="B5" s="103" t="s">
        <v>418</v>
      </c>
    </row>
    <row r="6" spans="2:10">
      <c r="B6" s="103" t="s">
        <v>43</v>
      </c>
    </row>
    <row r="7" spans="2:10">
      <c r="B7" s="103" t="s">
        <v>44</v>
      </c>
    </row>
    <row r="8" spans="2:10">
      <c r="B8" s="103"/>
    </row>
    <row r="9" spans="2:10">
      <c r="B9" s="103" t="s">
        <v>45</v>
      </c>
    </row>
    <row r="11" spans="2:10" ht="15">
      <c r="B11" s="104" t="s">
        <v>46</v>
      </c>
      <c r="C11" s="105" t="s">
        <v>47</v>
      </c>
      <c r="D11" s="105" t="s">
        <v>48</v>
      </c>
      <c r="E11" s="105" t="s">
        <v>49</v>
      </c>
      <c r="F11" s="105" t="s">
        <v>50</v>
      </c>
      <c r="G11" s="105" t="s">
        <v>51</v>
      </c>
      <c r="H11" s="105" t="s">
        <v>52</v>
      </c>
      <c r="I11" s="105" t="s">
        <v>53</v>
      </c>
      <c r="J11" s="105" t="s">
        <v>54</v>
      </c>
    </row>
    <row r="12" spans="2:10" hidden="1" outlineLevel="3">
      <c r="B12" s="119" t="s">
        <v>259</v>
      </c>
      <c r="C12" s="120">
        <v>-52000</v>
      </c>
      <c r="D12" s="121">
        <v>0</v>
      </c>
      <c r="E12" s="120">
        <v>-52000</v>
      </c>
      <c r="F12" s="121">
        <v>0</v>
      </c>
      <c r="G12" s="120">
        <v>52000</v>
      </c>
      <c r="H12" s="121">
        <v>0</v>
      </c>
      <c r="I12" s="120">
        <v>52000</v>
      </c>
      <c r="J12" s="120">
        <v>0</v>
      </c>
    </row>
    <row r="13" spans="2:10" outlineLevel="2" collapsed="1">
      <c r="B13" s="109" t="s">
        <v>56</v>
      </c>
      <c r="C13" s="110">
        <v>-52000</v>
      </c>
      <c r="D13" s="111">
        <v>0</v>
      </c>
      <c r="E13" s="110">
        <v>-52000</v>
      </c>
      <c r="F13" s="111">
        <v>0</v>
      </c>
      <c r="G13" s="110">
        <v>52000</v>
      </c>
      <c r="H13" s="111">
        <v>0</v>
      </c>
      <c r="I13" s="110">
        <v>52000</v>
      </c>
      <c r="J13" s="110">
        <v>0</v>
      </c>
    </row>
    <row r="14" spans="2:10" outlineLevel="3">
      <c r="B14" s="119" t="s">
        <v>370</v>
      </c>
      <c r="C14" s="120">
        <v>165000000</v>
      </c>
      <c r="D14" s="121">
        <v>0</v>
      </c>
      <c r="E14" s="120">
        <v>165000000</v>
      </c>
      <c r="F14" s="120">
        <v>165000000</v>
      </c>
      <c r="G14" s="120">
        <v>0</v>
      </c>
      <c r="H14" s="120">
        <v>165000000</v>
      </c>
      <c r="I14" s="120">
        <v>0</v>
      </c>
      <c r="J14" s="120">
        <v>100</v>
      </c>
    </row>
    <row r="15" spans="2:10" outlineLevel="3">
      <c r="B15" s="119" t="s">
        <v>371</v>
      </c>
      <c r="C15" s="120">
        <v>17911638</v>
      </c>
      <c r="D15" s="121">
        <v>0</v>
      </c>
      <c r="E15" s="120">
        <v>17911638</v>
      </c>
      <c r="F15" s="120">
        <v>17911638</v>
      </c>
      <c r="G15" s="120">
        <v>0</v>
      </c>
      <c r="H15" s="120">
        <v>17911638</v>
      </c>
      <c r="I15" s="120">
        <v>0</v>
      </c>
      <c r="J15" s="120">
        <v>100</v>
      </c>
    </row>
    <row r="16" spans="2:10" outlineLevel="3">
      <c r="B16" s="119" t="s">
        <v>419</v>
      </c>
      <c r="C16" s="121">
        <v>0</v>
      </c>
      <c r="D16" s="121">
        <v>0</v>
      </c>
      <c r="E16" s="120">
        <v>0</v>
      </c>
      <c r="F16" s="120">
        <v>429937380</v>
      </c>
      <c r="G16" s="120">
        <v>429937380</v>
      </c>
      <c r="H16" s="120">
        <v>429937380</v>
      </c>
      <c r="I16" s="120">
        <v>429937380</v>
      </c>
      <c r="J16" s="120">
        <v>0</v>
      </c>
    </row>
    <row r="17" spans="2:10" outlineLevel="3">
      <c r="B17" s="119" t="s">
        <v>420</v>
      </c>
      <c r="C17" s="120">
        <v>803818799.88</v>
      </c>
      <c r="D17" s="121">
        <v>0</v>
      </c>
      <c r="E17" s="120">
        <v>803818799.88</v>
      </c>
      <c r="F17" s="121">
        <v>0</v>
      </c>
      <c r="G17" s="120">
        <v>-803818799.88</v>
      </c>
      <c r="H17" s="121">
        <v>0</v>
      </c>
      <c r="I17" s="120">
        <v>-803818799.88</v>
      </c>
      <c r="J17" s="120">
        <v>0</v>
      </c>
    </row>
    <row r="18" spans="2:10" outlineLevel="3">
      <c r="B18" s="119" t="s">
        <v>421</v>
      </c>
      <c r="C18" s="120">
        <v>189207154.27000001</v>
      </c>
      <c r="D18" s="121">
        <v>0</v>
      </c>
      <c r="E18" s="120">
        <v>189207154.27000001</v>
      </c>
      <c r="F18" s="121">
        <v>0</v>
      </c>
      <c r="G18" s="120">
        <v>-189207154.27000001</v>
      </c>
      <c r="H18" s="121">
        <v>0</v>
      </c>
      <c r="I18" s="120">
        <v>-189207154.27000001</v>
      </c>
      <c r="J18" s="120">
        <v>0</v>
      </c>
    </row>
    <row r="19" spans="2:10" outlineLevel="2">
      <c r="B19" s="109" t="s">
        <v>58</v>
      </c>
      <c r="C19" s="110">
        <v>1175937592.1500001</v>
      </c>
      <c r="D19" s="111">
        <v>0</v>
      </c>
      <c r="E19" s="110">
        <v>1175937592.1500001</v>
      </c>
      <c r="F19" s="110">
        <v>612849018</v>
      </c>
      <c r="G19" s="110">
        <v>-563088574.14999998</v>
      </c>
      <c r="H19" s="110">
        <v>612849018</v>
      </c>
      <c r="I19" s="110">
        <v>-563088574.14999998</v>
      </c>
      <c r="J19" s="110">
        <v>191.88050000000001</v>
      </c>
    </row>
    <row r="20" spans="2:10" hidden="1" outlineLevel="3">
      <c r="B20" s="119" t="s">
        <v>422</v>
      </c>
      <c r="C20" s="120">
        <v>1927000</v>
      </c>
      <c r="D20" s="121">
        <v>0</v>
      </c>
      <c r="E20" s="120">
        <v>1927000</v>
      </c>
      <c r="F20" s="121">
        <v>0</v>
      </c>
      <c r="G20" s="120">
        <v>-1927000</v>
      </c>
      <c r="H20" s="121">
        <v>0</v>
      </c>
      <c r="I20" s="120">
        <v>-1927000</v>
      </c>
      <c r="J20" s="120">
        <v>0</v>
      </c>
    </row>
    <row r="21" spans="2:10" hidden="1" outlineLevel="3">
      <c r="B21" s="119" t="s">
        <v>423</v>
      </c>
      <c r="C21" s="120">
        <v>5229357.84</v>
      </c>
      <c r="D21" s="121">
        <v>0</v>
      </c>
      <c r="E21" s="120">
        <v>5229357.84</v>
      </c>
      <c r="F21" s="121">
        <v>0</v>
      </c>
      <c r="G21" s="120">
        <v>-5229357.84</v>
      </c>
      <c r="H21" s="121">
        <v>0</v>
      </c>
      <c r="I21" s="120">
        <v>-5229357.84</v>
      </c>
      <c r="J21" s="120">
        <v>0</v>
      </c>
    </row>
    <row r="22" spans="2:10" outlineLevel="2" collapsed="1">
      <c r="B22" s="109" t="s">
        <v>59</v>
      </c>
      <c r="C22" s="110">
        <v>7156357.8399999999</v>
      </c>
      <c r="D22" s="111">
        <v>0</v>
      </c>
      <c r="E22" s="110">
        <v>7156357.8399999999</v>
      </c>
      <c r="F22" s="111">
        <v>0</v>
      </c>
      <c r="G22" s="110">
        <v>-7156357.8399999999</v>
      </c>
      <c r="H22" s="111">
        <v>0</v>
      </c>
      <c r="I22" s="110">
        <v>-7156357.8399999999</v>
      </c>
      <c r="J22" s="110">
        <v>0</v>
      </c>
    </row>
    <row r="23" spans="2:10" hidden="1" outlineLevel="3">
      <c r="B23" s="119" t="s">
        <v>386</v>
      </c>
      <c r="C23" s="120">
        <v>2577511.35</v>
      </c>
      <c r="D23" s="121">
        <v>0</v>
      </c>
      <c r="E23" s="120">
        <v>2577511.35</v>
      </c>
      <c r="F23" s="120">
        <v>2605620</v>
      </c>
      <c r="G23" s="120">
        <v>28108.65</v>
      </c>
      <c r="H23" s="120">
        <v>2605620</v>
      </c>
      <c r="I23" s="120">
        <v>28108.65</v>
      </c>
      <c r="J23" s="120">
        <v>98.921199999999999</v>
      </c>
    </row>
    <row r="24" spans="2:10" ht="13.5" outlineLevel="2" collapsed="1" thickBot="1">
      <c r="B24" s="112" t="s">
        <v>60</v>
      </c>
      <c r="C24" s="113">
        <v>2577511.35</v>
      </c>
      <c r="D24" s="114">
        <v>0</v>
      </c>
      <c r="E24" s="113">
        <v>2577511.35</v>
      </c>
      <c r="F24" s="113">
        <v>2605620</v>
      </c>
      <c r="G24" s="113">
        <v>28108.65</v>
      </c>
      <c r="H24" s="113">
        <v>2605620</v>
      </c>
      <c r="I24" s="113">
        <v>28108.65</v>
      </c>
      <c r="J24" s="113">
        <v>98.921199999999999</v>
      </c>
    </row>
    <row r="25" spans="2:10" ht="14.25" outlineLevel="1" thickTop="1" thickBot="1">
      <c r="B25" s="115" t="s">
        <v>61</v>
      </c>
      <c r="C25" s="116">
        <f>C13+C19+C22+C24</f>
        <v>1185619461.3399999</v>
      </c>
      <c r="D25" s="116">
        <f t="shared" ref="D25:I25" si="0">D13+D19+D22+D24</f>
        <v>0</v>
      </c>
      <c r="E25" s="116">
        <f t="shared" si="0"/>
        <v>1185619461.3399999</v>
      </c>
      <c r="F25" s="116">
        <f t="shared" si="0"/>
        <v>615454638</v>
      </c>
      <c r="G25" s="116">
        <f t="shared" si="0"/>
        <v>-570164823.34000003</v>
      </c>
      <c r="H25" s="116">
        <f t="shared" si="0"/>
        <v>615454638</v>
      </c>
      <c r="I25" s="116">
        <f t="shared" si="0"/>
        <v>-570164823.34000003</v>
      </c>
      <c r="J25" s="116">
        <v>192.6412</v>
      </c>
    </row>
    <row r="26" spans="2:10" ht="13.5" hidden="1" outlineLevel="3" thickTop="1">
      <c r="B26" s="119" t="s">
        <v>424</v>
      </c>
      <c r="C26" s="120">
        <v>-300000</v>
      </c>
      <c r="D26" s="121">
        <v>0</v>
      </c>
      <c r="E26" s="120">
        <v>-300000</v>
      </c>
      <c r="F26" s="121">
        <v>0</v>
      </c>
      <c r="G26" s="120">
        <v>300000</v>
      </c>
      <c r="H26" s="121">
        <v>0</v>
      </c>
      <c r="I26" s="120">
        <v>300000</v>
      </c>
      <c r="J26" s="120">
        <v>0</v>
      </c>
    </row>
    <row r="27" spans="2:10" hidden="1" outlineLevel="3">
      <c r="B27" s="119" t="s">
        <v>425</v>
      </c>
      <c r="C27" s="120">
        <v>-295000</v>
      </c>
      <c r="D27" s="121">
        <v>0</v>
      </c>
      <c r="E27" s="120">
        <v>-295000</v>
      </c>
      <c r="F27" s="121">
        <v>0</v>
      </c>
      <c r="G27" s="120">
        <v>295000</v>
      </c>
      <c r="H27" s="121">
        <v>0</v>
      </c>
      <c r="I27" s="120">
        <v>295000</v>
      </c>
      <c r="J27" s="120">
        <v>0</v>
      </c>
    </row>
    <row r="28" spans="2:10" hidden="1" outlineLevel="3">
      <c r="B28" s="119" t="s">
        <v>426</v>
      </c>
      <c r="C28" s="120">
        <v>-2073063</v>
      </c>
      <c r="D28" s="121">
        <v>0</v>
      </c>
      <c r="E28" s="120">
        <v>-2073063</v>
      </c>
      <c r="F28" s="121">
        <v>0</v>
      </c>
      <c r="G28" s="120">
        <v>2073063</v>
      </c>
      <c r="H28" s="121">
        <v>0</v>
      </c>
      <c r="I28" s="120">
        <v>2073063</v>
      </c>
      <c r="J28" s="120">
        <v>0</v>
      </c>
    </row>
    <row r="29" spans="2:10" hidden="1" outlineLevel="3">
      <c r="B29" s="119" t="s">
        <v>427</v>
      </c>
      <c r="C29" s="120">
        <v>-125000</v>
      </c>
      <c r="D29" s="121">
        <v>0</v>
      </c>
      <c r="E29" s="120">
        <v>-125000</v>
      </c>
      <c r="F29" s="121">
        <v>0</v>
      </c>
      <c r="G29" s="120">
        <v>125000</v>
      </c>
      <c r="H29" s="121">
        <v>0</v>
      </c>
      <c r="I29" s="120">
        <v>125000</v>
      </c>
      <c r="J29" s="120">
        <v>0</v>
      </c>
    </row>
    <row r="30" spans="2:10" ht="13.5" outlineLevel="2" collapsed="1" thickTop="1">
      <c r="B30" s="109" t="s">
        <v>62</v>
      </c>
      <c r="C30" s="110">
        <v>-2793063</v>
      </c>
      <c r="D30" s="111">
        <v>0</v>
      </c>
      <c r="E30" s="110">
        <v>-2793063</v>
      </c>
      <c r="F30" s="111">
        <v>0</v>
      </c>
      <c r="G30" s="110">
        <v>2793063</v>
      </c>
      <c r="H30" s="111">
        <v>0</v>
      </c>
      <c r="I30" s="110">
        <v>2793063</v>
      </c>
      <c r="J30" s="110">
        <v>0</v>
      </c>
    </row>
    <row r="31" spans="2:10" outlineLevel="3">
      <c r="B31" s="119" t="s">
        <v>391</v>
      </c>
      <c r="C31" s="120">
        <v>-1431744</v>
      </c>
      <c r="D31" s="121">
        <v>0</v>
      </c>
      <c r="E31" s="120">
        <v>-1431744</v>
      </c>
      <c r="F31" s="120">
        <v>-1431000</v>
      </c>
      <c r="G31" s="120">
        <v>744</v>
      </c>
      <c r="H31" s="120">
        <v>-1431000</v>
      </c>
      <c r="I31" s="120">
        <v>744</v>
      </c>
      <c r="J31" s="120">
        <v>100.05200000000001</v>
      </c>
    </row>
    <row r="32" spans="2:10" outlineLevel="2">
      <c r="B32" s="109" t="s">
        <v>63</v>
      </c>
      <c r="C32" s="110">
        <v>-1431744</v>
      </c>
      <c r="D32" s="111">
        <v>0</v>
      </c>
      <c r="E32" s="110">
        <v>-1431744</v>
      </c>
      <c r="F32" s="110">
        <v>-1431000</v>
      </c>
      <c r="G32" s="110">
        <v>744</v>
      </c>
      <c r="H32" s="110">
        <v>-1431000</v>
      </c>
      <c r="I32" s="110">
        <v>744</v>
      </c>
      <c r="J32" s="110">
        <v>100.05200000000001</v>
      </c>
    </row>
    <row r="33" spans="2:10" outlineLevel="3">
      <c r="B33" s="119" t="s">
        <v>400</v>
      </c>
      <c r="C33" s="120">
        <v>-124603.66</v>
      </c>
      <c r="D33" s="121">
        <v>0</v>
      </c>
      <c r="E33" s="120">
        <v>-124603.66</v>
      </c>
      <c r="F33" s="121">
        <v>0</v>
      </c>
      <c r="G33" s="120">
        <v>124603.66</v>
      </c>
      <c r="H33" s="121">
        <v>0</v>
      </c>
      <c r="I33" s="120">
        <v>124603.66</v>
      </c>
      <c r="J33" s="120">
        <v>0</v>
      </c>
    </row>
    <row r="34" spans="2:10" outlineLevel="3">
      <c r="B34" s="119" t="s">
        <v>402</v>
      </c>
      <c r="C34" s="128">
        <v>-600270682</v>
      </c>
      <c r="D34" s="129">
        <v>0</v>
      </c>
      <c r="E34" s="128">
        <v>-600270682</v>
      </c>
      <c r="F34" s="128">
        <v>-190675</v>
      </c>
      <c r="G34" s="120">
        <v>600080007</v>
      </c>
      <c r="H34" s="120">
        <v>-190675</v>
      </c>
      <c r="I34" s="120">
        <v>600080007</v>
      </c>
      <c r="J34" s="120">
        <v>314813.52140000003</v>
      </c>
    </row>
    <row r="35" spans="2:10" outlineLevel="3">
      <c r="B35" s="119" t="s">
        <v>428</v>
      </c>
      <c r="C35" s="120">
        <v>-1940275.33</v>
      </c>
      <c r="D35" s="121">
        <v>0</v>
      </c>
      <c r="E35" s="120">
        <v>-1940275.33</v>
      </c>
      <c r="F35" s="121">
        <v>0</v>
      </c>
      <c r="G35" s="120">
        <v>1940275.33</v>
      </c>
      <c r="H35" s="121">
        <v>0</v>
      </c>
      <c r="I35" s="120">
        <v>1940275.33</v>
      </c>
      <c r="J35" s="120">
        <v>0</v>
      </c>
    </row>
    <row r="36" spans="2:10" outlineLevel="3">
      <c r="B36" s="119" t="s">
        <v>429</v>
      </c>
      <c r="C36" s="120">
        <v>-1073723.2</v>
      </c>
      <c r="D36" s="121">
        <v>0</v>
      </c>
      <c r="E36" s="120">
        <v>-1073723.2</v>
      </c>
      <c r="F36" s="121">
        <v>0</v>
      </c>
      <c r="G36" s="120">
        <v>1073723.2</v>
      </c>
      <c r="H36" s="121">
        <v>0</v>
      </c>
      <c r="I36" s="120">
        <v>1073723.2</v>
      </c>
      <c r="J36" s="120">
        <v>0</v>
      </c>
    </row>
    <row r="37" spans="2:10" outlineLevel="3">
      <c r="B37" s="119" t="s">
        <v>407</v>
      </c>
      <c r="C37" s="120">
        <v>-3235627.4</v>
      </c>
      <c r="D37" s="121">
        <v>0</v>
      </c>
      <c r="E37" s="120">
        <v>-3235627.4</v>
      </c>
      <c r="F37" s="120">
        <v>-28796000</v>
      </c>
      <c r="G37" s="120">
        <v>-25560372.600000001</v>
      </c>
      <c r="H37" s="120">
        <v>-28796000</v>
      </c>
      <c r="I37" s="120">
        <v>-25560372.600000001</v>
      </c>
      <c r="J37" s="120">
        <v>11.2364</v>
      </c>
    </row>
    <row r="38" spans="2:10" ht="13.5" outlineLevel="2" thickBot="1">
      <c r="B38" s="112" t="s">
        <v>65</v>
      </c>
      <c r="C38" s="113">
        <v>-606644911.59000003</v>
      </c>
      <c r="D38" s="114">
        <v>0</v>
      </c>
      <c r="E38" s="113">
        <v>-606644911.59000003</v>
      </c>
      <c r="F38" s="113">
        <v>-28986675</v>
      </c>
      <c r="G38" s="113">
        <v>577658236.59000003</v>
      </c>
      <c r="H38" s="113">
        <v>-28986675</v>
      </c>
      <c r="I38" s="113">
        <v>577658236.59000003</v>
      </c>
      <c r="J38" s="113">
        <v>2092.8406</v>
      </c>
    </row>
    <row r="39" spans="2:10" ht="13.5" outlineLevel="1" thickTop="1">
      <c r="B39" s="122" t="s">
        <v>68</v>
      </c>
      <c r="C39" s="123">
        <f>C30+C32+C38</f>
        <v>-610869718.59000003</v>
      </c>
      <c r="D39" s="123">
        <f t="shared" ref="D39:I39" si="1">D30+D32+D38</f>
        <v>0</v>
      </c>
      <c r="E39" s="123">
        <f t="shared" si="1"/>
        <v>-610869718.59000003</v>
      </c>
      <c r="F39" s="123">
        <f t="shared" si="1"/>
        <v>-30417675</v>
      </c>
      <c r="G39" s="123">
        <f t="shared" si="1"/>
        <v>580452043.59000003</v>
      </c>
      <c r="H39" s="123">
        <f t="shared" si="1"/>
        <v>-30417675</v>
      </c>
      <c r="I39" s="123">
        <f t="shared" si="1"/>
        <v>580452043.59000003</v>
      </c>
      <c r="J39" s="123">
        <v>2008.2722000000001</v>
      </c>
    </row>
    <row r="40" spans="2:10">
      <c r="B40" s="117" t="s">
        <v>69</v>
      </c>
      <c r="C40" s="118">
        <f>C25+C39</f>
        <v>574749742.74999988</v>
      </c>
      <c r="D40" s="118">
        <f t="shared" ref="D40:I40" si="2">D25+D39</f>
        <v>0</v>
      </c>
      <c r="E40" s="118">
        <f t="shared" si="2"/>
        <v>574749742.74999988</v>
      </c>
      <c r="F40" s="118">
        <f t="shared" si="2"/>
        <v>585036963</v>
      </c>
      <c r="G40" s="118">
        <f t="shared" si="2"/>
        <v>10287220.25</v>
      </c>
      <c r="H40" s="118">
        <f t="shared" si="2"/>
        <v>585036963</v>
      </c>
      <c r="I40" s="118">
        <f t="shared" si="2"/>
        <v>10287220.25</v>
      </c>
      <c r="J40" s="118">
        <v>98.241600000000005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J30"/>
  <sheetViews>
    <sheetView workbookViewId="0">
      <selection activeCell="F31" sqref="F31"/>
    </sheetView>
  </sheetViews>
  <sheetFormatPr defaultColWidth="11.42578125" defaultRowHeight="12.75" outlineLevelRow="3"/>
  <cols>
    <col min="1" max="1" width="1.7109375" style="102" customWidth="1"/>
    <col min="2" max="2" width="30.7109375" style="102" customWidth="1"/>
    <col min="3" max="5" width="15.7109375" style="102" hidden="1" customWidth="1"/>
    <col min="6" max="6" width="15.7109375" style="102" customWidth="1"/>
    <col min="7" max="9" width="15.7109375" style="102" hidden="1" customWidth="1"/>
    <col min="10" max="10" width="10.7109375" style="102" hidden="1" customWidth="1"/>
    <col min="11" max="256" width="11.42578125" style="102"/>
    <col min="257" max="257" width="1.7109375" style="102" customWidth="1"/>
    <col min="258" max="258" width="30.7109375" style="102" customWidth="1"/>
    <col min="259" max="265" width="15.7109375" style="102" customWidth="1"/>
    <col min="266" max="266" width="10.7109375" style="102" customWidth="1"/>
    <col min="267" max="512" width="11.42578125" style="102"/>
    <col min="513" max="513" width="1.7109375" style="102" customWidth="1"/>
    <col min="514" max="514" width="30.7109375" style="102" customWidth="1"/>
    <col min="515" max="521" width="15.7109375" style="102" customWidth="1"/>
    <col min="522" max="522" width="10.7109375" style="102" customWidth="1"/>
    <col min="523" max="768" width="11.42578125" style="102"/>
    <col min="769" max="769" width="1.7109375" style="102" customWidth="1"/>
    <col min="770" max="770" width="30.7109375" style="102" customWidth="1"/>
    <col min="771" max="777" width="15.7109375" style="102" customWidth="1"/>
    <col min="778" max="778" width="10.7109375" style="102" customWidth="1"/>
    <col min="779" max="1024" width="11.42578125" style="102"/>
    <col min="1025" max="1025" width="1.7109375" style="102" customWidth="1"/>
    <col min="1026" max="1026" width="30.7109375" style="102" customWidth="1"/>
    <col min="1027" max="1033" width="15.7109375" style="102" customWidth="1"/>
    <col min="1034" max="1034" width="10.7109375" style="102" customWidth="1"/>
    <col min="1035" max="1280" width="11.42578125" style="102"/>
    <col min="1281" max="1281" width="1.7109375" style="102" customWidth="1"/>
    <col min="1282" max="1282" width="30.7109375" style="102" customWidth="1"/>
    <col min="1283" max="1289" width="15.7109375" style="102" customWidth="1"/>
    <col min="1290" max="1290" width="10.7109375" style="102" customWidth="1"/>
    <col min="1291" max="1536" width="11.42578125" style="102"/>
    <col min="1537" max="1537" width="1.7109375" style="102" customWidth="1"/>
    <col min="1538" max="1538" width="30.7109375" style="102" customWidth="1"/>
    <col min="1539" max="1545" width="15.7109375" style="102" customWidth="1"/>
    <col min="1546" max="1546" width="10.7109375" style="102" customWidth="1"/>
    <col min="1547" max="1792" width="11.42578125" style="102"/>
    <col min="1793" max="1793" width="1.7109375" style="102" customWidth="1"/>
    <col min="1794" max="1794" width="30.7109375" style="102" customWidth="1"/>
    <col min="1795" max="1801" width="15.7109375" style="102" customWidth="1"/>
    <col min="1802" max="1802" width="10.7109375" style="102" customWidth="1"/>
    <col min="1803" max="2048" width="11.42578125" style="102"/>
    <col min="2049" max="2049" width="1.7109375" style="102" customWidth="1"/>
    <col min="2050" max="2050" width="30.7109375" style="102" customWidth="1"/>
    <col min="2051" max="2057" width="15.7109375" style="102" customWidth="1"/>
    <col min="2058" max="2058" width="10.7109375" style="102" customWidth="1"/>
    <col min="2059" max="2304" width="11.42578125" style="102"/>
    <col min="2305" max="2305" width="1.7109375" style="102" customWidth="1"/>
    <col min="2306" max="2306" width="30.7109375" style="102" customWidth="1"/>
    <col min="2307" max="2313" width="15.7109375" style="102" customWidth="1"/>
    <col min="2314" max="2314" width="10.7109375" style="102" customWidth="1"/>
    <col min="2315" max="2560" width="11.42578125" style="102"/>
    <col min="2561" max="2561" width="1.7109375" style="102" customWidth="1"/>
    <col min="2562" max="2562" width="30.7109375" style="102" customWidth="1"/>
    <col min="2563" max="2569" width="15.7109375" style="102" customWidth="1"/>
    <col min="2570" max="2570" width="10.7109375" style="102" customWidth="1"/>
    <col min="2571" max="2816" width="11.42578125" style="102"/>
    <col min="2817" max="2817" width="1.7109375" style="102" customWidth="1"/>
    <col min="2818" max="2818" width="30.7109375" style="102" customWidth="1"/>
    <col min="2819" max="2825" width="15.7109375" style="102" customWidth="1"/>
    <col min="2826" max="2826" width="10.7109375" style="102" customWidth="1"/>
    <col min="2827" max="3072" width="11.42578125" style="102"/>
    <col min="3073" max="3073" width="1.7109375" style="102" customWidth="1"/>
    <col min="3074" max="3074" width="30.7109375" style="102" customWidth="1"/>
    <col min="3075" max="3081" width="15.7109375" style="102" customWidth="1"/>
    <col min="3082" max="3082" width="10.7109375" style="102" customWidth="1"/>
    <col min="3083" max="3328" width="11.42578125" style="102"/>
    <col min="3329" max="3329" width="1.7109375" style="102" customWidth="1"/>
    <col min="3330" max="3330" width="30.7109375" style="102" customWidth="1"/>
    <col min="3331" max="3337" width="15.7109375" style="102" customWidth="1"/>
    <col min="3338" max="3338" width="10.7109375" style="102" customWidth="1"/>
    <col min="3339" max="3584" width="11.42578125" style="102"/>
    <col min="3585" max="3585" width="1.7109375" style="102" customWidth="1"/>
    <col min="3586" max="3586" width="30.7109375" style="102" customWidth="1"/>
    <col min="3587" max="3593" width="15.7109375" style="102" customWidth="1"/>
    <col min="3594" max="3594" width="10.7109375" style="102" customWidth="1"/>
    <col min="3595" max="3840" width="11.42578125" style="102"/>
    <col min="3841" max="3841" width="1.7109375" style="102" customWidth="1"/>
    <col min="3842" max="3842" width="30.7109375" style="102" customWidth="1"/>
    <col min="3843" max="3849" width="15.7109375" style="102" customWidth="1"/>
    <col min="3850" max="3850" width="10.7109375" style="102" customWidth="1"/>
    <col min="3851" max="4096" width="11.42578125" style="102"/>
    <col min="4097" max="4097" width="1.7109375" style="102" customWidth="1"/>
    <col min="4098" max="4098" width="30.7109375" style="102" customWidth="1"/>
    <col min="4099" max="4105" width="15.7109375" style="102" customWidth="1"/>
    <col min="4106" max="4106" width="10.7109375" style="102" customWidth="1"/>
    <col min="4107" max="4352" width="11.42578125" style="102"/>
    <col min="4353" max="4353" width="1.7109375" style="102" customWidth="1"/>
    <col min="4354" max="4354" width="30.7109375" style="102" customWidth="1"/>
    <col min="4355" max="4361" width="15.7109375" style="102" customWidth="1"/>
    <col min="4362" max="4362" width="10.7109375" style="102" customWidth="1"/>
    <col min="4363" max="4608" width="11.42578125" style="102"/>
    <col min="4609" max="4609" width="1.7109375" style="102" customWidth="1"/>
    <col min="4610" max="4610" width="30.7109375" style="102" customWidth="1"/>
    <col min="4611" max="4617" width="15.7109375" style="102" customWidth="1"/>
    <col min="4618" max="4618" width="10.7109375" style="102" customWidth="1"/>
    <col min="4619" max="4864" width="11.42578125" style="102"/>
    <col min="4865" max="4865" width="1.7109375" style="102" customWidth="1"/>
    <col min="4866" max="4866" width="30.7109375" style="102" customWidth="1"/>
    <col min="4867" max="4873" width="15.7109375" style="102" customWidth="1"/>
    <col min="4874" max="4874" width="10.7109375" style="102" customWidth="1"/>
    <col min="4875" max="5120" width="11.42578125" style="102"/>
    <col min="5121" max="5121" width="1.7109375" style="102" customWidth="1"/>
    <col min="5122" max="5122" width="30.7109375" style="102" customWidth="1"/>
    <col min="5123" max="5129" width="15.7109375" style="102" customWidth="1"/>
    <col min="5130" max="5130" width="10.7109375" style="102" customWidth="1"/>
    <col min="5131" max="5376" width="11.42578125" style="102"/>
    <col min="5377" max="5377" width="1.7109375" style="102" customWidth="1"/>
    <col min="5378" max="5378" width="30.7109375" style="102" customWidth="1"/>
    <col min="5379" max="5385" width="15.7109375" style="102" customWidth="1"/>
    <col min="5386" max="5386" width="10.7109375" style="102" customWidth="1"/>
    <col min="5387" max="5632" width="11.42578125" style="102"/>
    <col min="5633" max="5633" width="1.7109375" style="102" customWidth="1"/>
    <col min="5634" max="5634" width="30.7109375" style="102" customWidth="1"/>
    <col min="5635" max="5641" width="15.7109375" style="102" customWidth="1"/>
    <col min="5642" max="5642" width="10.7109375" style="102" customWidth="1"/>
    <col min="5643" max="5888" width="11.42578125" style="102"/>
    <col min="5889" max="5889" width="1.7109375" style="102" customWidth="1"/>
    <col min="5890" max="5890" width="30.7109375" style="102" customWidth="1"/>
    <col min="5891" max="5897" width="15.7109375" style="102" customWidth="1"/>
    <col min="5898" max="5898" width="10.7109375" style="102" customWidth="1"/>
    <col min="5899" max="6144" width="11.42578125" style="102"/>
    <col min="6145" max="6145" width="1.7109375" style="102" customWidth="1"/>
    <col min="6146" max="6146" width="30.7109375" style="102" customWidth="1"/>
    <col min="6147" max="6153" width="15.7109375" style="102" customWidth="1"/>
    <col min="6154" max="6154" width="10.7109375" style="102" customWidth="1"/>
    <col min="6155" max="6400" width="11.42578125" style="102"/>
    <col min="6401" max="6401" width="1.7109375" style="102" customWidth="1"/>
    <col min="6402" max="6402" width="30.7109375" style="102" customWidth="1"/>
    <col min="6403" max="6409" width="15.7109375" style="102" customWidth="1"/>
    <col min="6410" max="6410" width="10.7109375" style="102" customWidth="1"/>
    <col min="6411" max="6656" width="11.42578125" style="102"/>
    <col min="6657" max="6657" width="1.7109375" style="102" customWidth="1"/>
    <col min="6658" max="6658" width="30.7109375" style="102" customWidth="1"/>
    <col min="6659" max="6665" width="15.7109375" style="102" customWidth="1"/>
    <col min="6666" max="6666" width="10.7109375" style="102" customWidth="1"/>
    <col min="6667" max="6912" width="11.42578125" style="102"/>
    <col min="6913" max="6913" width="1.7109375" style="102" customWidth="1"/>
    <col min="6914" max="6914" width="30.7109375" style="102" customWidth="1"/>
    <col min="6915" max="6921" width="15.7109375" style="102" customWidth="1"/>
    <col min="6922" max="6922" width="10.7109375" style="102" customWidth="1"/>
    <col min="6923" max="7168" width="11.42578125" style="102"/>
    <col min="7169" max="7169" width="1.7109375" style="102" customWidth="1"/>
    <col min="7170" max="7170" width="30.7109375" style="102" customWidth="1"/>
    <col min="7171" max="7177" width="15.7109375" style="102" customWidth="1"/>
    <col min="7178" max="7178" width="10.7109375" style="102" customWidth="1"/>
    <col min="7179" max="7424" width="11.42578125" style="102"/>
    <col min="7425" max="7425" width="1.7109375" style="102" customWidth="1"/>
    <col min="7426" max="7426" width="30.7109375" style="102" customWidth="1"/>
    <col min="7427" max="7433" width="15.7109375" style="102" customWidth="1"/>
    <col min="7434" max="7434" width="10.7109375" style="102" customWidth="1"/>
    <col min="7435" max="7680" width="11.42578125" style="102"/>
    <col min="7681" max="7681" width="1.7109375" style="102" customWidth="1"/>
    <col min="7682" max="7682" width="30.7109375" style="102" customWidth="1"/>
    <col min="7683" max="7689" width="15.7109375" style="102" customWidth="1"/>
    <col min="7690" max="7690" width="10.7109375" style="102" customWidth="1"/>
    <col min="7691" max="7936" width="11.42578125" style="102"/>
    <col min="7937" max="7937" width="1.7109375" style="102" customWidth="1"/>
    <col min="7938" max="7938" width="30.7109375" style="102" customWidth="1"/>
    <col min="7939" max="7945" width="15.7109375" style="102" customWidth="1"/>
    <col min="7946" max="7946" width="10.7109375" style="102" customWidth="1"/>
    <col min="7947" max="8192" width="11.42578125" style="102"/>
    <col min="8193" max="8193" width="1.7109375" style="102" customWidth="1"/>
    <col min="8194" max="8194" width="30.7109375" style="102" customWidth="1"/>
    <col min="8195" max="8201" width="15.7109375" style="102" customWidth="1"/>
    <col min="8202" max="8202" width="10.7109375" style="102" customWidth="1"/>
    <col min="8203" max="8448" width="11.42578125" style="102"/>
    <col min="8449" max="8449" width="1.7109375" style="102" customWidth="1"/>
    <col min="8450" max="8450" width="30.7109375" style="102" customWidth="1"/>
    <col min="8451" max="8457" width="15.7109375" style="102" customWidth="1"/>
    <col min="8458" max="8458" width="10.7109375" style="102" customWidth="1"/>
    <col min="8459" max="8704" width="11.42578125" style="102"/>
    <col min="8705" max="8705" width="1.7109375" style="102" customWidth="1"/>
    <col min="8706" max="8706" width="30.7109375" style="102" customWidth="1"/>
    <col min="8707" max="8713" width="15.7109375" style="102" customWidth="1"/>
    <col min="8714" max="8714" width="10.7109375" style="102" customWidth="1"/>
    <col min="8715" max="8960" width="11.42578125" style="102"/>
    <col min="8961" max="8961" width="1.7109375" style="102" customWidth="1"/>
    <col min="8962" max="8962" width="30.7109375" style="102" customWidth="1"/>
    <col min="8963" max="8969" width="15.7109375" style="102" customWidth="1"/>
    <col min="8970" max="8970" width="10.7109375" style="102" customWidth="1"/>
    <col min="8971" max="9216" width="11.42578125" style="102"/>
    <col min="9217" max="9217" width="1.7109375" style="102" customWidth="1"/>
    <col min="9218" max="9218" width="30.7109375" style="102" customWidth="1"/>
    <col min="9219" max="9225" width="15.7109375" style="102" customWidth="1"/>
    <col min="9226" max="9226" width="10.7109375" style="102" customWidth="1"/>
    <col min="9227" max="9472" width="11.42578125" style="102"/>
    <col min="9473" max="9473" width="1.7109375" style="102" customWidth="1"/>
    <col min="9474" max="9474" width="30.7109375" style="102" customWidth="1"/>
    <col min="9475" max="9481" width="15.7109375" style="102" customWidth="1"/>
    <col min="9482" max="9482" width="10.7109375" style="102" customWidth="1"/>
    <col min="9483" max="9728" width="11.42578125" style="102"/>
    <col min="9729" max="9729" width="1.7109375" style="102" customWidth="1"/>
    <col min="9730" max="9730" width="30.7109375" style="102" customWidth="1"/>
    <col min="9731" max="9737" width="15.7109375" style="102" customWidth="1"/>
    <col min="9738" max="9738" width="10.7109375" style="102" customWidth="1"/>
    <col min="9739" max="9984" width="11.42578125" style="102"/>
    <col min="9985" max="9985" width="1.7109375" style="102" customWidth="1"/>
    <col min="9986" max="9986" width="30.7109375" style="102" customWidth="1"/>
    <col min="9987" max="9993" width="15.7109375" style="102" customWidth="1"/>
    <col min="9994" max="9994" width="10.7109375" style="102" customWidth="1"/>
    <col min="9995" max="10240" width="11.42578125" style="102"/>
    <col min="10241" max="10241" width="1.7109375" style="102" customWidth="1"/>
    <col min="10242" max="10242" width="30.7109375" style="102" customWidth="1"/>
    <col min="10243" max="10249" width="15.7109375" style="102" customWidth="1"/>
    <col min="10250" max="10250" width="10.7109375" style="102" customWidth="1"/>
    <col min="10251" max="10496" width="11.42578125" style="102"/>
    <col min="10497" max="10497" width="1.7109375" style="102" customWidth="1"/>
    <col min="10498" max="10498" width="30.7109375" style="102" customWidth="1"/>
    <col min="10499" max="10505" width="15.7109375" style="102" customWidth="1"/>
    <col min="10506" max="10506" width="10.7109375" style="102" customWidth="1"/>
    <col min="10507" max="10752" width="11.42578125" style="102"/>
    <col min="10753" max="10753" width="1.7109375" style="102" customWidth="1"/>
    <col min="10754" max="10754" width="30.7109375" style="102" customWidth="1"/>
    <col min="10755" max="10761" width="15.7109375" style="102" customWidth="1"/>
    <col min="10762" max="10762" width="10.7109375" style="102" customWidth="1"/>
    <col min="10763" max="11008" width="11.42578125" style="102"/>
    <col min="11009" max="11009" width="1.7109375" style="102" customWidth="1"/>
    <col min="11010" max="11010" width="30.7109375" style="102" customWidth="1"/>
    <col min="11011" max="11017" width="15.7109375" style="102" customWidth="1"/>
    <col min="11018" max="11018" width="10.7109375" style="102" customWidth="1"/>
    <col min="11019" max="11264" width="11.42578125" style="102"/>
    <col min="11265" max="11265" width="1.7109375" style="102" customWidth="1"/>
    <col min="11266" max="11266" width="30.7109375" style="102" customWidth="1"/>
    <col min="11267" max="11273" width="15.7109375" style="102" customWidth="1"/>
    <col min="11274" max="11274" width="10.7109375" style="102" customWidth="1"/>
    <col min="11275" max="11520" width="11.42578125" style="102"/>
    <col min="11521" max="11521" width="1.7109375" style="102" customWidth="1"/>
    <col min="11522" max="11522" width="30.7109375" style="102" customWidth="1"/>
    <col min="11523" max="11529" width="15.7109375" style="102" customWidth="1"/>
    <col min="11530" max="11530" width="10.7109375" style="102" customWidth="1"/>
    <col min="11531" max="11776" width="11.42578125" style="102"/>
    <col min="11777" max="11777" width="1.7109375" style="102" customWidth="1"/>
    <col min="11778" max="11778" width="30.7109375" style="102" customWidth="1"/>
    <col min="11779" max="11785" width="15.7109375" style="102" customWidth="1"/>
    <col min="11786" max="11786" width="10.7109375" style="102" customWidth="1"/>
    <col min="11787" max="12032" width="11.42578125" style="102"/>
    <col min="12033" max="12033" width="1.7109375" style="102" customWidth="1"/>
    <col min="12034" max="12034" width="30.7109375" style="102" customWidth="1"/>
    <col min="12035" max="12041" width="15.7109375" style="102" customWidth="1"/>
    <col min="12042" max="12042" width="10.7109375" style="102" customWidth="1"/>
    <col min="12043" max="12288" width="11.42578125" style="102"/>
    <col min="12289" max="12289" width="1.7109375" style="102" customWidth="1"/>
    <col min="12290" max="12290" width="30.7109375" style="102" customWidth="1"/>
    <col min="12291" max="12297" width="15.7109375" style="102" customWidth="1"/>
    <col min="12298" max="12298" width="10.7109375" style="102" customWidth="1"/>
    <col min="12299" max="12544" width="11.42578125" style="102"/>
    <col min="12545" max="12545" width="1.7109375" style="102" customWidth="1"/>
    <col min="12546" max="12546" width="30.7109375" style="102" customWidth="1"/>
    <col min="12547" max="12553" width="15.7109375" style="102" customWidth="1"/>
    <col min="12554" max="12554" width="10.7109375" style="102" customWidth="1"/>
    <col min="12555" max="12800" width="11.42578125" style="102"/>
    <col min="12801" max="12801" width="1.7109375" style="102" customWidth="1"/>
    <col min="12802" max="12802" width="30.7109375" style="102" customWidth="1"/>
    <col min="12803" max="12809" width="15.7109375" style="102" customWidth="1"/>
    <col min="12810" max="12810" width="10.7109375" style="102" customWidth="1"/>
    <col min="12811" max="13056" width="11.42578125" style="102"/>
    <col min="13057" max="13057" width="1.7109375" style="102" customWidth="1"/>
    <col min="13058" max="13058" width="30.7109375" style="102" customWidth="1"/>
    <col min="13059" max="13065" width="15.7109375" style="102" customWidth="1"/>
    <col min="13066" max="13066" width="10.7109375" style="102" customWidth="1"/>
    <col min="13067" max="13312" width="11.42578125" style="102"/>
    <col min="13313" max="13313" width="1.7109375" style="102" customWidth="1"/>
    <col min="13314" max="13314" width="30.7109375" style="102" customWidth="1"/>
    <col min="13315" max="13321" width="15.7109375" style="102" customWidth="1"/>
    <col min="13322" max="13322" width="10.7109375" style="102" customWidth="1"/>
    <col min="13323" max="13568" width="11.42578125" style="102"/>
    <col min="13569" max="13569" width="1.7109375" style="102" customWidth="1"/>
    <col min="13570" max="13570" width="30.7109375" style="102" customWidth="1"/>
    <col min="13571" max="13577" width="15.7109375" style="102" customWidth="1"/>
    <col min="13578" max="13578" width="10.7109375" style="102" customWidth="1"/>
    <col min="13579" max="13824" width="11.42578125" style="102"/>
    <col min="13825" max="13825" width="1.7109375" style="102" customWidth="1"/>
    <col min="13826" max="13826" width="30.7109375" style="102" customWidth="1"/>
    <col min="13827" max="13833" width="15.7109375" style="102" customWidth="1"/>
    <col min="13834" max="13834" width="10.7109375" style="102" customWidth="1"/>
    <col min="13835" max="14080" width="11.42578125" style="102"/>
    <col min="14081" max="14081" width="1.7109375" style="102" customWidth="1"/>
    <col min="14082" max="14082" width="30.7109375" style="102" customWidth="1"/>
    <col min="14083" max="14089" width="15.7109375" style="102" customWidth="1"/>
    <col min="14090" max="14090" width="10.7109375" style="102" customWidth="1"/>
    <col min="14091" max="14336" width="11.42578125" style="102"/>
    <col min="14337" max="14337" width="1.7109375" style="102" customWidth="1"/>
    <col min="14338" max="14338" width="30.7109375" style="102" customWidth="1"/>
    <col min="14339" max="14345" width="15.7109375" style="102" customWidth="1"/>
    <col min="14346" max="14346" width="10.7109375" style="102" customWidth="1"/>
    <col min="14347" max="14592" width="11.42578125" style="102"/>
    <col min="14593" max="14593" width="1.7109375" style="102" customWidth="1"/>
    <col min="14594" max="14594" width="30.7109375" style="102" customWidth="1"/>
    <col min="14595" max="14601" width="15.7109375" style="102" customWidth="1"/>
    <col min="14602" max="14602" width="10.7109375" style="102" customWidth="1"/>
    <col min="14603" max="14848" width="11.42578125" style="102"/>
    <col min="14849" max="14849" width="1.7109375" style="102" customWidth="1"/>
    <col min="14850" max="14850" width="30.7109375" style="102" customWidth="1"/>
    <col min="14851" max="14857" width="15.7109375" style="102" customWidth="1"/>
    <col min="14858" max="14858" width="10.7109375" style="102" customWidth="1"/>
    <col min="14859" max="15104" width="11.42578125" style="102"/>
    <col min="15105" max="15105" width="1.7109375" style="102" customWidth="1"/>
    <col min="15106" max="15106" width="30.7109375" style="102" customWidth="1"/>
    <col min="15107" max="15113" width="15.7109375" style="102" customWidth="1"/>
    <col min="15114" max="15114" width="10.7109375" style="102" customWidth="1"/>
    <col min="15115" max="15360" width="11.42578125" style="102"/>
    <col min="15361" max="15361" width="1.7109375" style="102" customWidth="1"/>
    <col min="15362" max="15362" width="30.7109375" style="102" customWidth="1"/>
    <col min="15363" max="15369" width="15.7109375" style="102" customWidth="1"/>
    <col min="15370" max="15370" width="10.7109375" style="102" customWidth="1"/>
    <col min="15371" max="15616" width="11.42578125" style="102"/>
    <col min="15617" max="15617" width="1.7109375" style="102" customWidth="1"/>
    <col min="15618" max="15618" width="30.7109375" style="102" customWidth="1"/>
    <col min="15619" max="15625" width="15.7109375" style="102" customWidth="1"/>
    <col min="15626" max="15626" width="10.7109375" style="102" customWidth="1"/>
    <col min="15627" max="15872" width="11.42578125" style="102"/>
    <col min="15873" max="15873" width="1.7109375" style="102" customWidth="1"/>
    <col min="15874" max="15874" width="30.7109375" style="102" customWidth="1"/>
    <col min="15875" max="15881" width="15.7109375" style="102" customWidth="1"/>
    <col min="15882" max="15882" width="10.7109375" style="102" customWidth="1"/>
    <col min="15883" max="16128" width="11.42578125" style="102"/>
    <col min="16129" max="16129" width="1.7109375" style="102" customWidth="1"/>
    <col min="16130" max="16130" width="30.7109375" style="102" customWidth="1"/>
    <col min="16131" max="16137" width="15.7109375" style="102" customWidth="1"/>
    <col min="16138" max="16138" width="10.7109375" style="102" customWidth="1"/>
    <col min="16139" max="16384" width="11.42578125" style="102"/>
  </cols>
  <sheetData>
    <row r="1" spans="2:10">
      <c r="B1" s="103" t="s">
        <v>39</v>
      </c>
    </row>
    <row r="2" spans="2:10">
      <c r="B2" s="103" t="s">
        <v>430</v>
      </c>
    </row>
    <row r="3" spans="2:10">
      <c r="B3" s="103" t="s">
        <v>431</v>
      </c>
    </row>
    <row r="4" spans="2:10">
      <c r="B4" s="103"/>
    </row>
    <row r="5" spans="2:10">
      <c r="B5" s="103" t="s">
        <v>418</v>
      </c>
    </row>
    <row r="6" spans="2:10">
      <c r="B6" s="103" t="s">
        <v>43</v>
      </c>
    </row>
    <row r="7" spans="2:10">
      <c r="B7" s="103" t="s">
        <v>44</v>
      </c>
    </row>
    <row r="8" spans="2:10">
      <c r="B8" s="103"/>
    </row>
    <row r="9" spans="2:10">
      <c r="B9" s="103" t="s">
        <v>45</v>
      </c>
    </row>
    <row r="11" spans="2:10" ht="15">
      <c r="B11" s="104" t="s">
        <v>46</v>
      </c>
      <c r="C11" s="105" t="s">
        <v>47</v>
      </c>
      <c r="D11" s="105" t="s">
        <v>48</v>
      </c>
      <c r="E11" s="105" t="s">
        <v>49</v>
      </c>
      <c r="F11" s="105" t="s">
        <v>50</v>
      </c>
      <c r="G11" s="105" t="s">
        <v>51</v>
      </c>
      <c r="H11" s="105" t="s">
        <v>52</v>
      </c>
      <c r="I11" s="105" t="s">
        <v>53</v>
      </c>
      <c r="J11" s="105" t="s">
        <v>54</v>
      </c>
    </row>
    <row r="12" spans="2:10" outlineLevel="3">
      <c r="B12" s="119" t="s">
        <v>370</v>
      </c>
      <c r="C12" s="121">
        <v>0</v>
      </c>
      <c r="D12" s="121">
        <v>0</v>
      </c>
      <c r="E12" s="120">
        <v>0</v>
      </c>
      <c r="F12" s="120">
        <v>180500000</v>
      </c>
      <c r="G12" s="120">
        <v>180500000</v>
      </c>
      <c r="H12" s="120">
        <v>180500000</v>
      </c>
      <c r="I12" s="120">
        <v>180500000</v>
      </c>
      <c r="J12" s="120">
        <v>0</v>
      </c>
    </row>
    <row r="13" spans="2:10" outlineLevel="3">
      <c r="B13" s="119" t="s">
        <v>371</v>
      </c>
      <c r="C13" s="121">
        <v>0</v>
      </c>
      <c r="D13" s="121">
        <v>0</v>
      </c>
      <c r="E13" s="120">
        <v>0</v>
      </c>
      <c r="F13" s="120">
        <v>17911638</v>
      </c>
      <c r="G13" s="120">
        <v>17911638</v>
      </c>
      <c r="H13" s="120">
        <v>17911638</v>
      </c>
      <c r="I13" s="120">
        <v>17911638</v>
      </c>
      <c r="J13" s="120">
        <v>0</v>
      </c>
    </row>
    <row r="14" spans="2:10" outlineLevel="3">
      <c r="B14" s="119" t="s">
        <v>373</v>
      </c>
      <c r="C14" s="121">
        <v>0</v>
      </c>
      <c r="D14" s="121">
        <v>0</v>
      </c>
      <c r="E14" s="120">
        <v>0</v>
      </c>
      <c r="F14" s="120">
        <v>1000000</v>
      </c>
      <c r="G14" s="120">
        <v>1000000</v>
      </c>
      <c r="H14" s="120">
        <v>1000000</v>
      </c>
      <c r="I14" s="120">
        <v>1000000</v>
      </c>
      <c r="J14" s="120">
        <v>0</v>
      </c>
    </row>
    <row r="15" spans="2:10" outlineLevel="3">
      <c r="B15" s="119" t="s">
        <v>419</v>
      </c>
      <c r="C15" s="121">
        <v>0</v>
      </c>
      <c r="D15" s="121">
        <v>0</v>
      </c>
      <c r="E15" s="120">
        <v>0</v>
      </c>
      <c r="F15" s="120">
        <v>445200000</v>
      </c>
      <c r="G15" s="120">
        <v>445200000</v>
      </c>
      <c r="H15" s="120">
        <v>445200000</v>
      </c>
      <c r="I15" s="120">
        <v>445200000</v>
      </c>
      <c r="J15" s="120">
        <v>0</v>
      </c>
    </row>
    <row r="16" spans="2:10" outlineLevel="3">
      <c r="B16" s="119" t="s">
        <v>420</v>
      </c>
      <c r="C16" s="120">
        <v>27969162.370000001</v>
      </c>
      <c r="D16" s="121">
        <v>0</v>
      </c>
      <c r="E16" s="120">
        <v>27969162.370000001</v>
      </c>
      <c r="F16" s="121">
        <v>0</v>
      </c>
      <c r="G16" s="120">
        <v>-27969162.370000001</v>
      </c>
      <c r="H16" s="121">
        <v>0</v>
      </c>
      <c r="I16" s="120">
        <v>-27969162.370000001</v>
      </c>
      <c r="J16" s="120">
        <v>0</v>
      </c>
    </row>
    <row r="17" spans="2:10" outlineLevel="3">
      <c r="B17" s="119" t="s">
        <v>421</v>
      </c>
      <c r="C17" s="120">
        <v>52948934.619999997</v>
      </c>
      <c r="D17" s="121">
        <v>0</v>
      </c>
      <c r="E17" s="120">
        <v>52948934.619999997</v>
      </c>
      <c r="F17" s="121">
        <v>0</v>
      </c>
      <c r="G17" s="120">
        <v>-52948934.619999997</v>
      </c>
      <c r="H17" s="121">
        <v>0</v>
      </c>
      <c r="I17" s="120">
        <v>-52948934.619999997</v>
      </c>
      <c r="J17" s="120">
        <v>0</v>
      </c>
    </row>
    <row r="18" spans="2:10" outlineLevel="2">
      <c r="B18" s="109" t="s">
        <v>58</v>
      </c>
      <c r="C18" s="110">
        <v>80918096.989999995</v>
      </c>
      <c r="D18" s="111">
        <v>0</v>
      </c>
      <c r="E18" s="110">
        <v>80918096.989999995</v>
      </c>
      <c r="F18" s="110">
        <v>644611638</v>
      </c>
      <c r="G18" s="110">
        <v>563693541.00999999</v>
      </c>
      <c r="H18" s="110">
        <v>644611638</v>
      </c>
      <c r="I18" s="110">
        <v>563693541.00999999</v>
      </c>
      <c r="J18" s="110">
        <v>12.553000000000001</v>
      </c>
    </row>
    <row r="19" spans="2:10" outlineLevel="3">
      <c r="B19" s="119" t="s">
        <v>386</v>
      </c>
      <c r="C19" s="121">
        <v>0</v>
      </c>
      <c r="D19" s="121">
        <v>0</v>
      </c>
      <c r="E19" s="120">
        <v>0</v>
      </c>
      <c r="F19" s="136">
        <f>2559100+60000</f>
        <v>2619100</v>
      </c>
      <c r="G19" s="120">
        <v>2559100</v>
      </c>
      <c r="H19" s="120">
        <v>2559100</v>
      </c>
      <c r="I19" s="120">
        <v>2559100</v>
      </c>
      <c r="J19" s="120">
        <v>0</v>
      </c>
    </row>
    <row r="20" spans="2:10" ht="13.5" outlineLevel="2" thickBot="1">
      <c r="B20" s="112" t="s">
        <v>60</v>
      </c>
      <c r="C20" s="114">
        <v>0</v>
      </c>
      <c r="D20" s="114">
        <v>0</v>
      </c>
      <c r="E20" s="113">
        <v>0</v>
      </c>
      <c r="F20" s="113">
        <f>F19</f>
        <v>2619100</v>
      </c>
      <c r="G20" s="113">
        <v>2559100</v>
      </c>
      <c r="H20" s="113">
        <v>2559100</v>
      </c>
      <c r="I20" s="113">
        <v>2559100</v>
      </c>
      <c r="J20" s="113">
        <v>0</v>
      </c>
    </row>
    <row r="21" spans="2:10" ht="14.25" outlineLevel="1" thickTop="1" thickBot="1">
      <c r="B21" s="115" t="s">
        <v>61</v>
      </c>
      <c r="C21" s="116">
        <v>80918096.989999995</v>
      </c>
      <c r="D21" s="133">
        <v>0</v>
      </c>
      <c r="E21" s="116">
        <v>80918096.989999995</v>
      </c>
      <c r="F21" s="116">
        <f>F18+F20</f>
        <v>647230738</v>
      </c>
      <c r="G21" s="116">
        <v>566252641.00999999</v>
      </c>
      <c r="H21" s="116">
        <v>647170738</v>
      </c>
      <c r="I21" s="116">
        <v>566252641.00999999</v>
      </c>
      <c r="J21" s="116">
        <v>12.503399999999999</v>
      </c>
    </row>
    <row r="22" spans="2:10" ht="13.5" outlineLevel="3" thickTop="1">
      <c r="B22" s="119" t="s">
        <v>391</v>
      </c>
      <c r="C22" s="120">
        <v>-596560</v>
      </c>
      <c r="D22" s="121">
        <v>0</v>
      </c>
      <c r="E22" s="120">
        <v>-596560</v>
      </c>
      <c r="F22" s="120">
        <v>-1431000</v>
      </c>
      <c r="G22" s="120">
        <v>-834440</v>
      </c>
      <c r="H22" s="120">
        <v>-1431000</v>
      </c>
      <c r="I22" s="120">
        <v>-834440</v>
      </c>
      <c r="J22" s="120">
        <v>41.688299999999998</v>
      </c>
    </row>
    <row r="23" spans="2:10" outlineLevel="2">
      <c r="B23" s="109" t="s">
        <v>63</v>
      </c>
      <c r="C23" s="110">
        <v>-596560</v>
      </c>
      <c r="D23" s="111">
        <v>0</v>
      </c>
      <c r="E23" s="110">
        <v>-596560</v>
      </c>
      <c r="F23" s="110">
        <v>-1431000</v>
      </c>
      <c r="G23" s="110">
        <v>-834440</v>
      </c>
      <c r="H23" s="110">
        <v>-1431000</v>
      </c>
      <c r="I23" s="110">
        <v>-834440</v>
      </c>
      <c r="J23" s="110">
        <v>41.688299999999998</v>
      </c>
    </row>
    <row r="24" spans="2:10" outlineLevel="3">
      <c r="B24" s="119" t="s">
        <v>402</v>
      </c>
      <c r="C24" s="121">
        <v>0</v>
      </c>
      <c r="D24" s="121">
        <v>0</v>
      </c>
      <c r="E24" s="120">
        <v>0</v>
      </c>
      <c r="F24" s="120">
        <v>-190675</v>
      </c>
      <c r="G24" s="120">
        <v>-190675</v>
      </c>
      <c r="H24" s="120">
        <v>-190675</v>
      </c>
      <c r="I24" s="120">
        <v>-190675</v>
      </c>
      <c r="J24" s="120">
        <v>0</v>
      </c>
    </row>
    <row r="25" spans="2:10" outlineLevel="3">
      <c r="B25" s="119" t="s">
        <v>429</v>
      </c>
      <c r="C25" s="120">
        <v>-63735.93</v>
      </c>
      <c r="D25" s="121">
        <v>0</v>
      </c>
      <c r="E25" s="120">
        <v>-63735.93</v>
      </c>
      <c r="F25" s="121">
        <v>0</v>
      </c>
      <c r="G25" s="120">
        <v>63735.93</v>
      </c>
      <c r="H25" s="121">
        <v>0</v>
      </c>
      <c r="I25" s="120">
        <v>63735.93</v>
      </c>
      <c r="J25" s="120">
        <v>0</v>
      </c>
    </row>
    <row r="26" spans="2:10" outlineLevel="3">
      <c r="B26" s="119" t="s">
        <v>407</v>
      </c>
      <c r="C26" s="120">
        <v>-1282817.67</v>
      </c>
      <c r="D26" s="121">
        <v>0</v>
      </c>
      <c r="E26" s="120">
        <v>-1282817.67</v>
      </c>
      <c r="F26" s="120">
        <v>-36400000</v>
      </c>
      <c r="G26" s="120">
        <v>-35117182.329999998</v>
      </c>
      <c r="H26" s="120">
        <v>-36400000</v>
      </c>
      <c r="I26" s="120">
        <v>-35117182.329999998</v>
      </c>
      <c r="J26" s="120">
        <v>3.5242</v>
      </c>
    </row>
    <row r="27" spans="2:10" ht="13.5" outlineLevel="2" thickBot="1">
      <c r="B27" s="112" t="s">
        <v>65</v>
      </c>
      <c r="C27" s="113">
        <v>-1346553.6</v>
      </c>
      <c r="D27" s="114">
        <v>0</v>
      </c>
      <c r="E27" s="113">
        <v>-1346553.6</v>
      </c>
      <c r="F27" s="113">
        <v>-36590675</v>
      </c>
      <c r="G27" s="113">
        <v>-35244121.399999999</v>
      </c>
      <c r="H27" s="113">
        <v>-36590675</v>
      </c>
      <c r="I27" s="113">
        <v>-35244121.399999999</v>
      </c>
      <c r="J27" s="113">
        <v>3.68</v>
      </c>
    </row>
    <row r="28" spans="2:10" ht="13.5" outlineLevel="1" thickTop="1">
      <c r="B28" s="122" t="s">
        <v>68</v>
      </c>
      <c r="C28" s="123">
        <v>-1943113.6</v>
      </c>
      <c r="D28" s="134">
        <v>0</v>
      </c>
      <c r="E28" s="123">
        <v>-1943113.6</v>
      </c>
      <c r="F28" s="123">
        <v>-38021675</v>
      </c>
      <c r="G28" s="123">
        <v>-36078561.399999999</v>
      </c>
      <c r="H28" s="123">
        <v>-38021675</v>
      </c>
      <c r="I28" s="123">
        <v>-36078561.399999999</v>
      </c>
      <c r="J28" s="123">
        <v>5.1105</v>
      </c>
    </row>
    <row r="29" spans="2:10">
      <c r="B29" s="117" t="s">
        <v>69</v>
      </c>
      <c r="C29" s="118">
        <v>78974983.390000001</v>
      </c>
      <c r="D29" s="135">
        <v>0</v>
      </c>
      <c r="E29" s="118">
        <v>78974983.390000001</v>
      </c>
      <c r="F29" s="118">
        <f>F21+F28</f>
        <v>609209063</v>
      </c>
      <c r="G29" s="118">
        <v>530174079.61000001</v>
      </c>
      <c r="H29" s="118">
        <v>609149063</v>
      </c>
      <c r="I29" s="118">
        <v>530174079.61000001</v>
      </c>
      <c r="J29" s="118">
        <v>12.9648</v>
      </c>
    </row>
    <row r="30" spans="2:10">
      <c r="F30" s="127">
        <f>F29+'2011 NP EXP'!F169+'2011 NP REV'!F79</f>
        <v>24420220.619999886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L173"/>
  <sheetViews>
    <sheetView topLeftCell="A119" workbookViewId="0">
      <selection activeCell="F31" sqref="F31"/>
    </sheetView>
  </sheetViews>
  <sheetFormatPr defaultColWidth="11.42578125" defaultRowHeight="12.75" outlineLevelRow="3"/>
  <cols>
    <col min="1" max="1" width="1.7109375" style="102" customWidth="1"/>
    <col min="2" max="2" width="30.7109375" style="102" customWidth="1"/>
    <col min="3" max="5" width="15.7109375" style="102" hidden="1" customWidth="1"/>
    <col min="6" max="6" width="15.7109375" style="102" customWidth="1"/>
    <col min="7" max="9" width="15.7109375" style="102" hidden="1" customWidth="1"/>
    <col min="10" max="10" width="10.7109375" style="102" hidden="1" customWidth="1"/>
    <col min="11" max="11" width="11.42578125" style="102"/>
    <col min="12" max="12" width="9.28515625" style="102" bestFit="1" customWidth="1"/>
    <col min="13" max="256" width="11.42578125" style="102"/>
    <col min="257" max="257" width="1.7109375" style="102" customWidth="1"/>
    <col min="258" max="258" width="30.7109375" style="102" customWidth="1"/>
    <col min="259" max="265" width="15.7109375" style="102" customWidth="1"/>
    <col min="266" max="266" width="10.7109375" style="102" customWidth="1"/>
    <col min="267" max="512" width="11.42578125" style="102"/>
    <col min="513" max="513" width="1.7109375" style="102" customWidth="1"/>
    <col min="514" max="514" width="30.7109375" style="102" customWidth="1"/>
    <col min="515" max="521" width="15.7109375" style="102" customWidth="1"/>
    <col min="522" max="522" width="10.7109375" style="102" customWidth="1"/>
    <col min="523" max="768" width="11.42578125" style="102"/>
    <col min="769" max="769" width="1.7109375" style="102" customWidth="1"/>
    <col min="770" max="770" width="30.7109375" style="102" customWidth="1"/>
    <col min="771" max="777" width="15.7109375" style="102" customWidth="1"/>
    <col min="778" max="778" width="10.7109375" style="102" customWidth="1"/>
    <col min="779" max="1024" width="11.42578125" style="102"/>
    <col min="1025" max="1025" width="1.7109375" style="102" customWidth="1"/>
    <col min="1026" max="1026" width="30.7109375" style="102" customWidth="1"/>
    <col min="1027" max="1033" width="15.7109375" style="102" customWidth="1"/>
    <col min="1034" max="1034" width="10.7109375" style="102" customWidth="1"/>
    <col min="1035" max="1280" width="11.42578125" style="102"/>
    <col min="1281" max="1281" width="1.7109375" style="102" customWidth="1"/>
    <col min="1282" max="1282" width="30.7109375" style="102" customWidth="1"/>
    <col min="1283" max="1289" width="15.7109375" style="102" customWidth="1"/>
    <col min="1290" max="1290" width="10.7109375" style="102" customWidth="1"/>
    <col min="1291" max="1536" width="11.42578125" style="102"/>
    <col min="1537" max="1537" width="1.7109375" style="102" customWidth="1"/>
    <col min="1538" max="1538" width="30.7109375" style="102" customWidth="1"/>
    <col min="1539" max="1545" width="15.7109375" style="102" customWidth="1"/>
    <col min="1546" max="1546" width="10.7109375" style="102" customWidth="1"/>
    <col min="1547" max="1792" width="11.42578125" style="102"/>
    <col min="1793" max="1793" width="1.7109375" style="102" customWidth="1"/>
    <col min="1794" max="1794" width="30.7109375" style="102" customWidth="1"/>
    <col min="1795" max="1801" width="15.7109375" style="102" customWidth="1"/>
    <col min="1802" max="1802" width="10.7109375" style="102" customWidth="1"/>
    <col min="1803" max="2048" width="11.42578125" style="102"/>
    <col min="2049" max="2049" width="1.7109375" style="102" customWidth="1"/>
    <col min="2050" max="2050" width="30.7109375" style="102" customWidth="1"/>
    <col min="2051" max="2057" width="15.7109375" style="102" customWidth="1"/>
    <col min="2058" max="2058" width="10.7109375" style="102" customWidth="1"/>
    <col min="2059" max="2304" width="11.42578125" style="102"/>
    <col min="2305" max="2305" width="1.7109375" style="102" customWidth="1"/>
    <col min="2306" max="2306" width="30.7109375" style="102" customWidth="1"/>
    <col min="2307" max="2313" width="15.7109375" style="102" customWidth="1"/>
    <col min="2314" max="2314" width="10.7109375" style="102" customWidth="1"/>
    <col min="2315" max="2560" width="11.42578125" style="102"/>
    <col min="2561" max="2561" width="1.7109375" style="102" customWidth="1"/>
    <col min="2562" max="2562" width="30.7109375" style="102" customWidth="1"/>
    <col min="2563" max="2569" width="15.7109375" style="102" customWidth="1"/>
    <col min="2570" max="2570" width="10.7109375" style="102" customWidth="1"/>
    <col min="2571" max="2816" width="11.42578125" style="102"/>
    <col min="2817" max="2817" width="1.7109375" style="102" customWidth="1"/>
    <col min="2818" max="2818" width="30.7109375" style="102" customWidth="1"/>
    <col min="2819" max="2825" width="15.7109375" style="102" customWidth="1"/>
    <col min="2826" max="2826" width="10.7109375" style="102" customWidth="1"/>
    <col min="2827" max="3072" width="11.42578125" style="102"/>
    <col min="3073" max="3073" width="1.7109375" style="102" customWidth="1"/>
    <col min="3074" max="3074" width="30.7109375" style="102" customWidth="1"/>
    <col min="3075" max="3081" width="15.7109375" style="102" customWidth="1"/>
    <col min="3082" max="3082" width="10.7109375" style="102" customWidth="1"/>
    <col min="3083" max="3328" width="11.42578125" style="102"/>
    <col min="3329" max="3329" width="1.7109375" style="102" customWidth="1"/>
    <col min="3330" max="3330" width="30.7109375" style="102" customWidth="1"/>
    <col min="3331" max="3337" width="15.7109375" style="102" customWidth="1"/>
    <col min="3338" max="3338" width="10.7109375" style="102" customWidth="1"/>
    <col min="3339" max="3584" width="11.42578125" style="102"/>
    <col min="3585" max="3585" width="1.7109375" style="102" customWidth="1"/>
    <col min="3586" max="3586" width="30.7109375" style="102" customWidth="1"/>
    <col min="3587" max="3593" width="15.7109375" style="102" customWidth="1"/>
    <col min="3594" max="3594" width="10.7109375" style="102" customWidth="1"/>
    <col min="3595" max="3840" width="11.42578125" style="102"/>
    <col min="3841" max="3841" width="1.7109375" style="102" customWidth="1"/>
    <col min="3842" max="3842" width="30.7109375" style="102" customWidth="1"/>
    <col min="3843" max="3849" width="15.7109375" style="102" customWidth="1"/>
    <col min="3850" max="3850" width="10.7109375" style="102" customWidth="1"/>
    <col min="3851" max="4096" width="11.42578125" style="102"/>
    <col min="4097" max="4097" width="1.7109375" style="102" customWidth="1"/>
    <col min="4098" max="4098" width="30.7109375" style="102" customWidth="1"/>
    <col min="4099" max="4105" width="15.7109375" style="102" customWidth="1"/>
    <col min="4106" max="4106" width="10.7109375" style="102" customWidth="1"/>
    <col min="4107" max="4352" width="11.42578125" style="102"/>
    <col min="4353" max="4353" width="1.7109375" style="102" customWidth="1"/>
    <col min="4354" max="4354" width="30.7109375" style="102" customWidth="1"/>
    <col min="4355" max="4361" width="15.7109375" style="102" customWidth="1"/>
    <col min="4362" max="4362" width="10.7109375" style="102" customWidth="1"/>
    <col min="4363" max="4608" width="11.42578125" style="102"/>
    <col min="4609" max="4609" width="1.7109375" style="102" customWidth="1"/>
    <col min="4610" max="4610" width="30.7109375" style="102" customWidth="1"/>
    <col min="4611" max="4617" width="15.7109375" style="102" customWidth="1"/>
    <col min="4618" max="4618" width="10.7109375" style="102" customWidth="1"/>
    <col min="4619" max="4864" width="11.42578125" style="102"/>
    <col min="4865" max="4865" width="1.7109375" style="102" customWidth="1"/>
    <col min="4866" max="4866" width="30.7109375" style="102" customWidth="1"/>
    <col min="4867" max="4873" width="15.7109375" style="102" customWidth="1"/>
    <col min="4874" max="4874" width="10.7109375" style="102" customWidth="1"/>
    <col min="4875" max="5120" width="11.42578125" style="102"/>
    <col min="5121" max="5121" width="1.7109375" style="102" customWidth="1"/>
    <col min="5122" max="5122" width="30.7109375" style="102" customWidth="1"/>
    <col min="5123" max="5129" width="15.7109375" style="102" customWidth="1"/>
    <col min="5130" max="5130" width="10.7109375" style="102" customWidth="1"/>
    <col min="5131" max="5376" width="11.42578125" style="102"/>
    <col min="5377" max="5377" width="1.7109375" style="102" customWidth="1"/>
    <col min="5378" max="5378" width="30.7109375" style="102" customWidth="1"/>
    <col min="5379" max="5385" width="15.7109375" style="102" customWidth="1"/>
    <col min="5386" max="5386" width="10.7109375" style="102" customWidth="1"/>
    <col min="5387" max="5632" width="11.42578125" style="102"/>
    <col min="5633" max="5633" width="1.7109375" style="102" customWidth="1"/>
    <col min="5634" max="5634" width="30.7109375" style="102" customWidth="1"/>
    <col min="5635" max="5641" width="15.7109375" style="102" customWidth="1"/>
    <col min="5642" max="5642" width="10.7109375" style="102" customWidth="1"/>
    <col min="5643" max="5888" width="11.42578125" style="102"/>
    <col min="5889" max="5889" width="1.7109375" style="102" customWidth="1"/>
    <col min="5890" max="5890" width="30.7109375" style="102" customWidth="1"/>
    <col min="5891" max="5897" width="15.7109375" style="102" customWidth="1"/>
    <col min="5898" max="5898" width="10.7109375" style="102" customWidth="1"/>
    <col min="5899" max="6144" width="11.42578125" style="102"/>
    <col min="6145" max="6145" width="1.7109375" style="102" customWidth="1"/>
    <col min="6146" max="6146" width="30.7109375" style="102" customWidth="1"/>
    <col min="6147" max="6153" width="15.7109375" style="102" customWidth="1"/>
    <col min="6154" max="6154" width="10.7109375" style="102" customWidth="1"/>
    <col min="6155" max="6400" width="11.42578125" style="102"/>
    <col min="6401" max="6401" width="1.7109375" style="102" customWidth="1"/>
    <col min="6402" max="6402" width="30.7109375" style="102" customWidth="1"/>
    <col min="6403" max="6409" width="15.7109375" style="102" customWidth="1"/>
    <col min="6410" max="6410" width="10.7109375" style="102" customWidth="1"/>
    <col min="6411" max="6656" width="11.42578125" style="102"/>
    <col min="6657" max="6657" width="1.7109375" style="102" customWidth="1"/>
    <col min="6658" max="6658" width="30.7109375" style="102" customWidth="1"/>
    <col min="6659" max="6665" width="15.7109375" style="102" customWidth="1"/>
    <col min="6666" max="6666" width="10.7109375" style="102" customWidth="1"/>
    <col min="6667" max="6912" width="11.42578125" style="102"/>
    <col min="6913" max="6913" width="1.7109375" style="102" customWidth="1"/>
    <col min="6914" max="6914" width="30.7109375" style="102" customWidth="1"/>
    <col min="6915" max="6921" width="15.7109375" style="102" customWidth="1"/>
    <col min="6922" max="6922" width="10.7109375" style="102" customWidth="1"/>
    <col min="6923" max="7168" width="11.42578125" style="102"/>
    <col min="7169" max="7169" width="1.7109375" style="102" customWidth="1"/>
    <col min="7170" max="7170" width="30.7109375" style="102" customWidth="1"/>
    <col min="7171" max="7177" width="15.7109375" style="102" customWidth="1"/>
    <col min="7178" max="7178" width="10.7109375" style="102" customWidth="1"/>
    <col min="7179" max="7424" width="11.42578125" style="102"/>
    <col min="7425" max="7425" width="1.7109375" style="102" customWidth="1"/>
    <col min="7426" max="7426" width="30.7109375" style="102" customWidth="1"/>
    <col min="7427" max="7433" width="15.7109375" style="102" customWidth="1"/>
    <col min="7434" max="7434" width="10.7109375" style="102" customWidth="1"/>
    <col min="7435" max="7680" width="11.42578125" style="102"/>
    <col min="7681" max="7681" width="1.7109375" style="102" customWidth="1"/>
    <col min="7682" max="7682" width="30.7109375" style="102" customWidth="1"/>
    <col min="7683" max="7689" width="15.7109375" style="102" customWidth="1"/>
    <col min="7690" max="7690" width="10.7109375" style="102" customWidth="1"/>
    <col min="7691" max="7936" width="11.42578125" style="102"/>
    <col min="7937" max="7937" width="1.7109375" style="102" customWidth="1"/>
    <col min="7938" max="7938" width="30.7109375" style="102" customWidth="1"/>
    <col min="7939" max="7945" width="15.7109375" style="102" customWidth="1"/>
    <col min="7946" max="7946" width="10.7109375" style="102" customWidth="1"/>
    <col min="7947" max="8192" width="11.42578125" style="102"/>
    <col min="8193" max="8193" width="1.7109375" style="102" customWidth="1"/>
    <col min="8194" max="8194" width="30.7109375" style="102" customWidth="1"/>
    <col min="8195" max="8201" width="15.7109375" style="102" customWidth="1"/>
    <col min="8202" max="8202" width="10.7109375" style="102" customWidth="1"/>
    <col min="8203" max="8448" width="11.42578125" style="102"/>
    <col min="8449" max="8449" width="1.7109375" style="102" customWidth="1"/>
    <col min="8450" max="8450" width="30.7109375" style="102" customWidth="1"/>
    <col min="8451" max="8457" width="15.7109375" style="102" customWidth="1"/>
    <col min="8458" max="8458" width="10.7109375" style="102" customWidth="1"/>
    <col min="8459" max="8704" width="11.42578125" style="102"/>
    <col min="8705" max="8705" width="1.7109375" style="102" customWidth="1"/>
    <col min="8706" max="8706" width="30.7109375" style="102" customWidth="1"/>
    <col min="8707" max="8713" width="15.7109375" style="102" customWidth="1"/>
    <col min="8714" max="8714" width="10.7109375" style="102" customWidth="1"/>
    <col min="8715" max="8960" width="11.42578125" style="102"/>
    <col min="8961" max="8961" width="1.7109375" style="102" customWidth="1"/>
    <col min="8962" max="8962" width="30.7109375" style="102" customWidth="1"/>
    <col min="8963" max="8969" width="15.7109375" style="102" customWidth="1"/>
    <col min="8970" max="8970" width="10.7109375" style="102" customWidth="1"/>
    <col min="8971" max="9216" width="11.42578125" style="102"/>
    <col min="9217" max="9217" width="1.7109375" style="102" customWidth="1"/>
    <col min="9218" max="9218" width="30.7109375" style="102" customWidth="1"/>
    <col min="9219" max="9225" width="15.7109375" style="102" customWidth="1"/>
    <col min="9226" max="9226" width="10.7109375" style="102" customWidth="1"/>
    <col min="9227" max="9472" width="11.42578125" style="102"/>
    <col min="9473" max="9473" width="1.7109375" style="102" customWidth="1"/>
    <col min="9474" max="9474" width="30.7109375" style="102" customWidth="1"/>
    <col min="9475" max="9481" width="15.7109375" style="102" customWidth="1"/>
    <col min="9482" max="9482" width="10.7109375" style="102" customWidth="1"/>
    <col min="9483" max="9728" width="11.42578125" style="102"/>
    <col min="9729" max="9729" width="1.7109375" style="102" customWidth="1"/>
    <col min="9730" max="9730" width="30.7109375" style="102" customWidth="1"/>
    <col min="9731" max="9737" width="15.7109375" style="102" customWidth="1"/>
    <col min="9738" max="9738" width="10.7109375" style="102" customWidth="1"/>
    <col min="9739" max="9984" width="11.42578125" style="102"/>
    <col min="9985" max="9985" width="1.7109375" style="102" customWidth="1"/>
    <col min="9986" max="9986" width="30.7109375" style="102" customWidth="1"/>
    <col min="9987" max="9993" width="15.7109375" style="102" customWidth="1"/>
    <col min="9994" max="9994" width="10.7109375" style="102" customWidth="1"/>
    <col min="9995" max="10240" width="11.42578125" style="102"/>
    <col min="10241" max="10241" width="1.7109375" style="102" customWidth="1"/>
    <col min="10242" max="10242" width="30.7109375" style="102" customWidth="1"/>
    <col min="10243" max="10249" width="15.7109375" style="102" customWidth="1"/>
    <col min="10250" max="10250" width="10.7109375" style="102" customWidth="1"/>
    <col min="10251" max="10496" width="11.42578125" style="102"/>
    <col min="10497" max="10497" width="1.7109375" style="102" customWidth="1"/>
    <col min="10498" max="10498" width="30.7109375" style="102" customWidth="1"/>
    <col min="10499" max="10505" width="15.7109375" style="102" customWidth="1"/>
    <col min="10506" max="10506" width="10.7109375" style="102" customWidth="1"/>
    <col min="10507" max="10752" width="11.42578125" style="102"/>
    <col min="10753" max="10753" width="1.7109375" style="102" customWidth="1"/>
    <col min="10754" max="10754" width="30.7109375" style="102" customWidth="1"/>
    <col min="10755" max="10761" width="15.7109375" style="102" customWidth="1"/>
    <col min="10762" max="10762" width="10.7109375" style="102" customWidth="1"/>
    <col min="10763" max="11008" width="11.42578125" style="102"/>
    <col min="11009" max="11009" width="1.7109375" style="102" customWidth="1"/>
    <col min="11010" max="11010" width="30.7109375" style="102" customWidth="1"/>
    <col min="11011" max="11017" width="15.7109375" style="102" customWidth="1"/>
    <col min="11018" max="11018" width="10.7109375" style="102" customWidth="1"/>
    <col min="11019" max="11264" width="11.42578125" style="102"/>
    <col min="11265" max="11265" width="1.7109375" style="102" customWidth="1"/>
    <col min="11266" max="11266" width="30.7109375" style="102" customWidth="1"/>
    <col min="11267" max="11273" width="15.7109375" style="102" customWidth="1"/>
    <col min="11274" max="11274" width="10.7109375" style="102" customWidth="1"/>
    <col min="11275" max="11520" width="11.42578125" style="102"/>
    <col min="11521" max="11521" width="1.7109375" style="102" customWidth="1"/>
    <col min="11522" max="11522" width="30.7109375" style="102" customWidth="1"/>
    <col min="11523" max="11529" width="15.7109375" style="102" customWidth="1"/>
    <col min="11530" max="11530" width="10.7109375" style="102" customWidth="1"/>
    <col min="11531" max="11776" width="11.42578125" style="102"/>
    <col min="11777" max="11777" width="1.7109375" style="102" customWidth="1"/>
    <col min="11778" max="11778" width="30.7109375" style="102" customWidth="1"/>
    <col min="11779" max="11785" width="15.7109375" style="102" customWidth="1"/>
    <col min="11786" max="11786" width="10.7109375" style="102" customWidth="1"/>
    <col min="11787" max="12032" width="11.42578125" style="102"/>
    <col min="12033" max="12033" width="1.7109375" style="102" customWidth="1"/>
    <col min="12034" max="12034" width="30.7109375" style="102" customWidth="1"/>
    <col min="12035" max="12041" width="15.7109375" style="102" customWidth="1"/>
    <col min="12042" max="12042" width="10.7109375" style="102" customWidth="1"/>
    <col min="12043" max="12288" width="11.42578125" style="102"/>
    <col min="12289" max="12289" width="1.7109375" style="102" customWidth="1"/>
    <col min="12290" max="12290" width="30.7109375" style="102" customWidth="1"/>
    <col min="12291" max="12297" width="15.7109375" style="102" customWidth="1"/>
    <col min="12298" max="12298" width="10.7109375" style="102" customWidth="1"/>
    <col min="12299" max="12544" width="11.42578125" style="102"/>
    <col min="12545" max="12545" width="1.7109375" style="102" customWidth="1"/>
    <col min="12546" max="12546" width="30.7109375" style="102" customWidth="1"/>
    <col min="12547" max="12553" width="15.7109375" style="102" customWidth="1"/>
    <col min="12554" max="12554" width="10.7109375" style="102" customWidth="1"/>
    <col min="12555" max="12800" width="11.42578125" style="102"/>
    <col min="12801" max="12801" width="1.7109375" style="102" customWidth="1"/>
    <col min="12802" max="12802" width="30.7109375" style="102" customWidth="1"/>
    <col min="12803" max="12809" width="15.7109375" style="102" customWidth="1"/>
    <col min="12810" max="12810" width="10.7109375" style="102" customWidth="1"/>
    <col min="12811" max="13056" width="11.42578125" style="102"/>
    <col min="13057" max="13057" width="1.7109375" style="102" customWidth="1"/>
    <col min="13058" max="13058" width="30.7109375" style="102" customWidth="1"/>
    <col min="13059" max="13065" width="15.7109375" style="102" customWidth="1"/>
    <col min="13066" max="13066" width="10.7109375" style="102" customWidth="1"/>
    <col min="13067" max="13312" width="11.42578125" style="102"/>
    <col min="13313" max="13313" width="1.7109375" style="102" customWidth="1"/>
    <col min="13314" max="13314" width="30.7109375" style="102" customWidth="1"/>
    <col min="13315" max="13321" width="15.7109375" style="102" customWidth="1"/>
    <col min="13322" max="13322" width="10.7109375" style="102" customWidth="1"/>
    <col min="13323" max="13568" width="11.42578125" style="102"/>
    <col min="13569" max="13569" width="1.7109375" style="102" customWidth="1"/>
    <col min="13570" max="13570" width="30.7109375" style="102" customWidth="1"/>
    <col min="13571" max="13577" width="15.7109375" style="102" customWidth="1"/>
    <col min="13578" max="13578" width="10.7109375" style="102" customWidth="1"/>
    <col min="13579" max="13824" width="11.42578125" style="102"/>
    <col min="13825" max="13825" width="1.7109375" style="102" customWidth="1"/>
    <col min="13826" max="13826" width="30.7109375" style="102" customWidth="1"/>
    <col min="13827" max="13833" width="15.7109375" style="102" customWidth="1"/>
    <col min="13834" max="13834" width="10.7109375" style="102" customWidth="1"/>
    <col min="13835" max="14080" width="11.42578125" style="102"/>
    <col min="14081" max="14081" width="1.7109375" style="102" customWidth="1"/>
    <col min="14082" max="14082" width="30.7109375" style="102" customWidth="1"/>
    <col min="14083" max="14089" width="15.7109375" style="102" customWidth="1"/>
    <col min="14090" max="14090" width="10.7109375" style="102" customWidth="1"/>
    <col min="14091" max="14336" width="11.42578125" style="102"/>
    <col min="14337" max="14337" width="1.7109375" style="102" customWidth="1"/>
    <col min="14338" max="14338" width="30.7109375" style="102" customWidth="1"/>
    <col min="14339" max="14345" width="15.7109375" style="102" customWidth="1"/>
    <col min="14346" max="14346" width="10.7109375" style="102" customWidth="1"/>
    <col min="14347" max="14592" width="11.42578125" style="102"/>
    <col min="14593" max="14593" width="1.7109375" style="102" customWidth="1"/>
    <col min="14594" max="14594" width="30.7109375" style="102" customWidth="1"/>
    <col min="14595" max="14601" width="15.7109375" style="102" customWidth="1"/>
    <col min="14602" max="14602" width="10.7109375" style="102" customWidth="1"/>
    <col min="14603" max="14848" width="11.42578125" style="102"/>
    <col min="14849" max="14849" width="1.7109375" style="102" customWidth="1"/>
    <col min="14850" max="14850" width="30.7109375" style="102" customWidth="1"/>
    <col min="14851" max="14857" width="15.7109375" style="102" customWidth="1"/>
    <col min="14858" max="14858" width="10.7109375" style="102" customWidth="1"/>
    <col min="14859" max="15104" width="11.42578125" style="102"/>
    <col min="15105" max="15105" width="1.7109375" style="102" customWidth="1"/>
    <col min="15106" max="15106" width="30.7109375" style="102" customWidth="1"/>
    <col min="15107" max="15113" width="15.7109375" style="102" customWidth="1"/>
    <col min="15114" max="15114" width="10.7109375" style="102" customWidth="1"/>
    <col min="15115" max="15360" width="11.42578125" style="102"/>
    <col min="15361" max="15361" width="1.7109375" style="102" customWidth="1"/>
    <col min="15362" max="15362" width="30.7109375" style="102" customWidth="1"/>
    <col min="15363" max="15369" width="15.7109375" style="102" customWidth="1"/>
    <col min="15370" max="15370" width="10.7109375" style="102" customWidth="1"/>
    <col min="15371" max="15616" width="11.42578125" style="102"/>
    <col min="15617" max="15617" width="1.7109375" style="102" customWidth="1"/>
    <col min="15618" max="15618" width="30.7109375" style="102" customWidth="1"/>
    <col min="15619" max="15625" width="15.7109375" style="102" customWidth="1"/>
    <col min="15626" max="15626" width="10.7109375" style="102" customWidth="1"/>
    <col min="15627" max="15872" width="11.42578125" style="102"/>
    <col min="15873" max="15873" width="1.7109375" style="102" customWidth="1"/>
    <col min="15874" max="15874" width="30.7109375" style="102" customWidth="1"/>
    <col min="15875" max="15881" width="15.7109375" style="102" customWidth="1"/>
    <col min="15882" max="15882" width="10.7109375" style="102" customWidth="1"/>
    <col min="15883" max="16128" width="11.42578125" style="102"/>
    <col min="16129" max="16129" width="1.7109375" style="102" customWidth="1"/>
    <col min="16130" max="16130" width="30.7109375" style="102" customWidth="1"/>
    <col min="16131" max="16137" width="15.7109375" style="102" customWidth="1"/>
    <col min="16138" max="16138" width="10.7109375" style="102" customWidth="1"/>
    <col min="16139" max="16384" width="11.42578125" style="102"/>
  </cols>
  <sheetData>
    <row r="1" spans="2:10">
      <c r="B1" s="103" t="s">
        <v>39</v>
      </c>
    </row>
    <row r="2" spans="2:10">
      <c r="B2" s="103" t="s">
        <v>430</v>
      </c>
    </row>
    <row r="3" spans="2:10">
      <c r="B3" s="103" t="s">
        <v>432</v>
      </c>
    </row>
    <row r="4" spans="2:10">
      <c r="B4" s="103"/>
    </row>
    <row r="5" spans="2:10">
      <c r="B5" s="103" t="s">
        <v>71</v>
      </c>
    </row>
    <row r="6" spans="2:10">
      <c r="B6" s="103" t="s">
        <v>43</v>
      </c>
    </row>
    <row r="7" spans="2:10">
      <c r="B7" s="103" t="s">
        <v>44</v>
      </c>
    </row>
    <row r="8" spans="2:10">
      <c r="B8" s="103"/>
    </row>
    <row r="9" spans="2:10">
      <c r="B9" s="103" t="s">
        <v>45</v>
      </c>
    </row>
    <row r="11" spans="2:10" ht="15">
      <c r="B11" s="104" t="s">
        <v>46</v>
      </c>
      <c r="C11" s="105" t="s">
        <v>47</v>
      </c>
      <c r="D11" s="105" t="s">
        <v>48</v>
      </c>
      <c r="E11" s="105" t="s">
        <v>49</v>
      </c>
      <c r="F11" s="105" t="s">
        <v>50</v>
      </c>
      <c r="G11" s="105" t="s">
        <v>51</v>
      </c>
      <c r="H11" s="105" t="s">
        <v>52</v>
      </c>
      <c r="I11" s="105" t="s">
        <v>53</v>
      </c>
      <c r="J11" s="105" t="s">
        <v>54</v>
      </c>
    </row>
    <row r="12" spans="2:10" hidden="1" outlineLevel="3">
      <c r="B12" s="119" t="s">
        <v>72</v>
      </c>
      <c r="C12" s="120">
        <v>1987.91</v>
      </c>
      <c r="D12" s="121">
        <v>0</v>
      </c>
      <c r="E12" s="120">
        <v>1987.91</v>
      </c>
      <c r="F12" s="121">
        <v>0</v>
      </c>
      <c r="G12" s="120">
        <v>-1987.91</v>
      </c>
      <c r="H12" s="121">
        <v>0</v>
      </c>
      <c r="I12" s="120">
        <v>-1987.91</v>
      </c>
      <c r="J12" s="120">
        <v>0</v>
      </c>
    </row>
    <row r="13" spans="2:10" hidden="1" outlineLevel="3">
      <c r="B13" s="119" t="s">
        <v>73</v>
      </c>
      <c r="C13" s="120">
        <v>722738.78</v>
      </c>
      <c r="D13" s="121">
        <v>0</v>
      </c>
      <c r="E13" s="120">
        <v>722738.78</v>
      </c>
      <c r="F13" s="120">
        <v>284700</v>
      </c>
      <c r="G13" s="120">
        <v>-438038.78</v>
      </c>
      <c r="H13" s="120">
        <v>284700</v>
      </c>
      <c r="I13" s="120">
        <v>-438038.78</v>
      </c>
      <c r="J13" s="120">
        <v>253.85980000000001</v>
      </c>
    </row>
    <row r="14" spans="2:10" hidden="1" outlineLevel="3">
      <c r="B14" s="119" t="s">
        <v>74</v>
      </c>
      <c r="C14" s="120">
        <v>-531.79999999999995</v>
      </c>
      <c r="D14" s="121">
        <v>0</v>
      </c>
      <c r="E14" s="120">
        <v>-531.79999999999995</v>
      </c>
      <c r="F14" s="121">
        <v>0</v>
      </c>
      <c r="G14" s="120">
        <v>531.79999999999995</v>
      </c>
      <c r="H14" s="121">
        <v>0</v>
      </c>
      <c r="I14" s="120">
        <v>531.79999999999995</v>
      </c>
      <c r="J14" s="120">
        <v>0</v>
      </c>
    </row>
    <row r="15" spans="2:10" hidden="1" outlineLevel="3">
      <c r="B15" s="119" t="s">
        <v>77</v>
      </c>
      <c r="C15" s="120">
        <v>75167.78</v>
      </c>
      <c r="D15" s="121">
        <v>0</v>
      </c>
      <c r="E15" s="120">
        <v>75167.78</v>
      </c>
      <c r="F15" s="121">
        <v>0</v>
      </c>
      <c r="G15" s="120">
        <v>-75167.78</v>
      </c>
      <c r="H15" s="121">
        <v>0</v>
      </c>
      <c r="I15" s="120">
        <v>-75167.78</v>
      </c>
      <c r="J15" s="120">
        <v>0</v>
      </c>
    </row>
    <row r="16" spans="2:10" hidden="1" outlineLevel="3">
      <c r="B16" s="119" t="s">
        <v>78</v>
      </c>
      <c r="C16" s="120">
        <v>0</v>
      </c>
      <c r="D16" s="121">
        <v>0</v>
      </c>
      <c r="E16" s="120">
        <v>0</v>
      </c>
      <c r="F16" s="121">
        <v>0</v>
      </c>
      <c r="G16" s="120">
        <v>0</v>
      </c>
      <c r="H16" s="121">
        <v>0</v>
      </c>
      <c r="I16" s="120">
        <v>0</v>
      </c>
      <c r="J16" s="120">
        <v>0</v>
      </c>
    </row>
    <row r="17" spans="2:10" hidden="1" outlineLevel="3">
      <c r="B17" s="119" t="s">
        <v>433</v>
      </c>
      <c r="C17" s="120">
        <v>3.12</v>
      </c>
      <c r="D17" s="121">
        <v>0</v>
      </c>
      <c r="E17" s="120">
        <v>3.12</v>
      </c>
      <c r="F17" s="121">
        <v>0</v>
      </c>
      <c r="G17" s="120">
        <v>-3.12</v>
      </c>
      <c r="H17" s="121">
        <v>0</v>
      </c>
      <c r="I17" s="120">
        <v>-3.12</v>
      </c>
      <c r="J17" s="120">
        <v>0</v>
      </c>
    </row>
    <row r="18" spans="2:10" hidden="1" outlineLevel="3">
      <c r="B18" s="119" t="s">
        <v>81</v>
      </c>
      <c r="C18" s="120">
        <v>288</v>
      </c>
      <c r="D18" s="121">
        <v>0</v>
      </c>
      <c r="E18" s="120">
        <v>288</v>
      </c>
      <c r="F18" s="121">
        <v>0</v>
      </c>
      <c r="G18" s="120">
        <v>-288</v>
      </c>
      <c r="H18" s="121">
        <v>0</v>
      </c>
      <c r="I18" s="120">
        <v>-288</v>
      </c>
      <c r="J18" s="120">
        <v>0</v>
      </c>
    </row>
    <row r="19" spans="2:10" hidden="1" outlineLevel="3">
      <c r="B19" s="119" t="s">
        <v>82</v>
      </c>
      <c r="C19" s="120">
        <v>106.29</v>
      </c>
      <c r="D19" s="121">
        <v>0</v>
      </c>
      <c r="E19" s="120">
        <v>106.29</v>
      </c>
      <c r="F19" s="121">
        <v>0</v>
      </c>
      <c r="G19" s="120">
        <v>-106.29</v>
      </c>
      <c r="H19" s="121">
        <v>0</v>
      </c>
      <c r="I19" s="120">
        <v>-106.29</v>
      </c>
      <c r="J19" s="120">
        <v>0</v>
      </c>
    </row>
    <row r="20" spans="2:10" hidden="1" outlineLevel="3">
      <c r="B20" s="119" t="s">
        <v>434</v>
      </c>
      <c r="C20" s="120">
        <v>2.72</v>
      </c>
      <c r="D20" s="121">
        <v>0</v>
      </c>
      <c r="E20" s="120">
        <v>2.72</v>
      </c>
      <c r="F20" s="121">
        <v>0</v>
      </c>
      <c r="G20" s="120">
        <v>-2.72</v>
      </c>
      <c r="H20" s="121">
        <v>0</v>
      </c>
      <c r="I20" s="120">
        <v>-2.72</v>
      </c>
      <c r="J20" s="120">
        <v>0</v>
      </c>
    </row>
    <row r="21" spans="2:10" hidden="1" outlineLevel="3">
      <c r="B21" s="119" t="s">
        <v>86</v>
      </c>
      <c r="C21" s="120">
        <v>33253.040000000001</v>
      </c>
      <c r="D21" s="121">
        <v>0</v>
      </c>
      <c r="E21" s="120">
        <v>33253.040000000001</v>
      </c>
      <c r="F21" s="121">
        <v>0</v>
      </c>
      <c r="G21" s="120">
        <v>-33253.040000000001</v>
      </c>
      <c r="H21" s="121">
        <v>0</v>
      </c>
      <c r="I21" s="120">
        <v>-33253.040000000001</v>
      </c>
      <c r="J21" s="120">
        <v>0</v>
      </c>
    </row>
    <row r="22" spans="2:10" hidden="1" outlineLevel="3">
      <c r="B22" s="119" t="s">
        <v>87</v>
      </c>
      <c r="C22" s="120">
        <v>7357402.9199999999</v>
      </c>
      <c r="D22" s="121">
        <v>0</v>
      </c>
      <c r="E22" s="120">
        <v>7357402.9199999999</v>
      </c>
      <c r="F22" s="120">
        <v>568000</v>
      </c>
      <c r="G22" s="120">
        <v>-6789402.9199999999</v>
      </c>
      <c r="H22" s="120">
        <v>568000</v>
      </c>
      <c r="I22" s="120">
        <v>-6789402.9199999999</v>
      </c>
      <c r="J22" s="120">
        <v>1295.3173999999999</v>
      </c>
    </row>
    <row r="23" spans="2:10" hidden="1" outlineLevel="3">
      <c r="B23" s="119" t="s">
        <v>89</v>
      </c>
      <c r="C23" s="120">
        <v>2157.0300000000002</v>
      </c>
      <c r="D23" s="121">
        <v>0</v>
      </c>
      <c r="E23" s="120">
        <v>2157.0300000000002</v>
      </c>
      <c r="F23" s="121">
        <v>0</v>
      </c>
      <c r="G23" s="120">
        <v>-2157.0300000000002</v>
      </c>
      <c r="H23" s="121">
        <v>0</v>
      </c>
      <c r="I23" s="120">
        <v>-2157.0300000000002</v>
      </c>
      <c r="J23" s="120">
        <v>0</v>
      </c>
    </row>
    <row r="24" spans="2:10" hidden="1" outlineLevel="3">
      <c r="B24" s="119" t="s">
        <v>90</v>
      </c>
      <c r="C24" s="120">
        <v>-720.81</v>
      </c>
      <c r="D24" s="121">
        <v>0</v>
      </c>
      <c r="E24" s="120">
        <v>-720.81</v>
      </c>
      <c r="F24" s="121">
        <v>0</v>
      </c>
      <c r="G24" s="120">
        <v>720.81</v>
      </c>
      <c r="H24" s="121">
        <v>0</v>
      </c>
      <c r="I24" s="120">
        <v>720.81</v>
      </c>
      <c r="J24" s="120">
        <v>0</v>
      </c>
    </row>
    <row r="25" spans="2:10" hidden="1" outlineLevel="3">
      <c r="B25" s="119" t="s">
        <v>91</v>
      </c>
      <c r="C25" s="120">
        <v>-3000000</v>
      </c>
      <c r="D25" s="121">
        <v>0</v>
      </c>
      <c r="E25" s="120">
        <v>-3000000</v>
      </c>
      <c r="F25" s="121">
        <v>0</v>
      </c>
      <c r="G25" s="120">
        <v>3000000</v>
      </c>
      <c r="H25" s="121">
        <v>0</v>
      </c>
      <c r="I25" s="120">
        <v>3000000</v>
      </c>
      <c r="J25" s="120">
        <v>0</v>
      </c>
    </row>
    <row r="26" spans="2:10" hidden="1" outlineLevel="3">
      <c r="B26" s="119" t="s">
        <v>92</v>
      </c>
      <c r="C26" s="120">
        <v>8588090.7699999996</v>
      </c>
      <c r="D26" s="121">
        <v>0</v>
      </c>
      <c r="E26" s="120">
        <v>8588090.7699999996</v>
      </c>
      <c r="F26" s="120">
        <v>21201500</v>
      </c>
      <c r="G26" s="120">
        <v>12613409.23</v>
      </c>
      <c r="H26" s="120">
        <v>21201500</v>
      </c>
      <c r="I26" s="120">
        <v>12613409.23</v>
      </c>
      <c r="J26" s="120">
        <v>40.506999999999998</v>
      </c>
    </row>
    <row r="27" spans="2:10" hidden="1" outlineLevel="3">
      <c r="B27" s="119" t="s">
        <v>93</v>
      </c>
      <c r="C27" s="120">
        <v>3873777.55</v>
      </c>
      <c r="D27" s="121">
        <v>0</v>
      </c>
      <c r="E27" s="120">
        <v>3873777.55</v>
      </c>
      <c r="F27" s="121">
        <v>0</v>
      </c>
      <c r="G27" s="120">
        <v>-3873777.55</v>
      </c>
      <c r="H27" s="121">
        <v>0</v>
      </c>
      <c r="I27" s="120">
        <v>-3873777.55</v>
      </c>
      <c r="J27" s="120">
        <v>0</v>
      </c>
    </row>
    <row r="28" spans="2:10" hidden="1" outlineLevel="3">
      <c r="B28" s="119" t="s">
        <v>94</v>
      </c>
      <c r="C28" s="120">
        <v>20735.240000000002</v>
      </c>
      <c r="D28" s="121">
        <v>0</v>
      </c>
      <c r="E28" s="120">
        <v>20735.240000000002</v>
      </c>
      <c r="F28" s="121">
        <v>0</v>
      </c>
      <c r="G28" s="120">
        <v>-20735.240000000002</v>
      </c>
      <c r="H28" s="121">
        <v>0</v>
      </c>
      <c r="I28" s="120">
        <v>-20735.240000000002</v>
      </c>
      <c r="J28" s="120">
        <v>0</v>
      </c>
    </row>
    <row r="29" spans="2:10" hidden="1" outlineLevel="3">
      <c r="B29" s="119" t="s">
        <v>95</v>
      </c>
      <c r="C29" s="120">
        <v>586735.16</v>
      </c>
      <c r="D29" s="121">
        <v>0</v>
      </c>
      <c r="E29" s="120">
        <v>586735.16</v>
      </c>
      <c r="F29" s="121">
        <v>0</v>
      </c>
      <c r="G29" s="120">
        <v>-586735.16</v>
      </c>
      <c r="H29" s="121">
        <v>0</v>
      </c>
      <c r="I29" s="120">
        <v>-586735.16</v>
      </c>
      <c r="J29" s="120">
        <v>0</v>
      </c>
    </row>
    <row r="30" spans="2:10" hidden="1" outlineLevel="3">
      <c r="B30" s="119" t="s">
        <v>96</v>
      </c>
      <c r="C30" s="120">
        <v>19788.099999999999</v>
      </c>
      <c r="D30" s="121">
        <v>0</v>
      </c>
      <c r="E30" s="120">
        <v>19788.099999999999</v>
      </c>
      <c r="F30" s="121">
        <v>0</v>
      </c>
      <c r="G30" s="120">
        <v>-19788.099999999999</v>
      </c>
      <c r="H30" s="121">
        <v>0</v>
      </c>
      <c r="I30" s="120">
        <v>-19788.099999999999</v>
      </c>
      <c r="J30" s="120">
        <v>0</v>
      </c>
    </row>
    <row r="31" spans="2:10" hidden="1" outlineLevel="3">
      <c r="B31" s="119" t="s">
        <v>97</v>
      </c>
      <c r="C31" s="120">
        <v>933.53</v>
      </c>
      <c r="D31" s="121">
        <v>0</v>
      </c>
      <c r="E31" s="120">
        <v>933.53</v>
      </c>
      <c r="F31" s="121">
        <v>0</v>
      </c>
      <c r="G31" s="120">
        <v>-933.53</v>
      </c>
      <c r="H31" s="121">
        <v>0</v>
      </c>
      <c r="I31" s="120">
        <v>-933.53</v>
      </c>
      <c r="J31" s="120">
        <v>0</v>
      </c>
    </row>
    <row r="32" spans="2:10" hidden="1" outlineLevel="3">
      <c r="B32" s="119" t="s">
        <v>98</v>
      </c>
      <c r="C32" s="120">
        <v>265039.03000000003</v>
      </c>
      <c r="D32" s="121">
        <v>0</v>
      </c>
      <c r="E32" s="120">
        <v>265039.03000000003</v>
      </c>
      <c r="F32" s="121">
        <v>0</v>
      </c>
      <c r="G32" s="120">
        <v>-265039.03000000003</v>
      </c>
      <c r="H32" s="121">
        <v>0</v>
      </c>
      <c r="I32" s="120">
        <v>-265039.03000000003</v>
      </c>
      <c r="J32" s="120">
        <v>0</v>
      </c>
    </row>
    <row r="33" spans="2:10" hidden="1" outlineLevel="3">
      <c r="B33" s="119" t="s">
        <v>99</v>
      </c>
      <c r="C33" s="120">
        <v>43971.3</v>
      </c>
      <c r="D33" s="121">
        <v>0</v>
      </c>
      <c r="E33" s="120">
        <v>43971.3</v>
      </c>
      <c r="F33" s="121">
        <v>0</v>
      </c>
      <c r="G33" s="120">
        <v>-43971.3</v>
      </c>
      <c r="H33" s="121">
        <v>0</v>
      </c>
      <c r="I33" s="120">
        <v>-43971.3</v>
      </c>
      <c r="J33" s="120">
        <v>0</v>
      </c>
    </row>
    <row r="34" spans="2:10" hidden="1" outlineLevel="3">
      <c r="B34" s="119" t="s">
        <v>100</v>
      </c>
      <c r="C34" s="120">
        <v>58474.39</v>
      </c>
      <c r="D34" s="121">
        <v>0</v>
      </c>
      <c r="E34" s="120">
        <v>58474.39</v>
      </c>
      <c r="F34" s="121">
        <v>0</v>
      </c>
      <c r="G34" s="120">
        <v>-58474.39</v>
      </c>
      <c r="H34" s="121">
        <v>0</v>
      </c>
      <c r="I34" s="120">
        <v>-58474.39</v>
      </c>
      <c r="J34" s="120">
        <v>0</v>
      </c>
    </row>
    <row r="35" spans="2:10" hidden="1" outlineLevel="3">
      <c r="B35" s="119" t="s">
        <v>101</v>
      </c>
      <c r="C35" s="120">
        <v>210178</v>
      </c>
      <c r="D35" s="121">
        <v>0</v>
      </c>
      <c r="E35" s="120">
        <v>210178</v>
      </c>
      <c r="F35" s="120">
        <v>310800</v>
      </c>
      <c r="G35" s="120">
        <v>100622</v>
      </c>
      <c r="H35" s="120">
        <v>310800</v>
      </c>
      <c r="I35" s="120">
        <v>100622</v>
      </c>
      <c r="J35" s="120">
        <v>67.624799999999993</v>
      </c>
    </row>
    <row r="36" spans="2:10" hidden="1" outlineLevel="3">
      <c r="B36" s="119" t="s">
        <v>102</v>
      </c>
      <c r="C36" s="120">
        <v>75</v>
      </c>
      <c r="D36" s="121">
        <v>0</v>
      </c>
      <c r="E36" s="120">
        <v>75</v>
      </c>
      <c r="F36" s="121">
        <v>0</v>
      </c>
      <c r="G36" s="120">
        <v>-75</v>
      </c>
      <c r="H36" s="121">
        <v>0</v>
      </c>
      <c r="I36" s="120">
        <v>-75</v>
      </c>
      <c r="J36" s="120">
        <v>0</v>
      </c>
    </row>
    <row r="37" spans="2:10" hidden="1" outlineLevel="3">
      <c r="B37" s="119" t="s">
        <v>103</v>
      </c>
      <c r="C37" s="121">
        <v>0</v>
      </c>
      <c r="D37" s="121">
        <v>0</v>
      </c>
      <c r="E37" s="120">
        <v>0</v>
      </c>
      <c r="F37" s="120">
        <v>9040900</v>
      </c>
      <c r="G37" s="120">
        <v>9040900</v>
      </c>
      <c r="H37" s="120">
        <v>9040900</v>
      </c>
      <c r="I37" s="120">
        <v>9040900</v>
      </c>
      <c r="J37" s="120">
        <v>0</v>
      </c>
    </row>
    <row r="38" spans="2:10" hidden="1" outlineLevel="3">
      <c r="B38" s="119" t="s">
        <v>105</v>
      </c>
      <c r="C38" s="120">
        <v>-39</v>
      </c>
      <c r="D38" s="121">
        <v>0</v>
      </c>
      <c r="E38" s="120">
        <v>-39</v>
      </c>
      <c r="F38" s="120">
        <v>4303400</v>
      </c>
      <c r="G38" s="120">
        <v>4303439</v>
      </c>
      <c r="H38" s="120">
        <v>4303400</v>
      </c>
      <c r="I38" s="120">
        <v>4303439</v>
      </c>
      <c r="J38" s="120">
        <v>-8.9999999999999998E-4</v>
      </c>
    </row>
    <row r="39" spans="2:10" hidden="1" outlineLevel="3">
      <c r="B39" s="119" t="s">
        <v>435</v>
      </c>
      <c r="C39" s="120">
        <v>74</v>
      </c>
      <c r="D39" s="121">
        <v>0</v>
      </c>
      <c r="E39" s="120">
        <v>74</v>
      </c>
      <c r="F39" s="121">
        <v>0</v>
      </c>
      <c r="G39" s="120">
        <v>-74</v>
      </c>
      <c r="H39" s="121">
        <v>0</v>
      </c>
      <c r="I39" s="120">
        <v>-74</v>
      </c>
      <c r="J39" s="120">
        <v>0</v>
      </c>
    </row>
    <row r="40" spans="2:10" hidden="1" outlineLevel="3">
      <c r="B40" s="119" t="s">
        <v>107</v>
      </c>
      <c r="C40" s="120">
        <v>4312992.5</v>
      </c>
      <c r="D40" s="121">
        <v>0</v>
      </c>
      <c r="E40" s="120">
        <v>4312992.5</v>
      </c>
      <c r="F40" s="120">
        <v>12620900</v>
      </c>
      <c r="G40" s="120">
        <v>8307907.5</v>
      </c>
      <c r="H40" s="120">
        <v>12620900</v>
      </c>
      <c r="I40" s="120">
        <v>8307907.5</v>
      </c>
      <c r="J40" s="120">
        <v>34.173400000000001</v>
      </c>
    </row>
    <row r="41" spans="2:10" hidden="1" outlineLevel="3">
      <c r="B41" s="119" t="s">
        <v>108</v>
      </c>
      <c r="C41" s="120">
        <v>987934.08</v>
      </c>
      <c r="D41" s="121">
        <v>0</v>
      </c>
      <c r="E41" s="120">
        <v>987934.08</v>
      </c>
      <c r="F41" s="121">
        <v>0</v>
      </c>
      <c r="G41" s="120">
        <v>-987934.08</v>
      </c>
      <c r="H41" s="121">
        <v>0</v>
      </c>
      <c r="I41" s="120">
        <v>-987934.08</v>
      </c>
      <c r="J41" s="120">
        <v>0</v>
      </c>
    </row>
    <row r="42" spans="2:10" outlineLevel="2" collapsed="1">
      <c r="B42" s="109" t="s">
        <v>109</v>
      </c>
      <c r="C42" s="110">
        <v>24160614.629999999</v>
      </c>
      <c r="D42" s="111">
        <v>0</v>
      </c>
      <c r="E42" s="110">
        <v>24160614.629999999</v>
      </c>
      <c r="F42" s="110">
        <v>48330200</v>
      </c>
      <c r="G42" s="110">
        <v>24169585.370000001</v>
      </c>
      <c r="H42" s="110">
        <v>48330200</v>
      </c>
      <c r="I42" s="110">
        <v>24169585.370000001</v>
      </c>
      <c r="J42" s="110">
        <v>49.990699999999997</v>
      </c>
    </row>
    <row r="43" spans="2:10" hidden="1" outlineLevel="3">
      <c r="B43" s="119" t="s">
        <v>111</v>
      </c>
      <c r="C43" s="120">
        <v>38875</v>
      </c>
      <c r="D43" s="120">
        <v>39432</v>
      </c>
      <c r="E43" s="120">
        <v>78307</v>
      </c>
      <c r="F43" s="121">
        <v>0</v>
      </c>
      <c r="G43" s="120">
        <v>-78307</v>
      </c>
      <c r="H43" s="121">
        <v>0</v>
      </c>
      <c r="I43" s="120">
        <v>-78307</v>
      </c>
      <c r="J43" s="120">
        <v>0</v>
      </c>
    </row>
    <row r="44" spans="2:10" hidden="1" outlineLevel="3">
      <c r="B44" s="119" t="s">
        <v>117</v>
      </c>
      <c r="C44" s="120">
        <v>-498.1</v>
      </c>
      <c r="D44" s="121">
        <v>0</v>
      </c>
      <c r="E44" s="120">
        <v>-498.1</v>
      </c>
      <c r="F44" s="121">
        <v>0</v>
      </c>
      <c r="G44" s="120">
        <v>498.1</v>
      </c>
      <c r="H44" s="121">
        <v>0</v>
      </c>
      <c r="I44" s="120">
        <v>498.1</v>
      </c>
      <c r="J44" s="120">
        <v>0</v>
      </c>
    </row>
    <row r="45" spans="2:10" hidden="1" outlineLevel="3">
      <c r="B45" s="119" t="s">
        <v>119</v>
      </c>
      <c r="C45" s="120">
        <v>15.09</v>
      </c>
      <c r="D45" s="120">
        <v>0</v>
      </c>
      <c r="E45" s="120">
        <v>15.09</v>
      </c>
      <c r="F45" s="121">
        <v>0</v>
      </c>
      <c r="G45" s="120">
        <v>-15.09</v>
      </c>
      <c r="H45" s="121">
        <v>0</v>
      </c>
      <c r="I45" s="120">
        <v>-15.09</v>
      </c>
      <c r="J45" s="120">
        <v>0</v>
      </c>
    </row>
    <row r="46" spans="2:10" hidden="1" outlineLevel="3">
      <c r="B46" s="119" t="s">
        <v>126</v>
      </c>
      <c r="C46" s="120">
        <v>181784.05</v>
      </c>
      <c r="D46" s="120">
        <v>319107.84000000003</v>
      </c>
      <c r="E46" s="120">
        <v>500891.89</v>
      </c>
      <c r="F46" s="120">
        <v>463000</v>
      </c>
      <c r="G46" s="120">
        <v>-37891.89</v>
      </c>
      <c r="H46" s="120">
        <v>463000</v>
      </c>
      <c r="I46" s="120">
        <v>-37891.89</v>
      </c>
      <c r="J46" s="120">
        <v>108.184</v>
      </c>
    </row>
    <row r="47" spans="2:10" hidden="1" outlineLevel="3">
      <c r="B47" s="119" t="s">
        <v>127</v>
      </c>
      <c r="C47" s="120">
        <v>8882905.4600000009</v>
      </c>
      <c r="D47" s="121">
        <v>0</v>
      </c>
      <c r="E47" s="120">
        <v>8882905.4600000009</v>
      </c>
      <c r="F47" s="120">
        <v>28237450</v>
      </c>
      <c r="G47" s="120">
        <v>19354544.539999999</v>
      </c>
      <c r="H47" s="120">
        <v>28237450</v>
      </c>
      <c r="I47" s="120">
        <v>19354544.539999999</v>
      </c>
      <c r="J47" s="120">
        <v>31.457899999999999</v>
      </c>
    </row>
    <row r="48" spans="2:10" hidden="1" outlineLevel="3">
      <c r="B48" s="119" t="s">
        <v>136</v>
      </c>
      <c r="C48" s="120">
        <v>379.71</v>
      </c>
      <c r="D48" s="121">
        <v>0</v>
      </c>
      <c r="E48" s="120">
        <v>379.71</v>
      </c>
      <c r="F48" s="121">
        <v>0</v>
      </c>
      <c r="G48" s="120">
        <v>-379.71</v>
      </c>
      <c r="H48" s="121">
        <v>0</v>
      </c>
      <c r="I48" s="120">
        <v>-379.71</v>
      </c>
      <c r="J48" s="120">
        <v>0</v>
      </c>
    </row>
    <row r="49" spans="2:10" hidden="1" outlineLevel="3">
      <c r="B49" s="119" t="s">
        <v>137</v>
      </c>
      <c r="C49" s="120">
        <v>38.11</v>
      </c>
      <c r="D49" s="121">
        <v>0</v>
      </c>
      <c r="E49" s="120">
        <v>38.11</v>
      </c>
      <c r="F49" s="121">
        <v>0</v>
      </c>
      <c r="G49" s="120">
        <v>-38.11</v>
      </c>
      <c r="H49" s="121">
        <v>0</v>
      </c>
      <c r="I49" s="120">
        <v>-38.11</v>
      </c>
      <c r="J49" s="120">
        <v>0</v>
      </c>
    </row>
    <row r="50" spans="2:10" hidden="1" outlineLevel="3">
      <c r="B50" s="119" t="s">
        <v>138</v>
      </c>
      <c r="C50" s="120">
        <v>-5741.37</v>
      </c>
      <c r="D50" s="121">
        <v>0</v>
      </c>
      <c r="E50" s="120">
        <v>-5741.37</v>
      </c>
      <c r="F50" s="121">
        <v>0</v>
      </c>
      <c r="G50" s="120">
        <v>5741.37</v>
      </c>
      <c r="H50" s="121">
        <v>0</v>
      </c>
      <c r="I50" s="120">
        <v>5741.37</v>
      </c>
      <c r="J50" s="120">
        <v>0</v>
      </c>
    </row>
    <row r="51" spans="2:10" hidden="1" outlineLevel="3">
      <c r="B51" s="119" t="s">
        <v>139</v>
      </c>
      <c r="C51" s="120">
        <v>4276.46</v>
      </c>
      <c r="D51" s="121">
        <v>0</v>
      </c>
      <c r="E51" s="120">
        <v>4276.46</v>
      </c>
      <c r="F51" s="121">
        <v>0</v>
      </c>
      <c r="G51" s="120">
        <v>-4276.46</v>
      </c>
      <c r="H51" s="121">
        <v>0</v>
      </c>
      <c r="I51" s="120">
        <v>-4276.46</v>
      </c>
      <c r="J51" s="120">
        <v>0</v>
      </c>
    </row>
    <row r="52" spans="2:10" hidden="1" outlineLevel="3">
      <c r="B52" s="119" t="s">
        <v>140</v>
      </c>
      <c r="C52" s="120">
        <v>10176.540000000001</v>
      </c>
      <c r="D52" s="121">
        <v>0</v>
      </c>
      <c r="E52" s="120">
        <v>10176.540000000001</v>
      </c>
      <c r="F52" s="121">
        <v>0</v>
      </c>
      <c r="G52" s="120">
        <v>-10176.540000000001</v>
      </c>
      <c r="H52" s="121">
        <v>0</v>
      </c>
      <c r="I52" s="120">
        <v>-10176.540000000001</v>
      </c>
      <c r="J52" s="120">
        <v>0</v>
      </c>
    </row>
    <row r="53" spans="2:10" hidden="1" outlineLevel="3">
      <c r="B53" s="119" t="s">
        <v>141</v>
      </c>
      <c r="C53" s="120">
        <v>661.3</v>
      </c>
      <c r="D53" s="121">
        <v>0</v>
      </c>
      <c r="E53" s="120">
        <v>661.3</v>
      </c>
      <c r="F53" s="121">
        <v>0</v>
      </c>
      <c r="G53" s="120">
        <v>-661.3</v>
      </c>
      <c r="H53" s="121">
        <v>0</v>
      </c>
      <c r="I53" s="120">
        <v>-661.3</v>
      </c>
      <c r="J53" s="120">
        <v>0</v>
      </c>
    </row>
    <row r="54" spans="2:10" hidden="1" outlineLevel="3">
      <c r="B54" s="119" t="s">
        <v>142</v>
      </c>
      <c r="C54" s="120">
        <v>889.24</v>
      </c>
      <c r="D54" s="121">
        <v>0</v>
      </c>
      <c r="E54" s="120">
        <v>889.24</v>
      </c>
      <c r="F54" s="121">
        <v>0</v>
      </c>
      <c r="G54" s="120">
        <v>-889.24</v>
      </c>
      <c r="H54" s="121">
        <v>0</v>
      </c>
      <c r="I54" s="120">
        <v>-889.24</v>
      </c>
      <c r="J54" s="120">
        <v>0</v>
      </c>
    </row>
    <row r="55" spans="2:10" hidden="1" outlineLevel="3">
      <c r="B55" s="119" t="s">
        <v>144</v>
      </c>
      <c r="C55" s="120">
        <v>455.29</v>
      </c>
      <c r="D55" s="121">
        <v>0</v>
      </c>
      <c r="E55" s="120">
        <v>455.29</v>
      </c>
      <c r="F55" s="120">
        <v>300000</v>
      </c>
      <c r="G55" s="120">
        <v>299544.71000000002</v>
      </c>
      <c r="H55" s="120">
        <v>300000</v>
      </c>
      <c r="I55" s="120">
        <v>299544.71000000002</v>
      </c>
      <c r="J55" s="120">
        <v>0.15179999999999999</v>
      </c>
    </row>
    <row r="56" spans="2:10" hidden="1" outlineLevel="3">
      <c r="B56" s="119" t="s">
        <v>145</v>
      </c>
      <c r="C56" s="120">
        <v>1615.87</v>
      </c>
      <c r="D56" s="121">
        <v>0</v>
      </c>
      <c r="E56" s="120">
        <v>1615.87</v>
      </c>
      <c r="F56" s="121">
        <v>0</v>
      </c>
      <c r="G56" s="120">
        <v>-1615.87</v>
      </c>
      <c r="H56" s="121">
        <v>0</v>
      </c>
      <c r="I56" s="120">
        <v>-1615.87</v>
      </c>
      <c r="J56" s="120">
        <v>0</v>
      </c>
    </row>
    <row r="57" spans="2:10" hidden="1" outlineLevel="3">
      <c r="B57" s="119" t="s">
        <v>146</v>
      </c>
      <c r="C57" s="120">
        <v>184.5</v>
      </c>
      <c r="D57" s="121">
        <v>0</v>
      </c>
      <c r="E57" s="120">
        <v>184.5</v>
      </c>
      <c r="F57" s="121">
        <v>0</v>
      </c>
      <c r="G57" s="120">
        <v>-184.5</v>
      </c>
      <c r="H57" s="121">
        <v>0</v>
      </c>
      <c r="I57" s="120">
        <v>-184.5</v>
      </c>
      <c r="J57" s="120">
        <v>0</v>
      </c>
    </row>
    <row r="58" spans="2:10" hidden="1" outlineLevel="3">
      <c r="B58" s="119" t="s">
        <v>147</v>
      </c>
      <c r="C58" s="120">
        <v>0.23</v>
      </c>
      <c r="D58" s="121">
        <v>0</v>
      </c>
      <c r="E58" s="120">
        <v>0.23</v>
      </c>
      <c r="F58" s="121">
        <v>0</v>
      </c>
      <c r="G58" s="120">
        <v>-0.23</v>
      </c>
      <c r="H58" s="121">
        <v>0</v>
      </c>
      <c r="I58" s="120">
        <v>-0.23</v>
      </c>
      <c r="J58" s="120">
        <v>0</v>
      </c>
    </row>
    <row r="59" spans="2:10" hidden="1" outlineLevel="3">
      <c r="B59" s="119" t="s">
        <v>148</v>
      </c>
      <c r="C59" s="120">
        <v>16073.97</v>
      </c>
      <c r="D59" s="121">
        <v>0</v>
      </c>
      <c r="E59" s="120">
        <v>16073.97</v>
      </c>
      <c r="F59" s="121">
        <v>0</v>
      </c>
      <c r="G59" s="120">
        <v>-16073.97</v>
      </c>
      <c r="H59" s="121">
        <v>0</v>
      </c>
      <c r="I59" s="120">
        <v>-16073.97</v>
      </c>
      <c r="J59" s="120">
        <v>0</v>
      </c>
    </row>
    <row r="60" spans="2:10" hidden="1" outlineLevel="3">
      <c r="B60" s="119" t="s">
        <v>149</v>
      </c>
      <c r="C60" s="120">
        <v>0.53</v>
      </c>
      <c r="D60" s="121">
        <v>0</v>
      </c>
      <c r="E60" s="120">
        <v>0.53</v>
      </c>
      <c r="F60" s="121">
        <v>0</v>
      </c>
      <c r="G60" s="120">
        <v>-0.53</v>
      </c>
      <c r="H60" s="121">
        <v>0</v>
      </c>
      <c r="I60" s="120">
        <v>-0.53</v>
      </c>
      <c r="J60" s="120">
        <v>0</v>
      </c>
    </row>
    <row r="61" spans="2:10" hidden="1" outlineLevel="3">
      <c r="B61" s="119" t="s">
        <v>150</v>
      </c>
      <c r="C61" s="120">
        <v>-257528.59</v>
      </c>
      <c r="D61" s="121">
        <v>0</v>
      </c>
      <c r="E61" s="120">
        <v>-257528.59</v>
      </c>
      <c r="F61" s="121">
        <v>0</v>
      </c>
      <c r="G61" s="120">
        <v>257528.59</v>
      </c>
      <c r="H61" s="121">
        <v>0</v>
      </c>
      <c r="I61" s="120">
        <v>257528.59</v>
      </c>
      <c r="J61" s="120">
        <v>0</v>
      </c>
    </row>
    <row r="62" spans="2:10" hidden="1" outlineLevel="3">
      <c r="B62" s="119" t="s">
        <v>151</v>
      </c>
      <c r="C62" s="120">
        <v>-153.41999999999999</v>
      </c>
      <c r="D62" s="121">
        <v>0</v>
      </c>
      <c r="E62" s="120">
        <v>-153.41999999999999</v>
      </c>
      <c r="F62" s="121">
        <v>0</v>
      </c>
      <c r="G62" s="120">
        <v>153.41999999999999</v>
      </c>
      <c r="H62" s="121">
        <v>0</v>
      </c>
      <c r="I62" s="120">
        <v>153.41999999999999</v>
      </c>
      <c r="J62" s="120">
        <v>0</v>
      </c>
    </row>
    <row r="63" spans="2:10" hidden="1" outlineLevel="3">
      <c r="B63" s="119" t="s">
        <v>152</v>
      </c>
      <c r="C63" s="120">
        <v>306.12</v>
      </c>
      <c r="D63" s="121">
        <v>0</v>
      </c>
      <c r="E63" s="120">
        <v>306.12</v>
      </c>
      <c r="F63" s="121">
        <v>0</v>
      </c>
      <c r="G63" s="120">
        <v>-306.12</v>
      </c>
      <c r="H63" s="121">
        <v>0</v>
      </c>
      <c r="I63" s="120">
        <v>-306.12</v>
      </c>
      <c r="J63" s="120">
        <v>0</v>
      </c>
    </row>
    <row r="64" spans="2:10" hidden="1" outlineLevel="3">
      <c r="B64" s="119" t="s">
        <v>153</v>
      </c>
      <c r="C64" s="120">
        <v>-1108.1500000000001</v>
      </c>
      <c r="D64" s="121">
        <v>0</v>
      </c>
      <c r="E64" s="120">
        <v>-1108.1500000000001</v>
      </c>
      <c r="F64" s="121">
        <v>0</v>
      </c>
      <c r="G64" s="120">
        <v>1108.1500000000001</v>
      </c>
      <c r="H64" s="121">
        <v>0</v>
      </c>
      <c r="I64" s="120">
        <v>1108.1500000000001</v>
      </c>
      <c r="J64" s="120">
        <v>0</v>
      </c>
    </row>
    <row r="65" spans="2:10" hidden="1" outlineLevel="3">
      <c r="B65" s="119" t="s">
        <v>156</v>
      </c>
      <c r="C65" s="120">
        <v>47.99</v>
      </c>
      <c r="D65" s="121">
        <v>0</v>
      </c>
      <c r="E65" s="120">
        <v>47.99</v>
      </c>
      <c r="F65" s="121">
        <v>0</v>
      </c>
      <c r="G65" s="120">
        <v>-47.99</v>
      </c>
      <c r="H65" s="121">
        <v>0</v>
      </c>
      <c r="I65" s="120">
        <v>-47.99</v>
      </c>
      <c r="J65" s="120">
        <v>0</v>
      </c>
    </row>
    <row r="66" spans="2:10" hidden="1" outlineLevel="3">
      <c r="B66" s="119" t="s">
        <v>157</v>
      </c>
      <c r="C66" s="120">
        <v>1357.76</v>
      </c>
      <c r="D66" s="121">
        <v>0</v>
      </c>
      <c r="E66" s="120">
        <v>1357.76</v>
      </c>
      <c r="F66" s="121">
        <v>0</v>
      </c>
      <c r="G66" s="120">
        <v>-1357.76</v>
      </c>
      <c r="H66" s="121">
        <v>0</v>
      </c>
      <c r="I66" s="120">
        <v>-1357.76</v>
      </c>
      <c r="J66" s="120">
        <v>0</v>
      </c>
    </row>
    <row r="67" spans="2:10" hidden="1" outlineLevel="3">
      <c r="B67" s="119" t="s">
        <v>174</v>
      </c>
      <c r="C67" s="120">
        <v>-16033.76</v>
      </c>
      <c r="D67" s="121">
        <v>0</v>
      </c>
      <c r="E67" s="120">
        <v>-16033.76</v>
      </c>
      <c r="F67" s="121">
        <v>0</v>
      </c>
      <c r="G67" s="120">
        <v>16033.76</v>
      </c>
      <c r="H67" s="121">
        <v>0</v>
      </c>
      <c r="I67" s="120">
        <v>16033.76</v>
      </c>
      <c r="J67" s="120">
        <v>0</v>
      </c>
    </row>
    <row r="68" spans="2:10" hidden="1" outlineLevel="3">
      <c r="B68" s="119" t="s">
        <v>190</v>
      </c>
      <c r="C68" s="120">
        <v>50000</v>
      </c>
      <c r="D68" s="121">
        <v>0</v>
      </c>
      <c r="E68" s="120">
        <v>50000</v>
      </c>
      <c r="F68" s="121">
        <v>0</v>
      </c>
      <c r="G68" s="120">
        <v>-50000</v>
      </c>
      <c r="H68" s="121">
        <v>0</v>
      </c>
      <c r="I68" s="120">
        <v>-50000</v>
      </c>
      <c r="J68" s="120">
        <v>0</v>
      </c>
    </row>
    <row r="69" spans="2:10" hidden="1" outlineLevel="3">
      <c r="B69" s="119" t="s">
        <v>205</v>
      </c>
      <c r="C69" s="120">
        <v>3675.14</v>
      </c>
      <c r="D69" s="121">
        <v>0</v>
      </c>
      <c r="E69" s="120">
        <v>3675.14</v>
      </c>
      <c r="F69" s="121">
        <v>0</v>
      </c>
      <c r="G69" s="120">
        <v>-3675.14</v>
      </c>
      <c r="H69" s="121">
        <v>0</v>
      </c>
      <c r="I69" s="120">
        <v>-3675.14</v>
      </c>
      <c r="J69" s="120">
        <v>0</v>
      </c>
    </row>
    <row r="70" spans="2:10" outlineLevel="2" collapsed="1">
      <c r="B70" s="109" t="s">
        <v>55</v>
      </c>
      <c r="C70" s="110">
        <v>8912654.9700000007</v>
      </c>
      <c r="D70" s="110">
        <v>358539.84</v>
      </c>
      <c r="E70" s="110">
        <v>9271194.8100000005</v>
      </c>
      <c r="F70" s="110">
        <v>29000450</v>
      </c>
      <c r="G70" s="110">
        <v>19729255.190000001</v>
      </c>
      <c r="H70" s="110">
        <v>29000450</v>
      </c>
      <c r="I70" s="110">
        <v>19729255.190000001</v>
      </c>
      <c r="J70" s="110">
        <v>31.969100000000001</v>
      </c>
    </row>
    <row r="71" spans="2:10" hidden="1" outlineLevel="3">
      <c r="B71" s="119" t="s">
        <v>227</v>
      </c>
      <c r="C71" s="121">
        <v>0</v>
      </c>
      <c r="D71" s="120">
        <v>1999.58</v>
      </c>
      <c r="E71" s="120">
        <v>1999.58</v>
      </c>
      <c r="F71" s="121">
        <v>0</v>
      </c>
      <c r="G71" s="120">
        <v>-1999.58</v>
      </c>
      <c r="H71" s="121">
        <v>0</v>
      </c>
      <c r="I71" s="120">
        <v>-1999.58</v>
      </c>
      <c r="J71" s="120">
        <v>0</v>
      </c>
    </row>
    <row r="72" spans="2:10" hidden="1" outlineLevel="3">
      <c r="B72" s="119" t="s">
        <v>228</v>
      </c>
      <c r="C72" s="120">
        <v>10606.33</v>
      </c>
      <c r="D72" s="121">
        <v>0</v>
      </c>
      <c r="E72" s="120">
        <v>10606.33</v>
      </c>
      <c r="F72" s="121">
        <v>0</v>
      </c>
      <c r="G72" s="120">
        <v>-10606.33</v>
      </c>
      <c r="H72" s="121">
        <v>0</v>
      </c>
      <c r="I72" s="120">
        <v>-10606.33</v>
      </c>
      <c r="J72" s="120">
        <v>0</v>
      </c>
    </row>
    <row r="73" spans="2:10" hidden="1" outlineLevel="3">
      <c r="B73" s="119" t="s">
        <v>229</v>
      </c>
      <c r="C73" s="120">
        <v>49324.34</v>
      </c>
      <c r="D73" s="121">
        <v>0</v>
      </c>
      <c r="E73" s="120">
        <v>49324.34</v>
      </c>
      <c r="F73" s="121">
        <v>0</v>
      </c>
      <c r="G73" s="120">
        <v>-49324.34</v>
      </c>
      <c r="H73" s="121">
        <v>0</v>
      </c>
      <c r="I73" s="120">
        <v>-49324.34</v>
      </c>
      <c r="J73" s="120">
        <v>0</v>
      </c>
    </row>
    <row r="74" spans="2:10" outlineLevel="2" collapsed="1">
      <c r="B74" s="109" t="s">
        <v>230</v>
      </c>
      <c r="C74" s="110">
        <v>59930.67</v>
      </c>
      <c r="D74" s="110">
        <v>1999.58</v>
      </c>
      <c r="E74" s="110">
        <v>61930.25</v>
      </c>
      <c r="F74" s="111">
        <v>0</v>
      </c>
      <c r="G74" s="110">
        <v>-61930.25</v>
      </c>
      <c r="H74" s="111">
        <v>0</v>
      </c>
      <c r="I74" s="110">
        <v>-61930.25</v>
      </c>
      <c r="J74" s="110">
        <v>0</v>
      </c>
    </row>
    <row r="75" spans="2:10" outlineLevel="3">
      <c r="B75" s="119" t="s">
        <v>231</v>
      </c>
      <c r="C75" s="120">
        <v>4922586.6399999997</v>
      </c>
      <c r="D75" s="120">
        <v>98958.86</v>
      </c>
      <c r="E75" s="120">
        <v>5021545.5</v>
      </c>
      <c r="F75" s="121">
        <v>0</v>
      </c>
      <c r="G75" s="120">
        <v>-5021545.5</v>
      </c>
      <c r="H75" s="121">
        <v>0</v>
      </c>
      <c r="I75" s="120">
        <v>-5021545.5</v>
      </c>
      <c r="J75" s="120">
        <v>0</v>
      </c>
    </row>
    <row r="76" spans="2:10" outlineLevel="3">
      <c r="B76" s="119" t="s">
        <v>232</v>
      </c>
      <c r="C76" s="120">
        <v>14408.5</v>
      </c>
      <c r="D76" s="121">
        <v>0</v>
      </c>
      <c r="E76" s="120">
        <v>14408.5</v>
      </c>
      <c r="F76" s="120">
        <v>0</v>
      </c>
      <c r="G76" s="120">
        <v>-14408.5</v>
      </c>
      <c r="H76" s="120">
        <v>0</v>
      </c>
      <c r="I76" s="120">
        <v>-14408.5</v>
      </c>
      <c r="J76" s="120">
        <v>0</v>
      </c>
    </row>
    <row r="77" spans="2:10" outlineLevel="3">
      <c r="B77" s="119" t="s">
        <v>233</v>
      </c>
      <c r="C77" s="120">
        <v>2594.88</v>
      </c>
      <c r="D77" s="120">
        <v>14419.71</v>
      </c>
      <c r="E77" s="120">
        <v>17014.59</v>
      </c>
      <c r="F77" s="121">
        <v>0</v>
      </c>
      <c r="G77" s="120">
        <v>-17014.59</v>
      </c>
      <c r="H77" s="121">
        <v>0</v>
      </c>
      <c r="I77" s="120">
        <v>-17014.59</v>
      </c>
      <c r="J77" s="120">
        <v>0</v>
      </c>
    </row>
    <row r="78" spans="2:10" outlineLevel="3">
      <c r="B78" s="119" t="s">
        <v>234</v>
      </c>
      <c r="C78" s="120">
        <v>51251.42</v>
      </c>
      <c r="D78" s="120">
        <v>36749.42</v>
      </c>
      <c r="E78" s="120">
        <v>88000.84</v>
      </c>
      <c r="F78" s="121">
        <v>0</v>
      </c>
      <c r="G78" s="120">
        <v>-88000.84</v>
      </c>
      <c r="H78" s="121">
        <v>0</v>
      </c>
      <c r="I78" s="120">
        <v>-88000.84</v>
      </c>
      <c r="J78" s="120">
        <v>0</v>
      </c>
    </row>
    <row r="79" spans="2:10" outlineLevel="3">
      <c r="B79" s="119" t="s">
        <v>240</v>
      </c>
      <c r="C79" s="120">
        <v>5514233.79</v>
      </c>
      <c r="D79" s="120">
        <v>10.18</v>
      </c>
      <c r="E79" s="120">
        <v>5514243.9699999997</v>
      </c>
      <c r="F79" s="121">
        <v>0</v>
      </c>
      <c r="G79" s="120">
        <v>-5514243.9699999997</v>
      </c>
      <c r="H79" s="121">
        <v>0</v>
      </c>
      <c r="I79" s="120">
        <v>-5514243.9699999997</v>
      </c>
      <c r="J79" s="120">
        <v>0</v>
      </c>
    </row>
    <row r="80" spans="2:10" outlineLevel="3">
      <c r="B80" s="119" t="s">
        <v>241</v>
      </c>
      <c r="C80" s="120">
        <v>211312.28</v>
      </c>
      <c r="D80" s="120">
        <v>0</v>
      </c>
      <c r="E80" s="120">
        <v>211312.28</v>
      </c>
      <c r="F80" s="120">
        <v>144800</v>
      </c>
      <c r="G80" s="120">
        <v>-66512.28</v>
      </c>
      <c r="H80" s="120">
        <v>144800</v>
      </c>
      <c r="I80" s="120">
        <v>-66512.28</v>
      </c>
      <c r="J80" s="120">
        <v>145.93389999999999</v>
      </c>
    </row>
    <row r="81" spans="2:10" outlineLevel="3">
      <c r="B81" s="119" t="s">
        <v>243</v>
      </c>
      <c r="C81" s="121">
        <v>0</v>
      </c>
      <c r="D81" s="120">
        <v>26.95</v>
      </c>
      <c r="E81" s="120">
        <v>26.95</v>
      </c>
      <c r="F81" s="121">
        <v>0</v>
      </c>
      <c r="G81" s="120">
        <v>-26.95</v>
      </c>
      <c r="H81" s="121">
        <v>0</v>
      </c>
      <c r="I81" s="120">
        <v>-26.95</v>
      </c>
      <c r="J81" s="120">
        <v>0</v>
      </c>
    </row>
    <row r="82" spans="2:10" outlineLevel="3">
      <c r="B82" s="119" t="s">
        <v>246</v>
      </c>
      <c r="C82" s="120">
        <v>996.57</v>
      </c>
      <c r="D82" s="120">
        <v>23508.89</v>
      </c>
      <c r="E82" s="120">
        <v>24505.46</v>
      </c>
      <c r="F82" s="121">
        <v>0</v>
      </c>
      <c r="G82" s="120">
        <v>-24505.46</v>
      </c>
      <c r="H82" s="121">
        <v>0</v>
      </c>
      <c r="I82" s="120">
        <v>-24505.46</v>
      </c>
      <c r="J82" s="120">
        <v>0</v>
      </c>
    </row>
    <row r="83" spans="2:10" outlineLevel="3">
      <c r="B83" s="119" t="s">
        <v>247</v>
      </c>
      <c r="C83" s="121">
        <v>0</v>
      </c>
      <c r="D83" s="120">
        <v>382303.92</v>
      </c>
      <c r="E83" s="120">
        <v>382303.92</v>
      </c>
      <c r="F83" s="120">
        <v>500000</v>
      </c>
      <c r="G83" s="120">
        <v>117696.08</v>
      </c>
      <c r="H83" s="120">
        <v>500000</v>
      </c>
      <c r="I83" s="120">
        <v>117696.08</v>
      </c>
      <c r="J83" s="120">
        <v>76.460800000000006</v>
      </c>
    </row>
    <row r="84" spans="2:10" outlineLevel="3">
      <c r="B84" s="119" t="s">
        <v>248</v>
      </c>
      <c r="C84" s="120">
        <v>16413.46</v>
      </c>
      <c r="D84" s="120">
        <v>0</v>
      </c>
      <c r="E84" s="120">
        <v>16413.46</v>
      </c>
      <c r="F84" s="120">
        <v>0</v>
      </c>
      <c r="G84" s="120">
        <v>-16413.46</v>
      </c>
      <c r="H84" s="120">
        <v>0</v>
      </c>
      <c r="I84" s="120">
        <v>-16413.46</v>
      </c>
      <c r="J84" s="120">
        <v>0</v>
      </c>
    </row>
    <row r="85" spans="2:10" outlineLevel="3">
      <c r="B85" s="119" t="s">
        <v>252</v>
      </c>
      <c r="C85" s="120">
        <v>5697.11</v>
      </c>
      <c r="D85" s="120">
        <v>0.03</v>
      </c>
      <c r="E85" s="120">
        <v>5697.14</v>
      </c>
      <c r="F85" s="121">
        <v>0</v>
      </c>
      <c r="G85" s="120">
        <v>-5697.14</v>
      </c>
      <c r="H85" s="121">
        <v>0</v>
      </c>
      <c r="I85" s="120">
        <v>-5697.14</v>
      </c>
      <c r="J85" s="120">
        <v>0</v>
      </c>
    </row>
    <row r="86" spans="2:10" outlineLevel="3">
      <c r="B86" s="119" t="s">
        <v>254</v>
      </c>
      <c r="C86" s="120">
        <v>40759.29</v>
      </c>
      <c r="D86" s="121">
        <v>0</v>
      </c>
      <c r="E86" s="120">
        <v>40759.29</v>
      </c>
      <c r="F86" s="120">
        <v>0</v>
      </c>
      <c r="G86" s="120">
        <v>-40759.29</v>
      </c>
      <c r="H86" s="120">
        <v>0</v>
      </c>
      <c r="I86" s="120">
        <v>-40759.29</v>
      </c>
      <c r="J86" s="120">
        <v>0</v>
      </c>
    </row>
    <row r="87" spans="2:10" outlineLevel="3">
      <c r="B87" s="119" t="s">
        <v>259</v>
      </c>
      <c r="C87" s="120">
        <v>7200</v>
      </c>
      <c r="D87" s="120">
        <v>0</v>
      </c>
      <c r="E87" s="120">
        <v>7200</v>
      </c>
      <c r="F87" s="120">
        <v>200000</v>
      </c>
      <c r="G87" s="120">
        <v>192800</v>
      </c>
      <c r="H87" s="120">
        <v>200000</v>
      </c>
      <c r="I87" s="120">
        <v>192800</v>
      </c>
      <c r="J87" s="120">
        <v>3.6</v>
      </c>
    </row>
    <row r="88" spans="2:10" outlineLevel="3">
      <c r="B88" s="119" t="s">
        <v>262</v>
      </c>
      <c r="C88" s="120">
        <v>45.75</v>
      </c>
      <c r="D88" s="121">
        <v>0</v>
      </c>
      <c r="E88" s="120">
        <v>45.75</v>
      </c>
      <c r="F88" s="121">
        <v>0</v>
      </c>
      <c r="G88" s="120">
        <v>-45.75</v>
      </c>
      <c r="H88" s="121">
        <v>0</v>
      </c>
      <c r="I88" s="120">
        <v>-45.75</v>
      </c>
      <c r="J88" s="120">
        <v>0</v>
      </c>
    </row>
    <row r="89" spans="2:10" outlineLevel="3">
      <c r="B89" s="119" t="s">
        <v>273</v>
      </c>
      <c r="C89" s="120">
        <v>2163.0500000000002</v>
      </c>
      <c r="D89" s="121">
        <v>0</v>
      </c>
      <c r="E89" s="120">
        <v>2163.0500000000002</v>
      </c>
      <c r="F89" s="121">
        <v>0</v>
      </c>
      <c r="G89" s="120">
        <v>-2163.0500000000002</v>
      </c>
      <c r="H89" s="121">
        <v>0</v>
      </c>
      <c r="I89" s="120">
        <v>-2163.0500000000002</v>
      </c>
      <c r="J89" s="120">
        <v>0</v>
      </c>
    </row>
    <row r="90" spans="2:10" outlineLevel="3">
      <c r="B90" s="119" t="s">
        <v>275</v>
      </c>
      <c r="C90" s="120">
        <v>15107880.359999999</v>
      </c>
      <c r="D90" s="121">
        <v>0</v>
      </c>
      <c r="E90" s="120">
        <v>15107880.359999999</v>
      </c>
      <c r="F90" s="120">
        <v>15161238</v>
      </c>
      <c r="G90" s="120">
        <v>53357.64</v>
      </c>
      <c r="H90" s="120">
        <v>15161238</v>
      </c>
      <c r="I90" s="120">
        <v>53357.64</v>
      </c>
      <c r="J90" s="120">
        <v>99.648099999999999</v>
      </c>
    </row>
    <row r="91" spans="2:10" outlineLevel="3">
      <c r="B91" s="119" t="s">
        <v>276</v>
      </c>
      <c r="C91" s="120">
        <v>33.44</v>
      </c>
      <c r="D91" s="121">
        <v>0</v>
      </c>
      <c r="E91" s="120">
        <v>33.44</v>
      </c>
      <c r="F91" s="121">
        <v>0</v>
      </c>
      <c r="G91" s="120">
        <v>-33.44</v>
      </c>
      <c r="H91" s="121">
        <v>0</v>
      </c>
      <c r="I91" s="120">
        <v>-33.44</v>
      </c>
      <c r="J91" s="120">
        <v>0</v>
      </c>
    </row>
    <row r="92" spans="2:10" outlineLevel="3">
      <c r="B92" s="119" t="s">
        <v>279</v>
      </c>
      <c r="C92" s="120">
        <v>89.55</v>
      </c>
      <c r="D92" s="121">
        <v>0</v>
      </c>
      <c r="E92" s="120">
        <v>89.55</v>
      </c>
      <c r="F92" s="121">
        <v>0</v>
      </c>
      <c r="G92" s="120">
        <v>-89.55</v>
      </c>
      <c r="H92" s="121">
        <v>0</v>
      </c>
      <c r="I92" s="120">
        <v>-89.55</v>
      </c>
      <c r="J92" s="120">
        <v>0</v>
      </c>
    </row>
    <row r="93" spans="2:10" outlineLevel="3">
      <c r="B93" s="119" t="s">
        <v>285</v>
      </c>
      <c r="C93" s="120">
        <v>12963</v>
      </c>
      <c r="D93" s="120">
        <v>3256.32</v>
      </c>
      <c r="E93" s="120">
        <v>16219.32</v>
      </c>
      <c r="F93" s="121">
        <v>0</v>
      </c>
      <c r="G93" s="120">
        <v>-16219.32</v>
      </c>
      <c r="H93" s="121">
        <v>0</v>
      </c>
      <c r="I93" s="120">
        <v>-16219.32</v>
      </c>
      <c r="J93" s="120">
        <v>0</v>
      </c>
    </row>
    <row r="94" spans="2:10" outlineLevel="3">
      <c r="B94" s="119" t="s">
        <v>292</v>
      </c>
      <c r="C94" s="120">
        <v>8513.75</v>
      </c>
      <c r="D94" s="120">
        <v>4901.8100000000004</v>
      </c>
      <c r="E94" s="120">
        <v>13415.56</v>
      </c>
      <c r="F94" s="120">
        <v>700000</v>
      </c>
      <c r="G94" s="120">
        <v>686584.44</v>
      </c>
      <c r="H94" s="120">
        <v>700000</v>
      </c>
      <c r="I94" s="120">
        <v>686584.44</v>
      </c>
      <c r="J94" s="120">
        <v>1.9165000000000001</v>
      </c>
    </row>
    <row r="95" spans="2:10" outlineLevel="3">
      <c r="B95" s="119" t="s">
        <v>296</v>
      </c>
      <c r="C95" s="121">
        <v>0</v>
      </c>
      <c r="D95" s="120">
        <v>1506.6</v>
      </c>
      <c r="E95" s="120">
        <v>1506.6</v>
      </c>
      <c r="F95" s="121">
        <v>0</v>
      </c>
      <c r="G95" s="120">
        <v>-1506.6</v>
      </c>
      <c r="H95" s="121">
        <v>0</v>
      </c>
      <c r="I95" s="120">
        <v>-1506.6</v>
      </c>
      <c r="J95" s="120">
        <v>0</v>
      </c>
    </row>
    <row r="96" spans="2:10" outlineLevel="3">
      <c r="B96" s="119" t="s">
        <v>302</v>
      </c>
      <c r="C96" s="120">
        <v>1017.25</v>
      </c>
      <c r="D96" s="121">
        <v>0</v>
      </c>
      <c r="E96" s="120">
        <v>1017.25</v>
      </c>
      <c r="F96" s="121">
        <v>0</v>
      </c>
      <c r="G96" s="120">
        <v>-1017.25</v>
      </c>
      <c r="H96" s="121">
        <v>0</v>
      </c>
      <c r="I96" s="120">
        <v>-1017.25</v>
      </c>
      <c r="J96" s="120">
        <v>0</v>
      </c>
    </row>
    <row r="97" spans="2:10" outlineLevel="3">
      <c r="B97" s="119" t="s">
        <v>309</v>
      </c>
      <c r="C97" s="120">
        <v>35782.519999999997</v>
      </c>
      <c r="D97" s="120">
        <v>34908.769999999997</v>
      </c>
      <c r="E97" s="120">
        <v>70691.289999999994</v>
      </c>
      <c r="F97" s="121">
        <v>0</v>
      </c>
      <c r="G97" s="120">
        <v>-70691.289999999994</v>
      </c>
      <c r="H97" s="121">
        <v>0</v>
      </c>
      <c r="I97" s="120">
        <v>-70691.289999999994</v>
      </c>
      <c r="J97" s="120">
        <v>0</v>
      </c>
    </row>
    <row r="98" spans="2:10" outlineLevel="3">
      <c r="B98" s="119" t="s">
        <v>314</v>
      </c>
      <c r="C98" s="120">
        <v>476.36</v>
      </c>
      <c r="D98" s="120">
        <v>1900.73</v>
      </c>
      <c r="E98" s="120">
        <v>2377.09</v>
      </c>
      <c r="F98" s="121">
        <v>0</v>
      </c>
      <c r="G98" s="120">
        <v>-2377.09</v>
      </c>
      <c r="H98" s="121">
        <v>0</v>
      </c>
      <c r="I98" s="120">
        <v>-2377.09</v>
      </c>
      <c r="J98" s="120">
        <v>0</v>
      </c>
    </row>
    <row r="99" spans="2:10" outlineLevel="3">
      <c r="B99" s="119" t="s">
        <v>317</v>
      </c>
      <c r="C99" s="120">
        <v>42921</v>
      </c>
      <c r="D99" s="121">
        <v>0</v>
      </c>
      <c r="E99" s="120">
        <v>42921</v>
      </c>
      <c r="F99" s="121">
        <v>0</v>
      </c>
      <c r="G99" s="120">
        <v>-42921</v>
      </c>
      <c r="H99" s="121">
        <v>0</v>
      </c>
      <c r="I99" s="120">
        <v>-42921</v>
      </c>
      <c r="J99" s="120">
        <v>0</v>
      </c>
    </row>
    <row r="100" spans="2:10" outlineLevel="3">
      <c r="B100" s="119" t="s">
        <v>319</v>
      </c>
      <c r="C100" s="120">
        <v>886.34</v>
      </c>
      <c r="D100" s="121">
        <v>0</v>
      </c>
      <c r="E100" s="120">
        <v>886.34</v>
      </c>
      <c r="F100" s="121">
        <v>0</v>
      </c>
      <c r="G100" s="120">
        <v>-886.34</v>
      </c>
      <c r="H100" s="121">
        <v>0</v>
      </c>
      <c r="I100" s="120">
        <v>-886.34</v>
      </c>
      <c r="J100" s="120">
        <v>0</v>
      </c>
    </row>
    <row r="101" spans="2:10" outlineLevel="3">
      <c r="B101" s="119" t="s">
        <v>320</v>
      </c>
      <c r="C101" s="120">
        <v>2260.5100000000002</v>
      </c>
      <c r="D101" s="121">
        <v>0</v>
      </c>
      <c r="E101" s="120">
        <v>2260.5100000000002</v>
      </c>
      <c r="F101" s="121">
        <v>0</v>
      </c>
      <c r="G101" s="120">
        <v>-2260.5100000000002</v>
      </c>
      <c r="H101" s="121">
        <v>0</v>
      </c>
      <c r="I101" s="120">
        <v>-2260.5100000000002</v>
      </c>
      <c r="J101" s="120">
        <v>0</v>
      </c>
    </row>
    <row r="102" spans="2:10" outlineLevel="3">
      <c r="B102" s="119" t="s">
        <v>322</v>
      </c>
      <c r="C102" s="120">
        <v>6955.92</v>
      </c>
      <c r="D102" s="121">
        <v>0</v>
      </c>
      <c r="E102" s="120">
        <v>6955.92</v>
      </c>
      <c r="F102" s="121">
        <v>0</v>
      </c>
      <c r="G102" s="120">
        <v>-6955.92</v>
      </c>
      <c r="H102" s="121">
        <v>0</v>
      </c>
      <c r="I102" s="120">
        <v>-6955.92</v>
      </c>
      <c r="J102" s="120">
        <v>0</v>
      </c>
    </row>
    <row r="103" spans="2:10" outlineLevel="3">
      <c r="B103" s="119" t="s">
        <v>325</v>
      </c>
      <c r="C103" s="120">
        <v>-30170.83</v>
      </c>
      <c r="D103" s="120">
        <v>8668.83</v>
      </c>
      <c r="E103" s="120">
        <v>-21502</v>
      </c>
      <c r="F103" s="120">
        <v>44557734</v>
      </c>
      <c r="G103" s="120">
        <v>44579236</v>
      </c>
      <c r="H103" s="120">
        <v>44557734</v>
      </c>
      <c r="I103" s="120">
        <v>44579236</v>
      </c>
      <c r="J103" s="120">
        <v>-4.8300000000000003E-2</v>
      </c>
    </row>
    <row r="104" spans="2:10" outlineLevel="3">
      <c r="B104" s="119" t="s">
        <v>326</v>
      </c>
      <c r="C104" s="120">
        <v>1135415.01</v>
      </c>
      <c r="D104" s="121">
        <v>0</v>
      </c>
      <c r="E104" s="120">
        <v>1135415.01</v>
      </c>
      <c r="F104" s="121">
        <v>0</v>
      </c>
      <c r="G104" s="120">
        <v>-1135415.01</v>
      </c>
      <c r="H104" s="121">
        <v>0</v>
      </c>
      <c r="I104" s="120">
        <v>-1135415.01</v>
      </c>
      <c r="J104" s="120">
        <v>0</v>
      </c>
    </row>
    <row r="105" spans="2:10" outlineLevel="3">
      <c r="B105" s="119" t="s">
        <v>327</v>
      </c>
      <c r="C105" s="120">
        <v>361689.68</v>
      </c>
      <c r="D105" s="121">
        <v>0</v>
      </c>
      <c r="E105" s="120">
        <v>361689.68</v>
      </c>
      <c r="F105" s="121">
        <v>0</v>
      </c>
      <c r="G105" s="120">
        <v>-361689.68</v>
      </c>
      <c r="H105" s="121">
        <v>0</v>
      </c>
      <c r="I105" s="120">
        <v>-361689.68</v>
      </c>
      <c r="J105" s="120">
        <v>0</v>
      </c>
    </row>
    <row r="106" spans="2:10" outlineLevel="3">
      <c r="B106" s="119" t="s">
        <v>328</v>
      </c>
      <c r="C106" s="120">
        <v>12282464.810000001</v>
      </c>
      <c r="D106" s="121">
        <v>0</v>
      </c>
      <c r="E106" s="120">
        <v>12282464.810000001</v>
      </c>
      <c r="F106" s="121">
        <v>0</v>
      </c>
      <c r="G106" s="120">
        <v>-12282464.810000001</v>
      </c>
      <c r="H106" s="121">
        <v>0</v>
      </c>
      <c r="I106" s="120">
        <v>-12282464.810000001</v>
      </c>
      <c r="J106" s="120">
        <v>0</v>
      </c>
    </row>
    <row r="107" spans="2:10" outlineLevel="3">
      <c r="B107" s="119" t="s">
        <v>329</v>
      </c>
      <c r="C107" s="120">
        <v>8.58</v>
      </c>
      <c r="D107" s="121">
        <v>0</v>
      </c>
      <c r="E107" s="120">
        <v>8.58</v>
      </c>
      <c r="F107" s="121">
        <v>0</v>
      </c>
      <c r="G107" s="120">
        <v>-8.58</v>
      </c>
      <c r="H107" s="121">
        <v>0</v>
      </c>
      <c r="I107" s="120">
        <v>-8.58</v>
      </c>
      <c r="J107" s="120">
        <v>0</v>
      </c>
    </row>
    <row r="108" spans="2:10" outlineLevel="3">
      <c r="B108" s="119" t="s">
        <v>330</v>
      </c>
      <c r="C108" s="120">
        <v>443437.58</v>
      </c>
      <c r="D108" s="121">
        <v>0</v>
      </c>
      <c r="E108" s="120">
        <v>443437.58</v>
      </c>
      <c r="F108" s="120">
        <v>391000</v>
      </c>
      <c r="G108" s="120">
        <v>-52437.58</v>
      </c>
      <c r="H108" s="120">
        <v>391000</v>
      </c>
      <c r="I108" s="120">
        <v>-52437.58</v>
      </c>
      <c r="J108" s="120">
        <v>113.4111</v>
      </c>
    </row>
    <row r="109" spans="2:10" outlineLevel="3">
      <c r="B109" s="119" t="s">
        <v>331</v>
      </c>
      <c r="C109" s="120">
        <v>688.48</v>
      </c>
      <c r="D109" s="121">
        <v>0</v>
      </c>
      <c r="E109" s="120">
        <v>688.48</v>
      </c>
      <c r="F109" s="121">
        <v>0</v>
      </c>
      <c r="G109" s="120">
        <v>-688.48</v>
      </c>
      <c r="H109" s="121">
        <v>0</v>
      </c>
      <c r="I109" s="120">
        <v>-688.48</v>
      </c>
      <c r="J109" s="120">
        <v>0</v>
      </c>
    </row>
    <row r="110" spans="2:10" outlineLevel="3">
      <c r="B110" s="119" t="s">
        <v>332</v>
      </c>
      <c r="C110" s="120">
        <v>14</v>
      </c>
      <c r="D110" s="121">
        <v>0</v>
      </c>
      <c r="E110" s="120">
        <v>14</v>
      </c>
      <c r="F110" s="121">
        <v>0</v>
      </c>
      <c r="G110" s="120">
        <v>-14</v>
      </c>
      <c r="H110" s="121">
        <v>0</v>
      </c>
      <c r="I110" s="120">
        <v>-14</v>
      </c>
      <c r="J110" s="120">
        <v>0</v>
      </c>
    </row>
    <row r="111" spans="2:10" outlineLevel="3">
      <c r="B111" s="119" t="s">
        <v>333</v>
      </c>
      <c r="C111" s="120">
        <v>206.96</v>
      </c>
      <c r="D111" s="121">
        <v>0</v>
      </c>
      <c r="E111" s="120">
        <v>206.96</v>
      </c>
      <c r="F111" s="121">
        <v>0</v>
      </c>
      <c r="G111" s="120">
        <v>-206.96</v>
      </c>
      <c r="H111" s="121">
        <v>0</v>
      </c>
      <c r="I111" s="120">
        <v>-206.96</v>
      </c>
      <c r="J111" s="120">
        <v>0</v>
      </c>
    </row>
    <row r="112" spans="2:10" outlineLevel="3">
      <c r="B112" s="119" t="s">
        <v>338</v>
      </c>
      <c r="C112" s="120">
        <v>11.91</v>
      </c>
      <c r="D112" s="121">
        <v>0</v>
      </c>
      <c r="E112" s="120">
        <v>11.91</v>
      </c>
      <c r="F112" s="121">
        <v>0</v>
      </c>
      <c r="G112" s="120">
        <v>-11.91</v>
      </c>
      <c r="H112" s="121">
        <v>0</v>
      </c>
      <c r="I112" s="120">
        <v>-11.91</v>
      </c>
      <c r="J112" s="120">
        <v>0</v>
      </c>
    </row>
    <row r="113" spans="2:10" outlineLevel="3">
      <c r="B113" s="119" t="s">
        <v>339</v>
      </c>
      <c r="C113" s="120">
        <v>359.47</v>
      </c>
      <c r="D113" s="121">
        <v>0</v>
      </c>
      <c r="E113" s="120">
        <v>359.47</v>
      </c>
      <c r="F113" s="121">
        <v>0</v>
      </c>
      <c r="G113" s="120">
        <v>-359.47</v>
      </c>
      <c r="H113" s="121">
        <v>0</v>
      </c>
      <c r="I113" s="120">
        <v>-359.47</v>
      </c>
      <c r="J113" s="120">
        <v>0</v>
      </c>
    </row>
    <row r="114" spans="2:10" outlineLevel="3">
      <c r="B114" s="119" t="s">
        <v>340</v>
      </c>
      <c r="C114" s="120">
        <v>89.35</v>
      </c>
      <c r="D114" s="121">
        <v>0</v>
      </c>
      <c r="E114" s="120">
        <v>89.35</v>
      </c>
      <c r="F114" s="121">
        <v>0</v>
      </c>
      <c r="G114" s="120">
        <v>-89.35</v>
      </c>
      <c r="H114" s="121">
        <v>0</v>
      </c>
      <c r="I114" s="120">
        <v>-89.35</v>
      </c>
      <c r="J114" s="120">
        <v>0</v>
      </c>
    </row>
    <row r="115" spans="2:10" outlineLevel="3">
      <c r="B115" s="119" t="s">
        <v>343</v>
      </c>
      <c r="C115" s="120">
        <v>530.54999999999995</v>
      </c>
      <c r="D115" s="120">
        <v>883.43</v>
      </c>
      <c r="E115" s="120">
        <v>1413.98</v>
      </c>
      <c r="F115" s="121">
        <v>0</v>
      </c>
      <c r="G115" s="120">
        <v>-1413.98</v>
      </c>
      <c r="H115" s="121">
        <v>0</v>
      </c>
      <c r="I115" s="120">
        <v>-1413.98</v>
      </c>
      <c r="J115" s="120">
        <v>0</v>
      </c>
    </row>
    <row r="116" spans="2:10" outlineLevel="3">
      <c r="B116" s="119" t="s">
        <v>344</v>
      </c>
      <c r="C116" s="120">
        <v>476.15</v>
      </c>
      <c r="D116" s="120">
        <v>1468.45</v>
      </c>
      <c r="E116" s="120">
        <v>1944.6</v>
      </c>
      <c r="F116" s="121">
        <v>0</v>
      </c>
      <c r="G116" s="120">
        <v>-1944.6</v>
      </c>
      <c r="H116" s="121">
        <v>0</v>
      </c>
      <c r="I116" s="120">
        <v>-1944.6</v>
      </c>
      <c r="J116" s="120">
        <v>0</v>
      </c>
    </row>
    <row r="117" spans="2:10" outlineLevel="3">
      <c r="B117" s="119" t="s">
        <v>346</v>
      </c>
      <c r="C117" s="120">
        <v>147536.76999999999</v>
      </c>
      <c r="D117" s="120">
        <v>10930.56</v>
      </c>
      <c r="E117" s="120">
        <v>158467.32999999999</v>
      </c>
      <c r="F117" s="120">
        <v>180000</v>
      </c>
      <c r="G117" s="120">
        <v>21532.67</v>
      </c>
      <c r="H117" s="120">
        <v>180000</v>
      </c>
      <c r="I117" s="120">
        <v>21532.67</v>
      </c>
      <c r="J117" s="120">
        <v>88.037400000000005</v>
      </c>
    </row>
    <row r="118" spans="2:10" outlineLevel="3">
      <c r="B118" s="119" t="s">
        <v>347</v>
      </c>
      <c r="C118" s="121">
        <v>0</v>
      </c>
      <c r="D118" s="120">
        <v>715.86</v>
      </c>
      <c r="E118" s="120">
        <v>715.86</v>
      </c>
      <c r="F118" s="121">
        <v>0</v>
      </c>
      <c r="G118" s="120">
        <v>-715.86</v>
      </c>
      <c r="H118" s="121">
        <v>0</v>
      </c>
      <c r="I118" s="120">
        <v>-715.86</v>
      </c>
      <c r="J118" s="120">
        <v>0</v>
      </c>
    </row>
    <row r="119" spans="2:10" outlineLevel="3">
      <c r="B119" s="119" t="s">
        <v>350</v>
      </c>
      <c r="C119" s="120">
        <v>124162.48</v>
      </c>
      <c r="D119" s="121">
        <v>0</v>
      </c>
      <c r="E119" s="120">
        <v>124162.48</v>
      </c>
      <c r="F119" s="121">
        <v>0</v>
      </c>
      <c r="G119" s="120">
        <v>-124162.48</v>
      </c>
      <c r="H119" s="121">
        <v>0</v>
      </c>
      <c r="I119" s="120">
        <v>-124162.48</v>
      </c>
      <c r="J119" s="120">
        <v>0</v>
      </c>
    </row>
    <row r="120" spans="2:10" outlineLevel="3">
      <c r="B120" s="119" t="s">
        <v>354</v>
      </c>
      <c r="C120" s="120">
        <v>881748.83</v>
      </c>
      <c r="D120" s="121">
        <v>0</v>
      </c>
      <c r="E120" s="120">
        <v>881748.83</v>
      </c>
      <c r="F120" s="121">
        <v>0</v>
      </c>
      <c r="G120" s="120">
        <v>-881748.83</v>
      </c>
      <c r="H120" s="121">
        <v>0</v>
      </c>
      <c r="I120" s="120">
        <v>-881748.83</v>
      </c>
      <c r="J120" s="120">
        <v>0</v>
      </c>
    </row>
    <row r="121" spans="2:10" outlineLevel="3">
      <c r="B121" s="119" t="s">
        <v>356</v>
      </c>
      <c r="C121" s="120">
        <v>49823377.920000002</v>
      </c>
      <c r="D121" s="121">
        <v>0</v>
      </c>
      <c r="E121" s="120">
        <v>49823377.920000002</v>
      </c>
      <c r="F121" s="120">
        <v>182391946</v>
      </c>
      <c r="G121" s="120">
        <v>132568568.08</v>
      </c>
      <c r="H121" s="120">
        <v>182391946</v>
      </c>
      <c r="I121" s="120">
        <v>132568568.08</v>
      </c>
      <c r="J121" s="120">
        <v>27.316700000000001</v>
      </c>
    </row>
    <row r="122" spans="2:10" outlineLevel="3">
      <c r="B122" s="119" t="s">
        <v>357</v>
      </c>
      <c r="C122" s="120">
        <v>2.19</v>
      </c>
      <c r="D122" s="121">
        <v>0</v>
      </c>
      <c r="E122" s="120">
        <v>2.19</v>
      </c>
      <c r="F122" s="121">
        <v>0</v>
      </c>
      <c r="G122" s="120">
        <v>-2.19</v>
      </c>
      <c r="H122" s="121">
        <v>0</v>
      </c>
      <c r="I122" s="120">
        <v>-2.19</v>
      </c>
      <c r="J122" s="120">
        <v>0</v>
      </c>
    </row>
    <row r="123" spans="2:10" outlineLevel="3">
      <c r="B123" s="119" t="s">
        <v>359</v>
      </c>
      <c r="C123" s="120">
        <v>617489.25</v>
      </c>
      <c r="D123" s="121">
        <v>0</v>
      </c>
      <c r="E123" s="120">
        <v>617489.25</v>
      </c>
      <c r="F123" s="120">
        <v>4000000</v>
      </c>
      <c r="G123" s="120">
        <v>3382510.75</v>
      </c>
      <c r="H123" s="120">
        <v>4000000</v>
      </c>
      <c r="I123" s="120">
        <v>3382510.75</v>
      </c>
      <c r="J123" s="120">
        <v>15.437200000000001</v>
      </c>
    </row>
    <row r="124" spans="2:10" outlineLevel="3">
      <c r="B124" s="119" t="s">
        <v>360</v>
      </c>
      <c r="C124" s="120">
        <v>-9990032.6500000004</v>
      </c>
      <c r="D124" s="120">
        <v>0</v>
      </c>
      <c r="E124" s="120">
        <v>-9990032.6500000004</v>
      </c>
      <c r="F124" s="136">
        <f>117273435.04+10674400</f>
        <v>127947835.04000001</v>
      </c>
      <c r="G124" s="120">
        <v>127263467.69</v>
      </c>
      <c r="H124" s="120">
        <v>117273435.04000001</v>
      </c>
      <c r="I124" s="120">
        <v>127263467.69</v>
      </c>
      <c r="J124" s="120">
        <v>-8.5185999999999993</v>
      </c>
    </row>
    <row r="125" spans="2:10" outlineLevel="2">
      <c r="B125" s="109" t="s">
        <v>56</v>
      </c>
      <c r="C125" s="110">
        <v>81808949.230000004</v>
      </c>
      <c r="D125" s="110">
        <v>625119.31999999995</v>
      </c>
      <c r="E125" s="110">
        <v>82434068.549999997</v>
      </c>
      <c r="F125" s="110">
        <f>SUM(F75:F124)</f>
        <v>376174553.04000002</v>
      </c>
      <c r="G125" s="110">
        <v>283066084.49000001</v>
      </c>
      <c r="H125" s="110">
        <v>365500153.04000002</v>
      </c>
      <c r="I125" s="110">
        <v>283066084.49000001</v>
      </c>
      <c r="J125" s="110">
        <v>22.553799999999999</v>
      </c>
    </row>
    <row r="126" spans="2:10" hidden="1" outlineLevel="3">
      <c r="B126" s="119" t="s">
        <v>362</v>
      </c>
      <c r="C126" s="120">
        <v>347810.1</v>
      </c>
      <c r="D126" s="121">
        <v>0</v>
      </c>
      <c r="E126" s="120">
        <v>347810.1</v>
      </c>
      <c r="F126" s="121">
        <v>0</v>
      </c>
      <c r="G126" s="120">
        <v>-347810.1</v>
      </c>
      <c r="H126" s="121">
        <v>0</v>
      </c>
      <c r="I126" s="120">
        <v>-347810.1</v>
      </c>
      <c r="J126" s="120">
        <v>0</v>
      </c>
    </row>
    <row r="127" spans="2:10" hidden="1" outlineLevel="3">
      <c r="B127" s="119" t="s">
        <v>363</v>
      </c>
      <c r="C127" s="120">
        <v>5554207.4000000004</v>
      </c>
      <c r="D127" s="121">
        <v>0</v>
      </c>
      <c r="E127" s="120">
        <v>5554207.4000000004</v>
      </c>
      <c r="F127" s="120">
        <v>11116700</v>
      </c>
      <c r="G127" s="120">
        <v>5562492.5999999996</v>
      </c>
      <c r="H127" s="120">
        <v>11116700</v>
      </c>
      <c r="I127" s="120">
        <v>5562492.5999999996</v>
      </c>
      <c r="J127" s="120">
        <v>49.962699999999998</v>
      </c>
    </row>
    <row r="128" spans="2:10" hidden="1" outlineLevel="3">
      <c r="B128" s="119" t="s">
        <v>366</v>
      </c>
      <c r="C128" s="120">
        <v>1699.04</v>
      </c>
      <c r="D128" s="121">
        <v>0</v>
      </c>
      <c r="E128" s="120">
        <v>1699.04</v>
      </c>
      <c r="F128" s="120">
        <v>56600</v>
      </c>
      <c r="G128" s="120">
        <v>54900.959999999999</v>
      </c>
      <c r="H128" s="120">
        <v>56600</v>
      </c>
      <c r="I128" s="120">
        <v>54900.959999999999</v>
      </c>
      <c r="J128" s="120">
        <v>3.0017999999999998</v>
      </c>
    </row>
    <row r="129" spans="2:10" hidden="1" outlineLevel="3">
      <c r="B129" s="119" t="s">
        <v>368</v>
      </c>
      <c r="C129" s="120">
        <v>18297070.66</v>
      </c>
      <c r="D129" s="121">
        <v>0</v>
      </c>
      <c r="E129" s="120">
        <v>18297070.66</v>
      </c>
      <c r="F129" s="120">
        <v>36600000</v>
      </c>
      <c r="G129" s="120">
        <v>18302929.34</v>
      </c>
      <c r="H129" s="120">
        <v>36600000</v>
      </c>
      <c r="I129" s="120">
        <v>18302929.34</v>
      </c>
      <c r="J129" s="120">
        <v>49.991999999999997</v>
      </c>
    </row>
    <row r="130" spans="2:10" hidden="1" outlineLevel="3">
      <c r="B130" s="119" t="s">
        <v>369</v>
      </c>
      <c r="C130" s="120">
        <v>741170.14</v>
      </c>
      <c r="D130" s="121">
        <v>0</v>
      </c>
      <c r="E130" s="120">
        <v>741170.14</v>
      </c>
      <c r="F130" s="120">
        <v>2086900</v>
      </c>
      <c r="G130" s="120">
        <v>1345729.86</v>
      </c>
      <c r="H130" s="120">
        <v>2086900</v>
      </c>
      <c r="I130" s="120">
        <v>1345729.86</v>
      </c>
      <c r="J130" s="120">
        <v>35.5154</v>
      </c>
    </row>
    <row r="131" spans="2:10" outlineLevel="2" collapsed="1">
      <c r="B131" s="109" t="s">
        <v>57</v>
      </c>
      <c r="C131" s="110">
        <v>24941957.34</v>
      </c>
      <c r="D131" s="111">
        <v>0</v>
      </c>
      <c r="E131" s="110">
        <v>24941957.34</v>
      </c>
      <c r="F131" s="110">
        <v>49860200</v>
      </c>
      <c r="G131" s="110">
        <v>24918242.66</v>
      </c>
      <c r="H131" s="110">
        <v>49860200</v>
      </c>
      <c r="I131" s="110">
        <v>24918242.66</v>
      </c>
      <c r="J131" s="110">
        <v>50.023800000000001</v>
      </c>
    </row>
    <row r="132" spans="2:10" outlineLevel="3">
      <c r="B132" s="119" t="s">
        <v>370</v>
      </c>
      <c r="C132" s="121">
        <v>0</v>
      </c>
      <c r="D132" s="121">
        <v>0</v>
      </c>
      <c r="E132" s="120">
        <v>0</v>
      </c>
      <c r="F132" s="120">
        <v>385000</v>
      </c>
      <c r="G132" s="120">
        <v>385000</v>
      </c>
      <c r="H132" s="120">
        <v>385000</v>
      </c>
      <c r="I132" s="120">
        <v>385000</v>
      </c>
      <c r="J132" s="120">
        <v>0</v>
      </c>
    </row>
    <row r="133" spans="2:10" outlineLevel="3">
      <c r="B133" s="119" t="s">
        <v>371</v>
      </c>
      <c r="C133" s="121">
        <v>0</v>
      </c>
      <c r="D133" s="121">
        <v>0</v>
      </c>
      <c r="E133" s="120">
        <v>0</v>
      </c>
      <c r="F133" s="120">
        <v>150000</v>
      </c>
      <c r="G133" s="120">
        <v>150000</v>
      </c>
      <c r="H133" s="120">
        <v>150000</v>
      </c>
      <c r="I133" s="120">
        <v>150000</v>
      </c>
      <c r="J133" s="120">
        <v>0</v>
      </c>
    </row>
    <row r="134" spans="2:10" outlineLevel="3">
      <c r="B134" s="119" t="s">
        <v>372</v>
      </c>
      <c r="C134" s="121">
        <v>0</v>
      </c>
      <c r="D134" s="121">
        <v>0</v>
      </c>
      <c r="E134" s="120">
        <v>0</v>
      </c>
      <c r="F134" s="136">
        <f>300000+56300+1443700</f>
        <v>1800000</v>
      </c>
      <c r="G134" s="120">
        <v>300000</v>
      </c>
      <c r="H134" s="120">
        <v>300000</v>
      </c>
      <c r="I134" s="120">
        <v>300000</v>
      </c>
      <c r="J134" s="120">
        <v>0</v>
      </c>
    </row>
    <row r="135" spans="2:10" outlineLevel="3">
      <c r="B135" s="119" t="s">
        <v>373</v>
      </c>
      <c r="C135" s="121">
        <v>0</v>
      </c>
      <c r="D135" s="121">
        <v>0</v>
      </c>
      <c r="E135" s="120">
        <v>0</v>
      </c>
      <c r="F135" s="120">
        <v>57362600</v>
      </c>
      <c r="G135" s="120">
        <v>57362600</v>
      </c>
      <c r="H135" s="120">
        <v>57362600</v>
      </c>
      <c r="I135" s="120">
        <v>57362600</v>
      </c>
      <c r="J135" s="120">
        <v>0</v>
      </c>
    </row>
    <row r="136" spans="2:10" outlineLevel="3">
      <c r="B136" s="119" t="s">
        <v>374</v>
      </c>
      <c r="C136" s="120">
        <v>93490.21</v>
      </c>
      <c r="D136" s="121">
        <v>0</v>
      </c>
      <c r="E136" s="120">
        <v>93490.21</v>
      </c>
      <c r="F136" s="136">
        <f>93490.21-3490.21</f>
        <v>90000</v>
      </c>
      <c r="G136" s="120">
        <v>0</v>
      </c>
      <c r="H136" s="120">
        <v>93490.21</v>
      </c>
      <c r="I136" s="120">
        <v>0</v>
      </c>
      <c r="J136" s="120">
        <v>100</v>
      </c>
    </row>
    <row r="137" spans="2:10" outlineLevel="2">
      <c r="B137" s="109" t="s">
        <v>58</v>
      </c>
      <c r="C137" s="110">
        <v>93490.21</v>
      </c>
      <c r="D137" s="111">
        <v>0</v>
      </c>
      <c r="E137" s="110">
        <v>93490.21</v>
      </c>
      <c r="F137" s="110">
        <f>SUM(F132:F136)</f>
        <v>59787600</v>
      </c>
      <c r="G137" s="110">
        <v>58197600</v>
      </c>
      <c r="H137" s="110">
        <v>58291090.210000001</v>
      </c>
      <c r="I137" s="110">
        <v>58197600</v>
      </c>
      <c r="J137" s="110">
        <v>0.16039999999999999</v>
      </c>
    </row>
    <row r="138" spans="2:10" outlineLevel="3">
      <c r="B138" s="119" t="s">
        <v>375</v>
      </c>
      <c r="C138" s="120">
        <v>102.09</v>
      </c>
      <c r="D138" s="121">
        <v>0</v>
      </c>
      <c r="E138" s="120">
        <v>102.09</v>
      </c>
      <c r="F138" s="121">
        <v>0</v>
      </c>
      <c r="G138" s="120">
        <v>-102.09</v>
      </c>
      <c r="H138" s="121">
        <v>0</v>
      </c>
      <c r="I138" s="120">
        <v>-102.09</v>
      </c>
      <c r="J138" s="120">
        <v>0</v>
      </c>
    </row>
    <row r="139" spans="2:10" outlineLevel="3">
      <c r="B139" s="119" t="s">
        <v>376</v>
      </c>
      <c r="C139" s="120">
        <v>103839.57</v>
      </c>
      <c r="D139" s="121">
        <v>0</v>
      </c>
      <c r="E139" s="120">
        <v>103839.57</v>
      </c>
      <c r="F139" s="120">
        <v>550000</v>
      </c>
      <c r="G139" s="120">
        <v>446160.43</v>
      </c>
      <c r="H139" s="120">
        <v>550000</v>
      </c>
      <c r="I139" s="120">
        <v>446160.43</v>
      </c>
      <c r="J139" s="120">
        <v>18.879899999999999</v>
      </c>
    </row>
    <row r="140" spans="2:10" outlineLevel="3">
      <c r="B140" s="119" t="s">
        <v>377</v>
      </c>
      <c r="C140" s="120">
        <v>0.13</v>
      </c>
      <c r="D140" s="121">
        <v>0</v>
      </c>
      <c r="E140" s="120">
        <v>0.13</v>
      </c>
      <c r="F140" s="121">
        <v>0</v>
      </c>
      <c r="G140" s="120">
        <v>-0.13</v>
      </c>
      <c r="H140" s="121">
        <v>0</v>
      </c>
      <c r="I140" s="120">
        <v>-0.13</v>
      </c>
      <c r="J140" s="120">
        <v>0</v>
      </c>
    </row>
    <row r="141" spans="2:10" outlineLevel="3">
      <c r="B141" s="119" t="s">
        <v>378</v>
      </c>
      <c r="C141" s="120">
        <v>20091446.239999998</v>
      </c>
      <c r="D141" s="121">
        <v>0</v>
      </c>
      <c r="E141" s="120">
        <v>20091446.239999998</v>
      </c>
      <c r="F141" s="136">
        <f>97950091-365833</f>
        <v>97584258</v>
      </c>
      <c r="G141" s="120">
        <v>77858644.760000005</v>
      </c>
      <c r="H141" s="120">
        <v>97950091</v>
      </c>
      <c r="I141" s="120">
        <v>77858644.760000005</v>
      </c>
      <c r="J141" s="120">
        <v>20.511900000000001</v>
      </c>
    </row>
    <row r="142" spans="2:10" outlineLevel="3">
      <c r="B142" s="119" t="s">
        <v>379</v>
      </c>
      <c r="C142" s="120">
        <v>74455.89</v>
      </c>
      <c r="D142" s="121">
        <v>0</v>
      </c>
      <c r="E142" s="120">
        <v>74455.89</v>
      </c>
      <c r="F142" s="120">
        <v>4000000</v>
      </c>
      <c r="G142" s="120">
        <v>3925544.11</v>
      </c>
      <c r="H142" s="120">
        <v>4000000</v>
      </c>
      <c r="I142" s="120">
        <v>3925544.11</v>
      </c>
      <c r="J142" s="120">
        <v>1.8613999999999999</v>
      </c>
    </row>
    <row r="143" spans="2:10" outlineLevel="2">
      <c r="B143" s="109" t="s">
        <v>59</v>
      </c>
      <c r="C143" s="110">
        <v>20269843.920000002</v>
      </c>
      <c r="D143" s="111">
        <v>0</v>
      </c>
      <c r="E143" s="110">
        <v>20269843.920000002</v>
      </c>
      <c r="F143" s="110">
        <f>SUM(F138:F142)</f>
        <v>102134258</v>
      </c>
      <c r="G143" s="110">
        <v>82230247.079999998</v>
      </c>
      <c r="H143" s="110">
        <v>102500091</v>
      </c>
      <c r="I143" s="110">
        <v>82230247.079999998</v>
      </c>
      <c r="J143" s="110">
        <v>19.775400000000001</v>
      </c>
    </row>
    <row r="144" spans="2:10" hidden="1" outlineLevel="3">
      <c r="B144" s="119" t="s">
        <v>381</v>
      </c>
      <c r="C144" s="120">
        <v>8201.58</v>
      </c>
      <c r="D144" s="121">
        <v>0</v>
      </c>
      <c r="E144" s="120">
        <v>8201.58</v>
      </c>
      <c r="F144" s="121">
        <v>0</v>
      </c>
      <c r="G144" s="120">
        <v>-8201.58</v>
      </c>
      <c r="H144" s="121">
        <v>0</v>
      </c>
      <c r="I144" s="120">
        <v>-8201.58</v>
      </c>
      <c r="J144" s="120">
        <v>0</v>
      </c>
    </row>
    <row r="145" spans="2:12" hidden="1" outlineLevel="3">
      <c r="B145" s="119" t="s">
        <v>382</v>
      </c>
      <c r="C145" s="120">
        <v>3432.13</v>
      </c>
      <c r="D145" s="121">
        <v>0</v>
      </c>
      <c r="E145" s="120">
        <v>3432.13</v>
      </c>
      <c r="F145" s="121">
        <v>0</v>
      </c>
      <c r="G145" s="120">
        <v>-3432.13</v>
      </c>
      <c r="H145" s="121">
        <v>0</v>
      </c>
      <c r="I145" s="120">
        <v>-3432.13</v>
      </c>
      <c r="J145" s="120">
        <v>0</v>
      </c>
    </row>
    <row r="146" spans="2:12" hidden="1" outlineLevel="3">
      <c r="B146" s="119" t="s">
        <v>383</v>
      </c>
      <c r="C146" s="120">
        <v>330.7</v>
      </c>
      <c r="D146" s="121">
        <v>0</v>
      </c>
      <c r="E146" s="120">
        <v>330.7</v>
      </c>
      <c r="F146" s="120">
        <v>1939266</v>
      </c>
      <c r="G146" s="120">
        <v>1938935.3</v>
      </c>
      <c r="H146" s="120">
        <v>1939266</v>
      </c>
      <c r="I146" s="120">
        <v>1938935.3</v>
      </c>
      <c r="J146" s="120">
        <v>1.7100000000000001E-2</v>
      </c>
    </row>
    <row r="147" spans="2:12" hidden="1" outlineLevel="3">
      <c r="B147" s="119" t="s">
        <v>385</v>
      </c>
      <c r="C147" s="120">
        <v>7500</v>
      </c>
      <c r="D147" s="121">
        <v>0</v>
      </c>
      <c r="E147" s="120">
        <v>7500</v>
      </c>
      <c r="F147" s="120">
        <v>650000</v>
      </c>
      <c r="G147" s="120">
        <v>642500</v>
      </c>
      <c r="H147" s="120">
        <v>650000</v>
      </c>
      <c r="I147" s="120">
        <v>642500</v>
      </c>
      <c r="J147" s="120">
        <v>1.1537999999999999</v>
      </c>
    </row>
    <row r="148" spans="2:12" hidden="1" outlineLevel="3">
      <c r="B148" s="119" t="s">
        <v>386</v>
      </c>
      <c r="C148" s="120">
        <v>4522756.4400000004</v>
      </c>
      <c r="D148" s="121">
        <v>0</v>
      </c>
      <c r="E148" s="120">
        <v>4522756.4400000004</v>
      </c>
      <c r="F148" s="120">
        <v>12089237</v>
      </c>
      <c r="G148" s="120">
        <v>7566480.5599999996</v>
      </c>
      <c r="H148" s="120">
        <v>12089237</v>
      </c>
      <c r="I148" s="120">
        <v>7566480.5599999996</v>
      </c>
      <c r="J148" s="120">
        <v>37.4114</v>
      </c>
    </row>
    <row r="149" spans="2:12" hidden="1" outlineLevel="3">
      <c r="B149" s="119" t="s">
        <v>387</v>
      </c>
      <c r="C149" s="121">
        <v>0</v>
      </c>
      <c r="D149" s="121">
        <v>0</v>
      </c>
      <c r="E149" s="120">
        <v>0</v>
      </c>
      <c r="F149" s="120">
        <v>170800</v>
      </c>
      <c r="G149" s="120">
        <v>170800</v>
      </c>
      <c r="H149" s="120">
        <v>170800</v>
      </c>
      <c r="I149" s="120">
        <v>170800</v>
      </c>
      <c r="J149" s="120">
        <v>0</v>
      </c>
    </row>
    <row r="150" spans="2:12" ht="13.5" outlineLevel="2" collapsed="1" thickBot="1">
      <c r="B150" s="112" t="s">
        <v>60</v>
      </c>
      <c r="C150" s="113">
        <v>4542220.8499999996</v>
      </c>
      <c r="D150" s="114">
        <v>0</v>
      </c>
      <c r="E150" s="113">
        <v>4542220.8499999996</v>
      </c>
      <c r="F150" s="113">
        <v>14849303</v>
      </c>
      <c r="G150" s="113">
        <v>10307082.15</v>
      </c>
      <c r="H150" s="113">
        <v>14849303</v>
      </c>
      <c r="I150" s="113">
        <v>10307082.15</v>
      </c>
      <c r="J150" s="113">
        <v>30.588799999999999</v>
      </c>
    </row>
    <row r="151" spans="2:12" ht="14.25" outlineLevel="1" thickTop="1" thickBot="1">
      <c r="B151" s="115" t="s">
        <v>61</v>
      </c>
      <c r="C151" s="116">
        <v>164789661.81999999</v>
      </c>
      <c r="D151" s="116">
        <v>985658.74</v>
      </c>
      <c r="E151" s="116">
        <v>165775320.56</v>
      </c>
      <c r="F151" s="116">
        <f>F42+F70+F74+F125+F131+F137+F143+F150</f>
        <v>680136564.03999996</v>
      </c>
      <c r="G151" s="116">
        <v>502556166.69</v>
      </c>
      <c r="H151" s="116">
        <v>668331487.25</v>
      </c>
      <c r="I151" s="116">
        <v>502556166.69</v>
      </c>
      <c r="J151" s="116">
        <v>24.804400000000001</v>
      </c>
      <c r="K151" s="102">
        <v>679567100</v>
      </c>
      <c r="L151" s="146">
        <f>F151-K151</f>
        <v>569464.03999996185</v>
      </c>
    </row>
    <row r="152" spans="2:12" ht="13.5" outlineLevel="3" thickTop="1">
      <c r="B152" s="119" t="s">
        <v>391</v>
      </c>
      <c r="C152" s="120">
        <v>-143486.28</v>
      </c>
      <c r="D152" s="121">
        <v>0</v>
      </c>
      <c r="E152" s="120">
        <v>-143486.28</v>
      </c>
      <c r="F152" s="136">
        <f>51262.93-1820711.35</f>
        <v>-1769448.4200000002</v>
      </c>
      <c r="G152" s="120">
        <v>194749.21</v>
      </c>
      <c r="H152" s="120">
        <v>51262.93</v>
      </c>
      <c r="I152" s="120">
        <v>194749.21</v>
      </c>
      <c r="J152" s="120">
        <v>-279.90260000000001</v>
      </c>
    </row>
    <row r="153" spans="2:12" outlineLevel="3">
      <c r="B153" s="119" t="s">
        <v>392</v>
      </c>
      <c r="C153" s="120">
        <v>0</v>
      </c>
      <c r="D153" s="121">
        <v>0</v>
      </c>
      <c r="E153" s="120">
        <v>0</v>
      </c>
      <c r="F153" s="121">
        <v>0</v>
      </c>
      <c r="G153" s="120">
        <v>0</v>
      </c>
      <c r="H153" s="121">
        <v>0</v>
      </c>
      <c r="I153" s="120">
        <v>0</v>
      </c>
      <c r="J153" s="120">
        <v>0</v>
      </c>
    </row>
    <row r="154" spans="2:12" outlineLevel="2">
      <c r="B154" s="109" t="s">
        <v>63</v>
      </c>
      <c r="C154" s="110">
        <v>-143486.28</v>
      </c>
      <c r="D154" s="111">
        <v>0</v>
      </c>
      <c r="E154" s="110">
        <v>-143486.28</v>
      </c>
      <c r="F154" s="110">
        <f>SUM(F152:F153)</f>
        <v>-1769448.4200000002</v>
      </c>
      <c r="G154" s="110">
        <v>194749.21</v>
      </c>
      <c r="H154" s="110">
        <v>51262.93</v>
      </c>
      <c r="I154" s="110">
        <v>194749.21</v>
      </c>
      <c r="J154" s="110">
        <v>-279.90260000000001</v>
      </c>
    </row>
    <row r="155" spans="2:12" outlineLevel="3">
      <c r="B155" s="119" t="s">
        <v>394</v>
      </c>
      <c r="C155" s="121">
        <v>0</v>
      </c>
      <c r="D155" s="121">
        <v>0</v>
      </c>
      <c r="E155" s="120">
        <v>0</v>
      </c>
      <c r="F155" s="120">
        <v>-385000</v>
      </c>
      <c r="G155" s="120">
        <v>-385000</v>
      </c>
      <c r="H155" s="120">
        <v>-385000</v>
      </c>
      <c r="I155" s="120">
        <v>-385000</v>
      </c>
      <c r="J155" s="120">
        <v>0</v>
      </c>
    </row>
    <row r="156" spans="2:12" outlineLevel="3">
      <c r="B156" s="119" t="s">
        <v>395</v>
      </c>
      <c r="C156" s="120">
        <v>-45549.94</v>
      </c>
      <c r="D156" s="121">
        <v>0</v>
      </c>
      <c r="E156" s="120">
        <v>-45549.94</v>
      </c>
      <c r="F156" s="121">
        <v>0</v>
      </c>
      <c r="G156" s="120">
        <v>45549.94</v>
      </c>
      <c r="H156" s="121">
        <v>0</v>
      </c>
      <c r="I156" s="120">
        <v>45549.94</v>
      </c>
      <c r="J156" s="120">
        <v>0</v>
      </c>
    </row>
    <row r="157" spans="2:12" outlineLevel="2">
      <c r="B157" s="109" t="s">
        <v>64</v>
      </c>
      <c r="C157" s="110">
        <v>-45549.94</v>
      </c>
      <c r="D157" s="111">
        <v>0</v>
      </c>
      <c r="E157" s="110">
        <v>-45549.94</v>
      </c>
      <c r="F157" s="110">
        <f>SUM(F155:F156)</f>
        <v>-385000</v>
      </c>
      <c r="G157" s="110">
        <v>-339450.06</v>
      </c>
      <c r="H157" s="110">
        <v>-385000</v>
      </c>
      <c r="I157" s="110">
        <v>-339450.06</v>
      </c>
      <c r="J157" s="110">
        <v>11.831200000000001</v>
      </c>
    </row>
    <row r="158" spans="2:12" outlineLevel="3">
      <c r="B158" s="119" t="s">
        <v>400</v>
      </c>
      <c r="C158" s="120">
        <v>2310.37</v>
      </c>
      <c r="D158" s="121">
        <v>0</v>
      </c>
      <c r="E158" s="120">
        <v>2310.37</v>
      </c>
      <c r="F158" s="121">
        <v>0</v>
      </c>
      <c r="G158" s="120">
        <v>-2310.37</v>
      </c>
      <c r="H158" s="121">
        <v>0</v>
      </c>
      <c r="I158" s="120">
        <v>-2310.37</v>
      </c>
      <c r="J158" s="120">
        <v>0</v>
      </c>
    </row>
    <row r="159" spans="2:12" outlineLevel="3">
      <c r="B159" s="119" t="s">
        <v>402</v>
      </c>
      <c r="C159" s="120">
        <v>-892499.25</v>
      </c>
      <c r="D159" s="121">
        <v>0</v>
      </c>
      <c r="E159" s="120">
        <v>-892499.25</v>
      </c>
      <c r="F159" s="120">
        <v>-106715400</v>
      </c>
      <c r="G159" s="120">
        <v>-105822900.75</v>
      </c>
      <c r="H159" s="120">
        <v>-106715400</v>
      </c>
      <c r="I159" s="120">
        <v>-105822900.75</v>
      </c>
      <c r="J159" s="120">
        <v>0.83630000000000004</v>
      </c>
    </row>
    <row r="160" spans="2:12" outlineLevel="3">
      <c r="B160" s="119" t="s">
        <v>406</v>
      </c>
      <c r="C160" s="121">
        <v>0</v>
      </c>
      <c r="D160" s="121">
        <v>0</v>
      </c>
      <c r="E160" s="120">
        <v>0</v>
      </c>
      <c r="F160" s="120">
        <v>-880000</v>
      </c>
      <c r="G160" s="120">
        <v>-880000</v>
      </c>
      <c r="H160" s="120">
        <v>-880000</v>
      </c>
      <c r="I160" s="120">
        <v>-880000</v>
      </c>
      <c r="J160" s="120">
        <v>0</v>
      </c>
    </row>
    <row r="161" spans="2:12" outlineLevel="3">
      <c r="B161" s="119" t="s">
        <v>409</v>
      </c>
      <c r="C161" s="120">
        <v>-34514.06</v>
      </c>
      <c r="D161" s="121">
        <v>0</v>
      </c>
      <c r="E161" s="120">
        <v>-34514.06</v>
      </c>
      <c r="F161" s="121">
        <v>0</v>
      </c>
      <c r="G161" s="120">
        <v>34514.06</v>
      </c>
      <c r="H161" s="121">
        <v>0</v>
      </c>
      <c r="I161" s="120">
        <v>34514.06</v>
      </c>
      <c r="J161" s="120">
        <v>0</v>
      </c>
    </row>
    <row r="162" spans="2:12" outlineLevel="3">
      <c r="B162" s="119" t="s">
        <v>410</v>
      </c>
      <c r="C162" s="120">
        <v>-173.92</v>
      </c>
      <c r="D162" s="121">
        <v>0</v>
      </c>
      <c r="E162" s="120">
        <v>-173.92</v>
      </c>
      <c r="F162" s="121">
        <v>0</v>
      </c>
      <c r="G162" s="120">
        <v>173.92</v>
      </c>
      <c r="H162" s="121">
        <v>0</v>
      </c>
      <c r="I162" s="120">
        <v>173.92</v>
      </c>
      <c r="J162" s="120">
        <v>0</v>
      </c>
    </row>
    <row r="163" spans="2:12" outlineLevel="3">
      <c r="B163" s="119" t="s">
        <v>411</v>
      </c>
      <c r="C163" s="120">
        <v>0.01</v>
      </c>
      <c r="D163" s="121">
        <v>0</v>
      </c>
      <c r="E163" s="120">
        <v>0.01</v>
      </c>
      <c r="F163" s="121">
        <v>0</v>
      </c>
      <c r="G163" s="120">
        <v>-0.01</v>
      </c>
      <c r="H163" s="121">
        <v>0</v>
      </c>
      <c r="I163" s="120">
        <v>-0.01</v>
      </c>
      <c r="J163" s="120">
        <v>0</v>
      </c>
    </row>
    <row r="164" spans="2:12" outlineLevel="3">
      <c r="B164" s="119" t="s">
        <v>412</v>
      </c>
      <c r="C164" s="120">
        <v>-56995.71</v>
      </c>
      <c r="D164" s="121">
        <v>0</v>
      </c>
      <c r="E164" s="120">
        <v>-56995.71</v>
      </c>
      <c r="F164" s="121">
        <v>0</v>
      </c>
      <c r="G164" s="120">
        <v>56995.71</v>
      </c>
      <c r="H164" s="121">
        <v>0</v>
      </c>
      <c r="I164" s="120">
        <v>56995.71</v>
      </c>
      <c r="J164" s="120">
        <v>0</v>
      </c>
    </row>
    <row r="165" spans="2:12" outlineLevel="2">
      <c r="B165" s="109" t="s">
        <v>65</v>
      </c>
      <c r="C165" s="110">
        <v>-981872.56</v>
      </c>
      <c r="D165" s="111">
        <v>0</v>
      </c>
      <c r="E165" s="110">
        <v>-981872.56</v>
      </c>
      <c r="F165" s="110">
        <f>SUM(F158:F164)</f>
        <v>-107595400</v>
      </c>
      <c r="G165" s="110">
        <v>-106613527.44</v>
      </c>
      <c r="H165" s="110">
        <v>-107595400</v>
      </c>
      <c r="I165" s="110">
        <v>-106613527.44</v>
      </c>
      <c r="J165" s="110">
        <v>0.91259999999999997</v>
      </c>
    </row>
    <row r="166" spans="2:12" outlineLevel="3">
      <c r="B166" s="119" t="s">
        <v>415</v>
      </c>
      <c r="C166" s="120">
        <v>-3396321.76</v>
      </c>
      <c r="D166" s="121">
        <v>0</v>
      </c>
      <c r="E166" s="120">
        <v>-3396321.76</v>
      </c>
      <c r="F166" s="136">
        <f>-5161591+365833</f>
        <v>-4795758</v>
      </c>
      <c r="G166" s="120">
        <v>-1765269.24</v>
      </c>
      <c r="H166" s="120">
        <v>-5161591</v>
      </c>
      <c r="I166" s="120">
        <v>-1765269.24</v>
      </c>
      <c r="J166" s="120">
        <v>65.799899999999994</v>
      </c>
    </row>
    <row r="167" spans="2:12" ht="13.5" outlineLevel="2" thickBot="1">
      <c r="B167" s="112" t="s">
        <v>66</v>
      </c>
      <c r="C167" s="113">
        <v>-3396321.76</v>
      </c>
      <c r="D167" s="114">
        <v>0</v>
      </c>
      <c r="E167" s="113">
        <v>-3396321.76</v>
      </c>
      <c r="F167" s="113">
        <f>F166</f>
        <v>-4795758</v>
      </c>
      <c r="G167" s="113">
        <v>-1765269.24</v>
      </c>
      <c r="H167" s="113">
        <v>-5161591</v>
      </c>
      <c r="I167" s="113">
        <v>-1765269.24</v>
      </c>
      <c r="J167" s="113">
        <v>65.799899999999994</v>
      </c>
    </row>
    <row r="168" spans="2:12" ht="13.5" outlineLevel="1" thickTop="1">
      <c r="B168" s="122" t="s">
        <v>68</v>
      </c>
      <c r="C168" s="123">
        <v>-4567230.54</v>
      </c>
      <c r="D168" s="134">
        <v>0</v>
      </c>
      <c r="E168" s="123">
        <v>-4567230.54</v>
      </c>
      <c r="F168" s="123">
        <f>F154+F157+F165+F167</f>
        <v>-114545606.42</v>
      </c>
      <c r="G168" s="123">
        <v>-108523497.53</v>
      </c>
      <c r="H168" s="123">
        <v>-113090728.06999999</v>
      </c>
      <c r="I168" s="123">
        <v>-108523497.53</v>
      </c>
      <c r="J168" s="123">
        <v>4.0385999999999997</v>
      </c>
      <c r="K168" s="102">
        <v>-113976100</v>
      </c>
      <c r="L168" s="146">
        <f>F168-K168</f>
        <v>-569506.42000000179</v>
      </c>
    </row>
    <row r="169" spans="2:12">
      <c r="B169" s="117" t="s">
        <v>69</v>
      </c>
      <c r="C169" s="118">
        <v>160222431.28</v>
      </c>
      <c r="D169" s="118">
        <v>985658.74</v>
      </c>
      <c r="E169" s="118">
        <v>161208090.02000001</v>
      </c>
      <c r="F169" s="118">
        <f>F151+F168</f>
        <v>565590957.62</v>
      </c>
      <c r="G169" s="118">
        <v>394032669.16000003</v>
      </c>
      <c r="H169" s="118">
        <v>555240759.17999995</v>
      </c>
      <c r="I169" s="118">
        <v>394032669.16000003</v>
      </c>
      <c r="J169" s="118">
        <v>29.033899999999999</v>
      </c>
      <c r="L169" s="148"/>
    </row>
    <row r="172" spans="2:12">
      <c r="F172" s="144">
        <f>'[1]Appendix A'!$L$28*1000</f>
        <v>565590957.62</v>
      </c>
    </row>
    <row r="173" spans="2:12">
      <c r="F173" s="145">
        <f>F172-F169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J79"/>
  <sheetViews>
    <sheetView topLeftCell="A55" workbookViewId="0">
      <selection activeCell="F31" sqref="F31"/>
    </sheetView>
  </sheetViews>
  <sheetFormatPr defaultColWidth="11.42578125" defaultRowHeight="12.75" outlineLevelRow="3"/>
  <cols>
    <col min="1" max="1" width="1.7109375" style="102" customWidth="1"/>
    <col min="2" max="2" width="30.7109375" style="102" customWidth="1"/>
    <col min="3" max="5" width="15.7109375" style="102" hidden="1" customWidth="1"/>
    <col min="6" max="6" width="15.7109375" style="102" customWidth="1"/>
    <col min="7" max="9" width="15.7109375" style="102" hidden="1" customWidth="1"/>
    <col min="10" max="10" width="10.7109375" style="102" hidden="1" customWidth="1"/>
    <col min="11" max="256" width="11.42578125" style="102"/>
    <col min="257" max="257" width="1.7109375" style="102" customWidth="1"/>
    <col min="258" max="258" width="30.7109375" style="102" customWidth="1"/>
    <col min="259" max="265" width="15.7109375" style="102" customWidth="1"/>
    <col min="266" max="266" width="10.7109375" style="102" customWidth="1"/>
    <col min="267" max="512" width="11.42578125" style="102"/>
    <col min="513" max="513" width="1.7109375" style="102" customWidth="1"/>
    <col min="514" max="514" width="30.7109375" style="102" customWidth="1"/>
    <col min="515" max="521" width="15.7109375" style="102" customWidth="1"/>
    <col min="522" max="522" width="10.7109375" style="102" customWidth="1"/>
    <col min="523" max="768" width="11.42578125" style="102"/>
    <col min="769" max="769" width="1.7109375" style="102" customWidth="1"/>
    <col min="770" max="770" width="30.7109375" style="102" customWidth="1"/>
    <col min="771" max="777" width="15.7109375" style="102" customWidth="1"/>
    <col min="778" max="778" width="10.7109375" style="102" customWidth="1"/>
    <col min="779" max="1024" width="11.42578125" style="102"/>
    <col min="1025" max="1025" width="1.7109375" style="102" customWidth="1"/>
    <col min="1026" max="1026" width="30.7109375" style="102" customWidth="1"/>
    <col min="1027" max="1033" width="15.7109375" style="102" customWidth="1"/>
    <col min="1034" max="1034" width="10.7109375" style="102" customWidth="1"/>
    <col min="1035" max="1280" width="11.42578125" style="102"/>
    <col min="1281" max="1281" width="1.7109375" style="102" customWidth="1"/>
    <col min="1282" max="1282" width="30.7109375" style="102" customWidth="1"/>
    <col min="1283" max="1289" width="15.7109375" style="102" customWidth="1"/>
    <col min="1290" max="1290" width="10.7109375" style="102" customWidth="1"/>
    <col min="1291" max="1536" width="11.42578125" style="102"/>
    <col min="1537" max="1537" width="1.7109375" style="102" customWidth="1"/>
    <col min="1538" max="1538" width="30.7109375" style="102" customWidth="1"/>
    <col min="1539" max="1545" width="15.7109375" style="102" customWidth="1"/>
    <col min="1546" max="1546" width="10.7109375" style="102" customWidth="1"/>
    <col min="1547" max="1792" width="11.42578125" style="102"/>
    <col min="1793" max="1793" width="1.7109375" style="102" customWidth="1"/>
    <col min="1794" max="1794" width="30.7109375" style="102" customWidth="1"/>
    <col min="1795" max="1801" width="15.7109375" style="102" customWidth="1"/>
    <col min="1802" max="1802" width="10.7109375" style="102" customWidth="1"/>
    <col min="1803" max="2048" width="11.42578125" style="102"/>
    <col min="2049" max="2049" width="1.7109375" style="102" customWidth="1"/>
    <col min="2050" max="2050" width="30.7109375" style="102" customWidth="1"/>
    <col min="2051" max="2057" width="15.7109375" style="102" customWidth="1"/>
    <col min="2058" max="2058" width="10.7109375" style="102" customWidth="1"/>
    <col min="2059" max="2304" width="11.42578125" style="102"/>
    <col min="2305" max="2305" width="1.7109375" style="102" customWidth="1"/>
    <col min="2306" max="2306" width="30.7109375" style="102" customWidth="1"/>
    <col min="2307" max="2313" width="15.7109375" style="102" customWidth="1"/>
    <col min="2314" max="2314" width="10.7109375" style="102" customWidth="1"/>
    <col min="2315" max="2560" width="11.42578125" style="102"/>
    <col min="2561" max="2561" width="1.7109375" style="102" customWidth="1"/>
    <col min="2562" max="2562" width="30.7109375" style="102" customWidth="1"/>
    <col min="2563" max="2569" width="15.7109375" style="102" customWidth="1"/>
    <col min="2570" max="2570" width="10.7109375" style="102" customWidth="1"/>
    <col min="2571" max="2816" width="11.42578125" style="102"/>
    <col min="2817" max="2817" width="1.7109375" style="102" customWidth="1"/>
    <col min="2818" max="2818" width="30.7109375" style="102" customWidth="1"/>
    <col min="2819" max="2825" width="15.7109375" style="102" customWidth="1"/>
    <col min="2826" max="2826" width="10.7109375" style="102" customWidth="1"/>
    <col min="2827" max="3072" width="11.42578125" style="102"/>
    <col min="3073" max="3073" width="1.7109375" style="102" customWidth="1"/>
    <col min="3074" max="3074" width="30.7109375" style="102" customWidth="1"/>
    <col min="3075" max="3081" width="15.7109375" style="102" customWidth="1"/>
    <col min="3082" max="3082" width="10.7109375" style="102" customWidth="1"/>
    <col min="3083" max="3328" width="11.42578125" style="102"/>
    <col min="3329" max="3329" width="1.7109375" style="102" customWidth="1"/>
    <col min="3330" max="3330" width="30.7109375" style="102" customWidth="1"/>
    <col min="3331" max="3337" width="15.7109375" style="102" customWidth="1"/>
    <col min="3338" max="3338" width="10.7109375" style="102" customWidth="1"/>
    <col min="3339" max="3584" width="11.42578125" style="102"/>
    <col min="3585" max="3585" width="1.7109375" style="102" customWidth="1"/>
    <col min="3586" max="3586" width="30.7109375" style="102" customWidth="1"/>
    <col min="3587" max="3593" width="15.7109375" style="102" customWidth="1"/>
    <col min="3594" max="3594" width="10.7109375" style="102" customWidth="1"/>
    <col min="3595" max="3840" width="11.42578125" style="102"/>
    <col min="3841" max="3841" width="1.7109375" style="102" customWidth="1"/>
    <col min="3842" max="3842" width="30.7109375" style="102" customWidth="1"/>
    <col min="3843" max="3849" width="15.7109375" style="102" customWidth="1"/>
    <col min="3850" max="3850" width="10.7109375" style="102" customWidth="1"/>
    <col min="3851" max="4096" width="11.42578125" style="102"/>
    <col min="4097" max="4097" width="1.7109375" style="102" customWidth="1"/>
    <col min="4098" max="4098" width="30.7109375" style="102" customWidth="1"/>
    <col min="4099" max="4105" width="15.7109375" style="102" customWidth="1"/>
    <col min="4106" max="4106" width="10.7109375" style="102" customWidth="1"/>
    <col min="4107" max="4352" width="11.42578125" style="102"/>
    <col min="4353" max="4353" width="1.7109375" style="102" customWidth="1"/>
    <col min="4354" max="4354" width="30.7109375" style="102" customWidth="1"/>
    <col min="4355" max="4361" width="15.7109375" style="102" customWidth="1"/>
    <col min="4362" max="4362" width="10.7109375" style="102" customWidth="1"/>
    <col min="4363" max="4608" width="11.42578125" style="102"/>
    <col min="4609" max="4609" width="1.7109375" style="102" customWidth="1"/>
    <col min="4610" max="4610" width="30.7109375" style="102" customWidth="1"/>
    <col min="4611" max="4617" width="15.7109375" style="102" customWidth="1"/>
    <col min="4618" max="4618" width="10.7109375" style="102" customWidth="1"/>
    <col min="4619" max="4864" width="11.42578125" style="102"/>
    <col min="4865" max="4865" width="1.7109375" style="102" customWidth="1"/>
    <col min="4866" max="4866" width="30.7109375" style="102" customWidth="1"/>
    <col min="4867" max="4873" width="15.7109375" style="102" customWidth="1"/>
    <col min="4874" max="4874" width="10.7109375" style="102" customWidth="1"/>
    <col min="4875" max="5120" width="11.42578125" style="102"/>
    <col min="5121" max="5121" width="1.7109375" style="102" customWidth="1"/>
    <col min="5122" max="5122" width="30.7109375" style="102" customWidth="1"/>
    <col min="5123" max="5129" width="15.7109375" style="102" customWidth="1"/>
    <col min="5130" max="5130" width="10.7109375" style="102" customWidth="1"/>
    <col min="5131" max="5376" width="11.42578125" style="102"/>
    <col min="5377" max="5377" width="1.7109375" style="102" customWidth="1"/>
    <col min="5378" max="5378" width="30.7109375" style="102" customWidth="1"/>
    <col min="5379" max="5385" width="15.7109375" style="102" customWidth="1"/>
    <col min="5386" max="5386" width="10.7109375" style="102" customWidth="1"/>
    <col min="5387" max="5632" width="11.42578125" style="102"/>
    <col min="5633" max="5633" width="1.7109375" style="102" customWidth="1"/>
    <col min="5634" max="5634" width="30.7109375" style="102" customWidth="1"/>
    <col min="5635" max="5641" width="15.7109375" style="102" customWidth="1"/>
    <col min="5642" max="5642" width="10.7109375" style="102" customWidth="1"/>
    <col min="5643" max="5888" width="11.42578125" style="102"/>
    <col min="5889" max="5889" width="1.7109375" style="102" customWidth="1"/>
    <col min="5890" max="5890" width="30.7109375" style="102" customWidth="1"/>
    <col min="5891" max="5897" width="15.7109375" style="102" customWidth="1"/>
    <col min="5898" max="5898" width="10.7109375" style="102" customWidth="1"/>
    <col min="5899" max="6144" width="11.42578125" style="102"/>
    <col min="6145" max="6145" width="1.7109375" style="102" customWidth="1"/>
    <col min="6146" max="6146" width="30.7109375" style="102" customWidth="1"/>
    <col min="6147" max="6153" width="15.7109375" style="102" customWidth="1"/>
    <col min="6154" max="6154" width="10.7109375" style="102" customWidth="1"/>
    <col min="6155" max="6400" width="11.42578125" style="102"/>
    <col min="6401" max="6401" width="1.7109375" style="102" customWidth="1"/>
    <col min="6402" max="6402" width="30.7109375" style="102" customWidth="1"/>
    <col min="6403" max="6409" width="15.7109375" style="102" customWidth="1"/>
    <col min="6410" max="6410" width="10.7109375" style="102" customWidth="1"/>
    <col min="6411" max="6656" width="11.42578125" style="102"/>
    <col min="6657" max="6657" width="1.7109375" style="102" customWidth="1"/>
    <col min="6658" max="6658" width="30.7109375" style="102" customWidth="1"/>
    <col min="6659" max="6665" width="15.7109375" style="102" customWidth="1"/>
    <col min="6666" max="6666" width="10.7109375" style="102" customWidth="1"/>
    <col min="6667" max="6912" width="11.42578125" style="102"/>
    <col min="6913" max="6913" width="1.7109375" style="102" customWidth="1"/>
    <col min="6914" max="6914" width="30.7109375" style="102" customWidth="1"/>
    <col min="6915" max="6921" width="15.7109375" style="102" customWidth="1"/>
    <col min="6922" max="6922" width="10.7109375" style="102" customWidth="1"/>
    <col min="6923" max="7168" width="11.42578125" style="102"/>
    <col min="7169" max="7169" width="1.7109375" style="102" customWidth="1"/>
    <col min="7170" max="7170" width="30.7109375" style="102" customWidth="1"/>
    <col min="7171" max="7177" width="15.7109375" style="102" customWidth="1"/>
    <col min="7178" max="7178" width="10.7109375" style="102" customWidth="1"/>
    <col min="7179" max="7424" width="11.42578125" style="102"/>
    <col min="7425" max="7425" width="1.7109375" style="102" customWidth="1"/>
    <col min="7426" max="7426" width="30.7109375" style="102" customWidth="1"/>
    <col min="7427" max="7433" width="15.7109375" style="102" customWidth="1"/>
    <col min="7434" max="7434" width="10.7109375" style="102" customWidth="1"/>
    <col min="7435" max="7680" width="11.42578125" style="102"/>
    <col min="7681" max="7681" width="1.7109375" style="102" customWidth="1"/>
    <col min="7682" max="7682" width="30.7109375" style="102" customWidth="1"/>
    <col min="7683" max="7689" width="15.7109375" style="102" customWidth="1"/>
    <col min="7690" max="7690" width="10.7109375" style="102" customWidth="1"/>
    <col min="7691" max="7936" width="11.42578125" style="102"/>
    <col min="7937" max="7937" width="1.7109375" style="102" customWidth="1"/>
    <col min="7938" max="7938" width="30.7109375" style="102" customWidth="1"/>
    <col min="7939" max="7945" width="15.7109375" style="102" customWidth="1"/>
    <col min="7946" max="7946" width="10.7109375" style="102" customWidth="1"/>
    <col min="7947" max="8192" width="11.42578125" style="102"/>
    <col min="8193" max="8193" width="1.7109375" style="102" customWidth="1"/>
    <col min="8194" max="8194" width="30.7109375" style="102" customWidth="1"/>
    <col min="8195" max="8201" width="15.7109375" style="102" customWidth="1"/>
    <col min="8202" max="8202" width="10.7109375" style="102" customWidth="1"/>
    <col min="8203" max="8448" width="11.42578125" style="102"/>
    <col min="8449" max="8449" width="1.7109375" style="102" customWidth="1"/>
    <col min="8450" max="8450" width="30.7109375" style="102" customWidth="1"/>
    <col min="8451" max="8457" width="15.7109375" style="102" customWidth="1"/>
    <col min="8458" max="8458" width="10.7109375" style="102" customWidth="1"/>
    <col min="8459" max="8704" width="11.42578125" style="102"/>
    <col min="8705" max="8705" width="1.7109375" style="102" customWidth="1"/>
    <col min="8706" max="8706" width="30.7109375" style="102" customWidth="1"/>
    <col min="8707" max="8713" width="15.7109375" style="102" customWidth="1"/>
    <col min="8714" max="8714" width="10.7109375" style="102" customWidth="1"/>
    <col min="8715" max="8960" width="11.42578125" style="102"/>
    <col min="8961" max="8961" width="1.7109375" style="102" customWidth="1"/>
    <col min="8962" max="8962" width="30.7109375" style="102" customWidth="1"/>
    <col min="8963" max="8969" width="15.7109375" style="102" customWidth="1"/>
    <col min="8970" max="8970" width="10.7109375" style="102" customWidth="1"/>
    <col min="8971" max="9216" width="11.42578125" style="102"/>
    <col min="9217" max="9217" width="1.7109375" style="102" customWidth="1"/>
    <col min="9218" max="9218" width="30.7109375" style="102" customWidth="1"/>
    <col min="9219" max="9225" width="15.7109375" style="102" customWidth="1"/>
    <col min="9226" max="9226" width="10.7109375" style="102" customWidth="1"/>
    <col min="9227" max="9472" width="11.42578125" style="102"/>
    <col min="9473" max="9473" width="1.7109375" style="102" customWidth="1"/>
    <col min="9474" max="9474" width="30.7109375" style="102" customWidth="1"/>
    <col min="9475" max="9481" width="15.7109375" style="102" customWidth="1"/>
    <col min="9482" max="9482" width="10.7109375" style="102" customWidth="1"/>
    <col min="9483" max="9728" width="11.42578125" style="102"/>
    <col min="9729" max="9729" width="1.7109375" style="102" customWidth="1"/>
    <col min="9730" max="9730" width="30.7109375" style="102" customWidth="1"/>
    <col min="9731" max="9737" width="15.7109375" style="102" customWidth="1"/>
    <col min="9738" max="9738" width="10.7109375" style="102" customWidth="1"/>
    <col min="9739" max="9984" width="11.42578125" style="102"/>
    <col min="9985" max="9985" width="1.7109375" style="102" customWidth="1"/>
    <col min="9986" max="9986" width="30.7109375" style="102" customWidth="1"/>
    <col min="9987" max="9993" width="15.7109375" style="102" customWidth="1"/>
    <col min="9994" max="9994" width="10.7109375" style="102" customWidth="1"/>
    <col min="9995" max="10240" width="11.42578125" style="102"/>
    <col min="10241" max="10241" width="1.7109375" style="102" customWidth="1"/>
    <col min="10242" max="10242" width="30.7109375" style="102" customWidth="1"/>
    <col min="10243" max="10249" width="15.7109375" style="102" customWidth="1"/>
    <col min="10250" max="10250" width="10.7109375" style="102" customWidth="1"/>
    <col min="10251" max="10496" width="11.42578125" style="102"/>
    <col min="10497" max="10497" width="1.7109375" style="102" customWidth="1"/>
    <col min="10498" max="10498" width="30.7109375" style="102" customWidth="1"/>
    <col min="10499" max="10505" width="15.7109375" style="102" customWidth="1"/>
    <col min="10506" max="10506" width="10.7109375" style="102" customWidth="1"/>
    <col min="10507" max="10752" width="11.42578125" style="102"/>
    <col min="10753" max="10753" width="1.7109375" style="102" customWidth="1"/>
    <col min="10754" max="10754" width="30.7109375" style="102" customWidth="1"/>
    <col min="10755" max="10761" width="15.7109375" style="102" customWidth="1"/>
    <col min="10762" max="10762" width="10.7109375" style="102" customWidth="1"/>
    <col min="10763" max="11008" width="11.42578125" style="102"/>
    <col min="11009" max="11009" width="1.7109375" style="102" customWidth="1"/>
    <col min="11010" max="11010" width="30.7109375" style="102" customWidth="1"/>
    <col min="11011" max="11017" width="15.7109375" style="102" customWidth="1"/>
    <col min="11018" max="11018" width="10.7109375" style="102" customWidth="1"/>
    <col min="11019" max="11264" width="11.42578125" style="102"/>
    <col min="11265" max="11265" width="1.7109375" style="102" customWidth="1"/>
    <col min="11266" max="11266" width="30.7109375" style="102" customWidth="1"/>
    <col min="11267" max="11273" width="15.7109375" style="102" customWidth="1"/>
    <col min="11274" max="11274" width="10.7109375" style="102" customWidth="1"/>
    <col min="11275" max="11520" width="11.42578125" style="102"/>
    <col min="11521" max="11521" width="1.7109375" style="102" customWidth="1"/>
    <col min="11522" max="11522" width="30.7109375" style="102" customWidth="1"/>
    <col min="11523" max="11529" width="15.7109375" style="102" customWidth="1"/>
    <col min="11530" max="11530" width="10.7109375" style="102" customWidth="1"/>
    <col min="11531" max="11776" width="11.42578125" style="102"/>
    <col min="11777" max="11777" width="1.7109375" style="102" customWidth="1"/>
    <col min="11778" max="11778" width="30.7109375" style="102" customWidth="1"/>
    <col min="11779" max="11785" width="15.7109375" style="102" customWidth="1"/>
    <col min="11786" max="11786" width="10.7109375" style="102" customWidth="1"/>
    <col min="11787" max="12032" width="11.42578125" style="102"/>
    <col min="12033" max="12033" width="1.7109375" style="102" customWidth="1"/>
    <col min="12034" max="12034" width="30.7109375" style="102" customWidth="1"/>
    <col min="12035" max="12041" width="15.7109375" style="102" customWidth="1"/>
    <col min="12042" max="12042" width="10.7109375" style="102" customWidth="1"/>
    <col min="12043" max="12288" width="11.42578125" style="102"/>
    <col min="12289" max="12289" width="1.7109375" style="102" customWidth="1"/>
    <col min="12290" max="12290" width="30.7109375" style="102" customWidth="1"/>
    <col min="12291" max="12297" width="15.7109375" style="102" customWidth="1"/>
    <col min="12298" max="12298" width="10.7109375" style="102" customWidth="1"/>
    <col min="12299" max="12544" width="11.42578125" style="102"/>
    <col min="12545" max="12545" width="1.7109375" style="102" customWidth="1"/>
    <col min="12546" max="12546" width="30.7109375" style="102" customWidth="1"/>
    <col min="12547" max="12553" width="15.7109375" style="102" customWidth="1"/>
    <col min="12554" max="12554" width="10.7109375" style="102" customWidth="1"/>
    <col min="12555" max="12800" width="11.42578125" style="102"/>
    <col min="12801" max="12801" width="1.7109375" style="102" customWidth="1"/>
    <col min="12802" max="12802" width="30.7109375" style="102" customWidth="1"/>
    <col min="12803" max="12809" width="15.7109375" style="102" customWidth="1"/>
    <col min="12810" max="12810" width="10.7109375" style="102" customWidth="1"/>
    <col min="12811" max="13056" width="11.42578125" style="102"/>
    <col min="13057" max="13057" width="1.7109375" style="102" customWidth="1"/>
    <col min="13058" max="13058" width="30.7109375" style="102" customWidth="1"/>
    <col min="13059" max="13065" width="15.7109375" style="102" customWidth="1"/>
    <col min="13066" max="13066" width="10.7109375" style="102" customWidth="1"/>
    <col min="13067" max="13312" width="11.42578125" style="102"/>
    <col min="13313" max="13313" width="1.7109375" style="102" customWidth="1"/>
    <col min="13314" max="13314" width="30.7109375" style="102" customWidth="1"/>
    <col min="13315" max="13321" width="15.7109375" style="102" customWidth="1"/>
    <col min="13322" max="13322" width="10.7109375" style="102" customWidth="1"/>
    <col min="13323" max="13568" width="11.42578125" style="102"/>
    <col min="13569" max="13569" width="1.7109375" style="102" customWidth="1"/>
    <col min="13570" max="13570" width="30.7109375" style="102" customWidth="1"/>
    <col min="13571" max="13577" width="15.7109375" style="102" customWidth="1"/>
    <col min="13578" max="13578" width="10.7109375" style="102" customWidth="1"/>
    <col min="13579" max="13824" width="11.42578125" style="102"/>
    <col min="13825" max="13825" width="1.7109375" style="102" customWidth="1"/>
    <col min="13826" max="13826" width="30.7109375" style="102" customWidth="1"/>
    <col min="13827" max="13833" width="15.7109375" style="102" customWidth="1"/>
    <col min="13834" max="13834" width="10.7109375" style="102" customWidth="1"/>
    <col min="13835" max="14080" width="11.42578125" style="102"/>
    <col min="14081" max="14081" width="1.7109375" style="102" customWidth="1"/>
    <col min="14082" max="14082" width="30.7109375" style="102" customWidth="1"/>
    <col min="14083" max="14089" width="15.7109375" style="102" customWidth="1"/>
    <col min="14090" max="14090" width="10.7109375" style="102" customWidth="1"/>
    <col min="14091" max="14336" width="11.42578125" style="102"/>
    <col min="14337" max="14337" width="1.7109375" style="102" customWidth="1"/>
    <col min="14338" max="14338" width="30.7109375" style="102" customWidth="1"/>
    <col min="14339" max="14345" width="15.7109375" style="102" customWidth="1"/>
    <col min="14346" max="14346" width="10.7109375" style="102" customWidth="1"/>
    <col min="14347" max="14592" width="11.42578125" style="102"/>
    <col min="14593" max="14593" width="1.7109375" style="102" customWidth="1"/>
    <col min="14594" max="14594" width="30.7109375" style="102" customWidth="1"/>
    <col min="14595" max="14601" width="15.7109375" style="102" customWidth="1"/>
    <col min="14602" max="14602" width="10.7109375" style="102" customWidth="1"/>
    <col min="14603" max="14848" width="11.42578125" style="102"/>
    <col min="14849" max="14849" width="1.7109375" style="102" customWidth="1"/>
    <col min="14850" max="14850" width="30.7109375" style="102" customWidth="1"/>
    <col min="14851" max="14857" width="15.7109375" style="102" customWidth="1"/>
    <col min="14858" max="14858" width="10.7109375" style="102" customWidth="1"/>
    <col min="14859" max="15104" width="11.42578125" style="102"/>
    <col min="15105" max="15105" width="1.7109375" style="102" customWidth="1"/>
    <col min="15106" max="15106" width="30.7109375" style="102" customWidth="1"/>
    <col min="15107" max="15113" width="15.7109375" style="102" customWidth="1"/>
    <col min="15114" max="15114" width="10.7109375" style="102" customWidth="1"/>
    <col min="15115" max="15360" width="11.42578125" style="102"/>
    <col min="15361" max="15361" width="1.7109375" style="102" customWidth="1"/>
    <col min="15362" max="15362" width="30.7109375" style="102" customWidth="1"/>
    <col min="15363" max="15369" width="15.7109375" style="102" customWidth="1"/>
    <col min="15370" max="15370" width="10.7109375" style="102" customWidth="1"/>
    <col min="15371" max="15616" width="11.42578125" style="102"/>
    <col min="15617" max="15617" width="1.7109375" style="102" customWidth="1"/>
    <col min="15618" max="15618" width="30.7109375" style="102" customWidth="1"/>
    <col min="15619" max="15625" width="15.7109375" style="102" customWidth="1"/>
    <col min="15626" max="15626" width="10.7109375" style="102" customWidth="1"/>
    <col min="15627" max="15872" width="11.42578125" style="102"/>
    <col min="15873" max="15873" width="1.7109375" style="102" customWidth="1"/>
    <col min="15874" max="15874" width="30.7109375" style="102" customWidth="1"/>
    <col min="15875" max="15881" width="15.7109375" style="102" customWidth="1"/>
    <col min="15882" max="15882" width="10.7109375" style="102" customWidth="1"/>
    <col min="15883" max="16128" width="11.42578125" style="102"/>
    <col min="16129" max="16129" width="1.7109375" style="102" customWidth="1"/>
    <col min="16130" max="16130" width="30.7109375" style="102" customWidth="1"/>
    <col min="16131" max="16137" width="15.7109375" style="102" customWidth="1"/>
    <col min="16138" max="16138" width="10.7109375" style="102" customWidth="1"/>
    <col min="16139" max="16384" width="11.42578125" style="102"/>
  </cols>
  <sheetData>
    <row r="1" spans="2:10">
      <c r="B1" s="103" t="s">
        <v>39</v>
      </c>
    </row>
    <row r="2" spans="2:10">
      <c r="B2" s="103" t="s">
        <v>430</v>
      </c>
    </row>
    <row r="3" spans="2:10">
      <c r="B3" s="103" t="s">
        <v>436</v>
      </c>
    </row>
    <row r="4" spans="2:10">
      <c r="B4" s="103"/>
    </row>
    <row r="5" spans="2:10">
      <c r="B5" s="103" t="s">
        <v>42</v>
      </c>
    </row>
    <row r="6" spans="2:10">
      <c r="B6" s="103" t="s">
        <v>43</v>
      </c>
    </row>
    <row r="7" spans="2:10">
      <c r="B7" s="103" t="s">
        <v>44</v>
      </c>
    </row>
    <row r="8" spans="2:10">
      <c r="B8" s="103"/>
    </row>
    <row r="9" spans="2:10">
      <c r="B9" s="103" t="s">
        <v>45</v>
      </c>
    </row>
    <row r="11" spans="2:10" ht="15">
      <c r="B11" s="104" t="s">
        <v>46</v>
      </c>
      <c r="C11" s="105" t="s">
        <v>47</v>
      </c>
      <c r="D11" s="105" t="s">
        <v>48</v>
      </c>
      <c r="E11" s="105" t="s">
        <v>49</v>
      </c>
      <c r="F11" s="105" t="s">
        <v>50</v>
      </c>
      <c r="G11" s="105" t="s">
        <v>51</v>
      </c>
      <c r="H11" s="105" t="s">
        <v>52</v>
      </c>
      <c r="I11" s="105" t="s">
        <v>53</v>
      </c>
      <c r="J11" s="105" t="s">
        <v>54</v>
      </c>
    </row>
    <row r="12" spans="2:10" outlineLevel="3">
      <c r="B12" s="119" t="s">
        <v>285</v>
      </c>
      <c r="C12" s="120">
        <v>29136.52</v>
      </c>
      <c r="D12" s="121">
        <v>0</v>
      </c>
      <c r="E12" s="120">
        <v>29136.52</v>
      </c>
      <c r="F12" s="121">
        <v>0</v>
      </c>
      <c r="G12" s="120">
        <v>-29136.52</v>
      </c>
      <c r="H12" s="121">
        <v>0</v>
      </c>
      <c r="I12" s="120">
        <v>-29136.52</v>
      </c>
      <c r="J12" s="120">
        <v>0</v>
      </c>
    </row>
    <row r="13" spans="2:10" outlineLevel="3">
      <c r="B13" s="119" t="s">
        <v>340</v>
      </c>
      <c r="C13" s="120">
        <v>0</v>
      </c>
      <c r="D13" s="121">
        <v>0</v>
      </c>
      <c r="E13" s="120">
        <v>0</v>
      </c>
      <c r="F13" s="121">
        <v>0</v>
      </c>
      <c r="G13" s="120">
        <v>0</v>
      </c>
      <c r="H13" s="121">
        <v>0</v>
      </c>
      <c r="I13" s="120">
        <v>0</v>
      </c>
      <c r="J13" s="120">
        <v>0</v>
      </c>
    </row>
    <row r="14" spans="2:10" outlineLevel="3">
      <c r="B14" s="119" t="s">
        <v>437</v>
      </c>
      <c r="C14" s="120">
        <v>760828.99</v>
      </c>
      <c r="D14" s="121">
        <v>0</v>
      </c>
      <c r="E14" s="120">
        <v>760828.99</v>
      </c>
      <c r="F14" s="121">
        <v>0</v>
      </c>
      <c r="G14" s="120">
        <v>-760828.99</v>
      </c>
      <c r="H14" s="121">
        <v>0</v>
      </c>
      <c r="I14" s="120">
        <v>-760828.99</v>
      </c>
      <c r="J14" s="120">
        <v>0</v>
      </c>
    </row>
    <row r="15" spans="2:10" outlineLevel="3">
      <c r="B15" s="119" t="s">
        <v>348</v>
      </c>
      <c r="C15" s="120">
        <v>289488</v>
      </c>
      <c r="D15" s="121">
        <v>0</v>
      </c>
      <c r="E15" s="120">
        <v>289488</v>
      </c>
      <c r="F15" s="120">
        <v>768000</v>
      </c>
      <c r="G15" s="120">
        <v>478512</v>
      </c>
      <c r="H15" s="120">
        <v>768000</v>
      </c>
      <c r="I15" s="120">
        <v>478512</v>
      </c>
      <c r="J15" s="120">
        <v>37.693800000000003</v>
      </c>
    </row>
    <row r="16" spans="2:10" outlineLevel="3">
      <c r="B16" s="119" t="s">
        <v>359</v>
      </c>
      <c r="C16" s="120">
        <v>0</v>
      </c>
      <c r="D16" s="121">
        <v>0</v>
      </c>
      <c r="E16" s="120">
        <v>0</v>
      </c>
      <c r="F16" s="120">
        <v>2000000</v>
      </c>
      <c r="G16" s="120">
        <v>2000000</v>
      </c>
      <c r="H16" s="120">
        <v>2000000</v>
      </c>
      <c r="I16" s="120">
        <v>2000000</v>
      </c>
      <c r="J16" s="120">
        <v>0</v>
      </c>
    </row>
    <row r="17" spans="2:10" outlineLevel="3">
      <c r="B17" s="119" t="s">
        <v>360</v>
      </c>
      <c r="C17" s="120">
        <v>-89326.080000000002</v>
      </c>
      <c r="D17" s="120">
        <v>15532.47</v>
      </c>
      <c r="E17" s="120">
        <v>-73793.61</v>
      </c>
      <c r="F17" s="120">
        <v>3800000</v>
      </c>
      <c r="G17" s="120">
        <v>3873793.61</v>
      </c>
      <c r="H17" s="120">
        <v>3800000</v>
      </c>
      <c r="I17" s="120">
        <v>3873793.61</v>
      </c>
      <c r="J17" s="120">
        <v>-1.9419</v>
      </c>
    </row>
    <row r="18" spans="2:10" outlineLevel="2">
      <c r="B18" s="109" t="s">
        <v>56</v>
      </c>
      <c r="C18" s="110">
        <v>990127.43</v>
      </c>
      <c r="D18" s="110">
        <v>15532.47</v>
      </c>
      <c r="E18" s="110">
        <v>1005659.9</v>
      </c>
      <c r="F18" s="110">
        <v>6568000</v>
      </c>
      <c r="G18" s="110">
        <v>5562340.0999999996</v>
      </c>
      <c r="H18" s="110">
        <v>6568000</v>
      </c>
      <c r="I18" s="110">
        <v>5562340.0999999996</v>
      </c>
      <c r="J18" s="110">
        <v>15.311500000000001</v>
      </c>
    </row>
    <row r="19" spans="2:10" outlineLevel="3">
      <c r="B19" s="119" t="s">
        <v>367</v>
      </c>
      <c r="C19" s="120">
        <v>939613295.72000003</v>
      </c>
      <c r="D19" s="121">
        <v>0</v>
      </c>
      <c r="E19" s="120">
        <v>939613295.72000003</v>
      </c>
      <c r="F19" s="121">
        <v>0</v>
      </c>
      <c r="G19" s="120">
        <v>-939613295.72000003</v>
      </c>
      <c r="H19" s="121">
        <v>0</v>
      </c>
      <c r="I19" s="120">
        <v>-939613295.72000003</v>
      </c>
      <c r="J19" s="120">
        <v>0</v>
      </c>
    </row>
    <row r="20" spans="2:10" outlineLevel="3">
      <c r="B20" s="119" t="s">
        <v>438</v>
      </c>
      <c r="C20" s="120">
        <v>19944497.77</v>
      </c>
      <c r="D20" s="121">
        <v>0</v>
      </c>
      <c r="E20" s="120">
        <v>19944497.77</v>
      </c>
      <c r="F20" s="121">
        <v>0</v>
      </c>
      <c r="G20" s="120">
        <v>-19944497.77</v>
      </c>
      <c r="H20" s="121">
        <v>0</v>
      </c>
      <c r="I20" s="120">
        <v>-19944497.77</v>
      </c>
      <c r="J20" s="120">
        <v>0</v>
      </c>
    </row>
    <row r="21" spans="2:10" outlineLevel="2">
      <c r="B21" s="109" t="s">
        <v>57</v>
      </c>
      <c r="C21" s="110">
        <v>959557793.49000001</v>
      </c>
      <c r="D21" s="111">
        <v>0</v>
      </c>
      <c r="E21" s="110">
        <v>959557793.49000001</v>
      </c>
      <c r="F21" s="111">
        <v>0</v>
      </c>
      <c r="G21" s="110">
        <v>-959557793.49000001</v>
      </c>
      <c r="H21" s="111">
        <v>0</v>
      </c>
      <c r="I21" s="110">
        <v>-959557793.49000001</v>
      </c>
      <c r="J21" s="110">
        <v>0</v>
      </c>
    </row>
    <row r="22" spans="2:10" outlineLevel="3">
      <c r="B22" s="119" t="s">
        <v>372</v>
      </c>
      <c r="C22" s="120">
        <v>1089842.8600000001</v>
      </c>
      <c r="D22" s="121">
        <v>0</v>
      </c>
      <c r="E22" s="120">
        <v>1089842.8600000001</v>
      </c>
      <c r="F22" s="121">
        <v>0</v>
      </c>
      <c r="G22" s="120">
        <v>-1089842.8600000001</v>
      </c>
      <c r="H22" s="121">
        <v>0</v>
      </c>
      <c r="I22" s="120">
        <v>-1089842.8600000001</v>
      </c>
      <c r="J22" s="120">
        <v>0</v>
      </c>
    </row>
    <row r="23" spans="2:10" outlineLevel="2">
      <c r="B23" s="109" t="s">
        <v>58</v>
      </c>
      <c r="C23" s="110">
        <v>1089842.8600000001</v>
      </c>
      <c r="D23" s="111">
        <v>0</v>
      </c>
      <c r="E23" s="110">
        <v>1089842.8600000001</v>
      </c>
      <c r="F23" s="111">
        <v>0</v>
      </c>
      <c r="G23" s="110">
        <v>-1089842.8600000001</v>
      </c>
      <c r="H23" s="111">
        <v>0</v>
      </c>
      <c r="I23" s="110">
        <v>-1089842.8600000001</v>
      </c>
      <c r="J23" s="110">
        <v>0</v>
      </c>
    </row>
    <row r="24" spans="2:10" outlineLevel="3">
      <c r="B24" s="119" t="s">
        <v>375</v>
      </c>
      <c r="C24" s="120">
        <v>66969.039999999994</v>
      </c>
      <c r="D24" s="121">
        <v>0</v>
      </c>
      <c r="E24" s="120">
        <v>66969.039999999994</v>
      </c>
      <c r="F24" s="120">
        <v>185000</v>
      </c>
      <c r="G24" s="120">
        <v>118030.96</v>
      </c>
      <c r="H24" s="120">
        <v>185000</v>
      </c>
      <c r="I24" s="120">
        <v>118030.96</v>
      </c>
      <c r="J24" s="120">
        <v>36.1995</v>
      </c>
    </row>
    <row r="25" spans="2:10" outlineLevel="3">
      <c r="B25" s="119" t="s">
        <v>376</v>
      </c>
      <c r="C25" s="120">
        <v>25341.01</v>
      </c>
      <c r="D25" s="121">
        <v>0</v>
      </c>
      <c r="E25" s="120">
        <v>25341.01</v>
      </c>
      <c r="F25" s="120">
        <v>100000</v>
      </c>
      <c r="G25" s="120">
        <v>74658.990000000005</v>
      </c>
      <c r="H25" s="120">
        <v>100000</v>
      </c>
      <c r="I25" s="120">
        <v>74658.990000000005</v>
      </c>
      <c r="J25" s="120">
        <v>25.341000000000001</v>
      </c>
    </row>
    <row r="26" spans="2:10" outlineLevel="3">
      <c r="B26" s="119" t="s">
        <v>378</v>
      </c>
      <c r="C26" s="120">
        <v>22176772.059999999</v>
      </c>
      <c r="D26" s="121">
        <v>0</v>
      </c>
      <c r="E26" s="120">
        <v>22176772.059999999</v>
      </c>
      <c r="F26" s="121">
        <v>0</v>
      </c>
      <c r="G26" s="120">
        <v>-22176772.059999999</v>
      </c>
      <c r="H26" s="121">
        <v>0</v>
      </c>
      <c r="I26" s="120">
        <v>-22176772.059999999</v>
      </c>
      <c r="J26" s="120">
        <v>0</v>
      </c>
    </row>
    <row r="27" spans="2:10" outlineLevel="3">
      <c r="B27" s="119" t="s">
        <v>439</v>
      </c>
      <c r="C27" s="120">
        <v>-60</v>
      </c>
      <c r="D27" s="121">
        <v>0</v>
      </c>
      <c r="E27" s="120">
        <v>-60</v>
      </c>
      <c r="F27" s="121">
        <v>0</v>
      </c>
      <c r="G27" s="120">
        <v>60</v>
      </c>
      <c r="H27" s="121">
        <v>0</v>
      </c>
      <c r="I27" s="120">
        <v>60</v>
      </c>
      <c r="J27" s="120">
        <v>0</v>
      </c>
    </row>
    <row r="28" spans="2:10" outlineLevel="2">
      <c r="B28" s="109" t="s">
        <v>59</v>
      </c>
      <c r="C28" s="110">
        <v>22269022.109999999</v>
      </c>
      <c r="D28" s="111">
        <v>0</v>
      </c>
      <c r="E28" s="110">
        <v>22269022.109999999</v>
      </c>
      <c r="F28" s="110">
        <v>285000</v>
      </c>
      <c r="G28" s="110">
        <v>-21984022.109999999</v>
      </c>
      <c r="H28" s="110">
        <v>285000</v>
      </c>
      <c r="I28" s="110">
        <v>-21984022.109999999</v>
      </c>
      <c r="J28" s="110">
        <v>7813.692</v>
      </c>
    </row>
    <row r="29" spans="2:10" outlineLevel="3">
      <c r="B29" s="119" t="s">
        <v>440</v>
      </c>
      <c r="C29" s="120">
        <v>27720</v>
      </c>
      <c r="D29" s="121">
        <v>0</v>
      </c>
      <c r="E29" s="120">
        <v>27720</v>
      </c>
      <c r="F29" s="121">
        <v>0</v>
      </c>
      <c r="G29" s="120">
        <v>-27720</v>
      </c>
      <c r="H29" s="121">
        <v>0</v>
      </c>
      <c r="I29" s="120">
        <v>-27720</v>
      </c>
      <c r="J29" s="120">
        <v>0</v>
      </c>
    </row>
    <row r="30" spans="2:10" outlineLevel="3">
      <c r="B30" s="119" t="s">
        <v>386</v>
      </c>
      <c r="C30" s="120">
        <v>282992.17</v>
      </c>
      <c r="D30" s="121">
        <v>0</v>
      </c>
      <c r="E30" s="120">
        <v>282992.17</v>
      </c>
      <c r="F30" s="120">
        <v>2564599</v>
      </c>
      <c r="G30" s="120">
        <v>2281606.83</v>
      </c>
      <c r="H30" s="120">
        <v>2564599</v>
      </c>
      <c r="I30" s="120">
        <v>2281606.83</v>
      </c>
      <c r="J30" s="120">
        <v>11.034599999999999</v>
      </c>
    </row>
    <row r="31" spans="2:10" outlineLevel="3">
      <c r="B31" s="119" t="s">
        <v>441</v>
      </c>
      <c r="C31" s="121">
        <v>0</v>
      </c>
      <c r="D31" s="121">
        <v>0</v>
      </c>
      <c r="E31" s="120">
        <v>0</v>
      </c>
      <c r="F31" s="120">
        <v>1459561</v>
      </c>
      <c r="G31" s="120">
        <v>1459561</v>
      </c>
      <c r="H31" s="120">
        <v>1459561</v>
      </c>
      <c r="I31" s="120">
        <v>1459561</v>
      </c>
      <c r="J31" s="120">
        <v>0</v>
      </c>
    </row>
    <row r="32" spans="2:10" ht="13.5" outlineLevel="2" thickBot="1">
      <c r="B32" s="112" t="s">
        <v>60</v>
      </c>
      <c r="C32" s="113">
        <v>310712.17</v>
      </c>
      <c r="D32" s="114">
        <v>0</v>
      </c>
      <c r="E32" s="113">
        <v>310712.17</v>
      </c>
      <c r="F32" s="125">
        <f>4024160+500000</f>
        <v>4524160</v>
      </c>
      <c r="G32" s="113">
        <v>3713447.83</v>
      </c>
      <c r="H32" s="113">
        <v>4024160</v>
      </c>
      <c r="I32" s="113">
        <v>3713447.83</v>
      </c>
      <c r="J32" s="113">
        <v>7.7211999999999996</v>
      </c>
    </row>
    <row r="33" spans="2:10" ht="14.25" outlineLevel="1" thickTop="1" thickBot="1">
      <c r="B33" s="115" t="s">
        <v>61</v>
      </c>
      <c r="C33" s="116">
        <v>984217498.05999994</v>
      </c>
      <c r="D33" s="116">
        <v>15532.47</v>
      </c>
      <c r="E33" s="116">
        <v>984233030.52999997</v>
      </c>
      <c r="F33" s="116">
        <f>F18+F21+F23+F28+F32</f>
        <v>11377160</v>
      </c>
      <c r="G33" s="116">
        <v>-973355870.52999997</v>
      </c>
      <c r="H33" s="116">
        <v>10877160</v>
      </c>
      <c r="I33" s="116">
        <v>-973355870.52999997</v>
      </c>
      <c r="J33" s="116">
        <v>9048.6214</v>
      </c>
    </row>
    <row r="34" spans="2:10" ht="13.5" outlineLevel="3" thickTop="1">
      <c r="B34" s="119" t="s">
        <v>442</v>
      </c>
      <c r="C34" s="121">
        <v>0</v>
      </c>
      <c r="D34" s="121">
        <v>0</v>
      </c>
      <c r="E34" s="120">
        <v>0</v>
      </c>
      <c r="F34" s="120">
        <v>-18973000</v>
      </c>
      <c r="G34" s="120">
        <v>-18973000</v>
      </c>
      <c r="H34" s="120">
        <v>-18973000</v>
      </c>
      <c r="I34" s="120">
        <v>-18973000</v>
      </c>
      <c r="J34" s="120">
        <v>0</v>
      </c>
    </row>
    <row r="35" spans="2:10" outlineLevel="3">
      <c r="B35" s="119" t="s">
        <v>443</v>
      </c>
      <c r="C35" s="121">
        <v>0</v>
      </c>
      <c r="D35" s="121">
        <v>0</v>
      </c>
      <c r="E35" s="120">
        <v>0</v>
      </c>
      <c r="F35" s="120">
        <v>-5900000</v>
      </c>
      <c r="G35" s="120">
        <v>-5900000</v>
      </c>
      <c r="H35" s="120">
        <v>-5900000</v>
      </c>
      <c r="I35" s="120">
        <v>-5900000</v>
      </c>
      <c r="J35" s="120">
        <v>0</v>
      </c>
    </row>
    <row r="36" spans="2:10" outlineLevel="3">
      <c r="B36" s="119" t="s">
        <v>390</v>
      </c>
      <c r="C36" s="120">
        <v>-2617824.9700000002</v>
      </c>
      <c r="D36" s="121">
        <v>0</v>
      </c>
      <c r="E36" s="120">
        <v>-2617824.9700000002</v>
      </c>
      <c r="F36" s="120">
        <v>-10426700</v>
      </c>
      <c r="G36" s="120">
        <v>-7808875.0300000003</v>
      </c>
      <c r="H36" s="120">
        <v>-10426700</v>
      </c>
      <c r="I36" s="120">
        <v>-7808875.0300000003</v>
      </c>
      <c r="J36" s="120">
        <v>25.1069</v>
      </c>
    </row>
    <row r="37" spans="2:10" outlineLevel="2">
      <c r="B37" s="109" t="s">
        <v>62</v>
      </c>
      <c r="C37" s="110">
        <v>-2617824.9700000002</v>
      </c>
      <c r="D37" s="111">
        <v>0</v>
      </c>
      <c r="E37" s="110">
        <v>-2617824.9700000002</v>
      </c>
      <c r="F37" s="110">
        <v>-35299700</v>
      </c>
      <c r="G37" s="110">
        <v>-32681875.030000001</v>
      </c>
      <c r="H37" s="110">
        <v>-35299700</v>
      </c>
      <c r="I37" s="110">
        <v>-32681875.030000001</v>
      </c>
      <c r="J37" s="110">
        <v>7.4160000000000004</v>
      </c>
    </row>
    <row r="38" spans="2:10" outlineLevel="3">
      <c r="B38" s="119" t="s">
        <v>391</v>
      </c>
      <c r="C38" s="120">
        <v>-47245</v>
      </c>
      <c r="D38" s="121">
        <v>0</v>
      </c>
      <c r="E38" s="120">
        <v>-47245</v>
      </c>
      <c r="F38" s="121">
        <v>0</v>
      </c>
      <c r="G38" s="120">
        <v>47245</v>
      </c>
      <c r="H38" s="121">
        <v>0</v>
      </c>
      <c r="I38" s="120">
        <v>47245</v>
      </c>
      <c r="J38" s="120">
        <v>0</v>
      </c>
    </row>
    <row r="39" spans="2:10" outlineLevel="2">
      <c r="B39" s="109" t="s">
        <v>63</v>
      </c>
      <c r="C39" s="110">
        <v>-47245</v>
      </c>
      <c r="D39" s="111">
        <v>0</v>
      </c>
      <c r="E39" s="110">
        <v>-47245</v>
      </c>
      <c r="F39" s="111">
        <v>0</v>
      </c>
      <c r="G39" s="110">
        <v>47245</v>
      </c>
      <c r="H39" s="111">
        <v>0</v>
      </c>
      <c r="I39" s="110">
        <v>47245</v>
      </c>
      <c r="J39" s="110">
        <v>0</v>
      </c>
    </row>
    <row r="40" spans="2:10" outlineLevel="3">
      <c r="B40" s="119" t="s">
        <v>393</v>
      </c>
      <c r="C40" s="120">
        <v>-447282.8</v>
      </c>
      <c r="D40" s="121">
        <v>0</v>
      </c>
      <c r="E40" s="120">
        <v>-447282.8</v>
      </c>
      <c r="F40" s="120">
        <v>-1625000</v>
      </c>
      <c r="G40" s="120">
        <v>-1177717.2</v>
      </c>
      <c r="H40" s="120">
        <v>-1625000</v>
      </c>
      <c r="I40" s="120">
        <v>-1177717.2</v>
      </c>
      <c r="J40" s="120">
        <v>27.525099999999998</v>
      </c>
    </row>
    <row r="41" spans="2:10" outlineLevel="3">
      <c r="B41" s="119" t="s">
        <v>444</v>
      </c>
      <c r="C41" s="120">
        <v>-16765</v>
      </c>
      <c r="D41" s="121">
        <v>0</v>
      </c>
      <c r="E41" s="120">
        <v>-16765</v>
      </c>
      <c r="F41" s="120">
        <v>-180000</v>
      </c>
      <c r="G41" s="120">
        <v>-163235</v>
      </c>
      <c r="H41" s="120">
        <v>-180000</v>
      </c>
      <c r="I41" s="120">
        <v>-163235</v>
      </c>
      <c r="J41" s="120">
        <v>9.3139000000000003</v>
      </c>
    </row>
    <row r="42" spans="2:10" outlineLevel="3">
      <c r="B42" s="119" t="s">
        <v>394</v>
      </c>
      <c r="C42" s="120">
        <v>-89000</v>
      </c>
      <c r="D42" s="121">
        <v>0</v>
      </c>
      <c r="E42" s="120">
        <v>-89000</v>
      </c>
      <c r="F42" s="121">
        <v>0</v>
      </c>
      <c r="G42" s="120">
        <v>89000</v>
      </c>
      <c r="H42" s="121">
        <v>0</v>
      </c>
      <c r="I42" s="120">
        <v>89000</v>
      </c>
      <c r="J42" s="120">
        <v>0</v>
      </c>
    </row>
    <row r="43" spans="2:10" outlineLevel="3">
      <c r="B43" s="119" t="s">
        <v>445</v>
      </c>
      <c r="C43" s="121">
        <v>0</v>
      </c>
      <c r="D43" s="121">
        <v>0</v>
      </c>
      <c r="E43" s="120">
        <v>0</v>
      </c>
      <c r="F43" s="120">
        <v>-50000</v>
      </c>
      <c r="G43" s="120">
        <v>-50000</v>
      </c>
      <c r="H43" s="120">
        <v>-50000</v>
      </c>
      <c r="I43" s="120">
        <v>-50000</v>
      </c>
      <c r="J43" s="120">
        <v>0</v>
      </c>
    </row>
    <row r="44" spans="2:10" outlineLevel="3">
      <c r="B44" s="119" t="s">
        <v>395</v>
      </c>
      <c r="C44" s="120">
        <v>-120</v>
      </c>
      <c r="D44" s="121">
        <v>0</v>
      </c>
      <c r="E44" s="120">
        <v>-120</v>
      </c>
      <c r="F44" s="120">
        <v>-10000</v>
      </c>
      <c r="G44" s="120">
        <v>-9880</v>
      </c>
      <c r="H44" s="120">
        <v>-10000</v>
      </c>
      <c r="I44" s="120">
        <v>-9880</v>
      </c>
      <c r="J44" s="120">
        <v>1.2</v>
      </c>
    </row>
    <row r="45" spans="2:10" outlineLevel="2">
      <c r="B45" s="109" t="s">
        <v>64</v>
      </c>
      <c r="C45" s="110">
        <v>-553167.80000000005</v>
      </c>
      <c r="D45" s="111">
        <v>0</v>
      </c>
      <c r="E45" s="110">
        <v>-553167.80000000005</v>
      </c>
      <c r="F45" s="110">
        <v>-1865000</v>
      </c>
      <c r="G45" s="110">
        <v>-1311832.2</v>
      </c>
      <c r="H45" s="110">
        <v>-1865000</v>
      </c>
      <c r="I45" s="110">
        <v>-1311832.2</v>
      </c>
      <c r="J45" s="110">
        <v>29.660499999999999</v>
      </c>
    </row>
    <row r="46" spans="2:10" outlineLevel="3">
      <c r="B46" s="119" t="s">
        <v>446</v>
      </c>
      <c r="C46" s="120">
        <v>-876625</v>
      </c>
      <c r="D46" s="121">
        <v>0</v>
      </c>
      <c r="E46" s="120">
        <v>-876625</v>
      </c>
      <c r="F46" s="120">
        <v>-2067800</v>
      </c>
      <c r="G46" s="120">
        <v>-1191175</v>
      </c>
      <c r="H46" s="120">
        <v>-2067800</v>
      </c>
      <c r="I46" s="120">
        <v>-1191175</v>
      </c>
      <c r="J46" s="120">
        <v>42.394100000000002</v>
      </c>
    </row>
    <row r="47" spans="2:10" outlineLevel="3">
      <c r="B47" s="119" t="s">
        <v>447</v>
      </c>
      <c r="C47" s="120">
        <v>84.75</v>
      </c>
      <c r="D47" s="121">
        <v>0</v>
      </c>
      <c r="E47" s="120">
        <v>84.75</v>
      </c>
      <c r="F47" s="121">
        <v>0</v>
      </c>
      <c r="G47" s="120">
        <v>-84.75</v>
      </c>
      <c r="H47" s="121">
        <v>0</v>
      </c>
      <c r="I47" s="120">
        <v>-84.75</v>
      </c>
      <c r="J47" s="120">
        <v>0</v>
      </c>
    </row>
    <row r="48" spans="2:10" outlineLevel="3">
      <c r="B48" s="119" t="s">
        <v>448</v>
      </c>
      <c r="C48" s="120">
        <v>-467100</v>
      </c>
      <c r="D48" s="121">
        <v>0</v>
      </c>
      <c r="E48" s="120">
        <v>-467100</v>
      </c>
      <c r="F48" s="120">
        <v>-900000</v>
      </c>
      <c r="G48" s="120">
        <v>-432900</v>
      </c>
      <c r="H48" s="120">
        <v>-900000</v>
      </c>
      <c r="I48" s="120">
        <v>-432900</v>
      </c>
      <c r="J48" s="120">
        <v>51.9</v>
      </c>
    </row>
    <row r="49" spans="2:10" outlineLevel="3">
      <c r="B49" s="119" t="s">
        <v>449</v>
      </c>
      <c r="C49" s="120">
        <v>-49124.86</v>
      </c>
      <c r="D49" s="121">
        <v>0</v>
      </c>
      <c r="E49" s="120">
        <v>-49124.86</v>
      </c>
      <c r="F49" s="120">
        <v>-109214</v>
      </c>
      <c r="G49" s="120">
        <v>-60089.14</v>
      </c>
      <c r="H49" s="120">
        <v>-109214</v>
      </c>
      <c r="I49" s="120">
        <v>-60089.14</v>
      </c>
      <c r="J49" s="120">
        <v>44.980400000000003</v>
      </c>
    </row>
    <row r="50" spans="2:10" outlineLevel="3">
      <c r="B50" s="119" t="s">
        <v>450</v>
      </c>
      <c r="C50" s="120">
        <v>-51928.29</v>
      </c>
      <c r="D50" s="121">
        <v>0</v>
      </c>
      <c r="E50" s="120">
        <v>-51928.29</v>
      </c>
      <c r="F50" s="120">
        <v>-175000</v>
      </c>
      <c r="G50" s="120">
        <v>-123071.71</v>
      </c>
      <c r="H50" s="120">
        <v>-175000</v>
      </c>
      <c r="I50" s="120">
        <v>-123071.71</v>
      </c>
      <c r="J50" s="120">
        <v>29.673300000000001</v>
      </c>
    </row>
    <row r="51" spans="2:10" outlineLevel="3">
      <c r="B51" s="119" t="s">
        <v>451</v>
      </c>
      <c r="C51" s="120">
        <v>-18600</v>
      </c>
      <c r="D51" s="121">
        <v>0</v>
      </c>
      <c r="E51" s="120">
        <v>-18600</v>
      </c>
      <c r="F51" s="120">
        <v>-33900</v>
      </c>
      <c r="G51" s="120">
        <v>-15300</v>
      </c>
      <c r="H51" s="120">
        <v>-33900</v>
      </c>
      <c r="I51" s="120">
        <v>-15300</v>
      </c>
      <c r="J51" s="120">
        <v>54.8673</v>
      </c>
    </row>
    <row r="52" spans="2:10" outlineLevel="3">
      <c r="B52" s="119" t="s">
        <v>397</v>
      </c>
      <c r="C52" s="120">
        <v>-828198</v>
      </c>
      <c r="D52" s="121">
        <v>0</v>
      </c>
      <c r="E52" s="120">
        <v>-828198</v>
      </c>
      <c r="F52" s="120">
        <v>-1600000</v>
      </c>
      <c r="G52" s="120">
        <v>-771802</v>
      </c>
      <c r="H52" s="120">
        <v>-1600000</v>
      </c>
      <c r="I52" s="120">
        <v>-771802</v>
      </c>
      <c r="J52" s="120">
        <v>51.7624</v>
      </c>
    </row>
    <row r="53" spans="2:10" outlineLevel="3">
      <c r="B53" s="119" t="s">
        <v>452</v>
      </c>
      <c r="C53" s="120">
        <v>-1089842.8600000001</v>
      </c>
      <c r="D53" s="121">
        <v>0</v>
      </c>
      <c r="E53" s="120">
        <v>-1089842.8600000001</v>
      </c>
      <c r="F53" s="121">
        <v>0</v>
      </c>
      <c r="G53" s="120">
        <v>1089842.8600000001</v>
      </c>
      <c r="H53" s="121">
        <v>0</v>
      </c>
      <c r="I53" s="120">
        <v>1089842.8600000001</v>
      </c>
      <c r="J53" s="120">
        <v>0</v>
      </c>
    </row>
    <row r="54" spans="2:10" outlineLevel="3">
      <c r="B54" s="119" t="s">
        <v>399</v>
      </c>
      <c r="C54" s="120">
        <v>-15809757.699999999</v>
      </c>
      <c r="D54" s="121">
        <v>0</v>
      </c>
      <c r="E54" s="120">
        <v>-15809757.699999999</v>
      </c>
      <c r="F54" s="120">
        <v>-74746364</v>
      </c>
      <c r="G54" s="120">
        <v>-58936606.299999997</v>
      </c>
      <c r="H54" s="120">
        <v>-74746364</v>
      </c>
      <c r="I54" s="120">
        <v>-58936606.299999997</v>
      </c>
      <c r="J54" s="120">
        <v>21.151199999999999</v>
      </c>
    </row>
    <row r="55" spans="2:10" outlineLevel="3">
      <c r="B55" s="119" t="s">
        <v>400</v>
      </c>
      <c r="C55" s="120">
        <v>-10456073.210000001</v>
      </c>
      <c r="D55" s="121">
        <v>0</v>
      </c>
      <c r="E55" s="120">
        <v>-10456073.210000001</v>
      </c>
      <c r="F55" s="120">
        <v>-30130000</v>
      </c>
      <c r="G55" s="120">
        <v>-19673926.789999999</v>
      </c>
      <c r="H55" s="120">
        <v>-30130000</v>
      </c>
      <c r="I55" s="120">
        <v>-19673926.789999999</v>
      </c>
      <c r="J55" s="120">
        <v>34.703200000000002</v>
      </c>
    </row>
    <row r="56" spans="2:10" outlineLevel="3">
      <c r="B56" s="119" t="s">
        <v>453</v>
      </c>
      <c r="C56" s="120">
        <v>-4467742.3</v>
      </c>
      <c r="D56" s="121">
        <v>0</v>
      </c>
      <c r="E56" s="120">
        <v>-4467742.3</v>
      </c>
      <c r="F56" s="120">
        <v>-136000000</v>
      </c>
      <c r="G56" s="120">
        <v>-131532257.7</v>
      </c>
      <c r="H56" s="120">
        <v>-136000000</v>
      </c>
      <c r="I56" s="120">
        <v>-131532257.7</v>
      </c>
      <c r="J56" s="120">
        <v>3.2850999999999999</v>
      </c>
    </row>
    <row r="57" spans="2:10" outlineLevel="3">
      <c r="B57" s="119" t="s">
        <v>454</v>
      </c>
      <c r="C57" s="120">
        <v>0</v>
      </c>
      <c r="D57" s="121">
        <v>0</v>
      </c>
      <c r="E57" s="120">
        <v>0</v>
      </c>
      <c r="F57" s="121">
        <v>0</v>
      </c>
      <c r="G57" s="120">
        <v>0</v>
      </c>
      <c r="H57" s="121">
        <v>0</v>
      </c>
      <c r="I57" s="120">
        <v>0</v>
      </c>
      <c r="J57" s="120">
        <v>0</v>
      </c>
    </row>
    <row r="58" spans="2:10" outlineLevel="3">
      <c r="B58" s="119" t="s">
        <v>455</v>
      </c>
      <c r="C58" s="120">
        <v>-22928.41</v>
      </c>
      <c r="D58" s="121">
        <v>0</v>
      </c>
      <c r="E58" s="120">
        <v>-22928.41</v>
      </c>
      <c r="F58" s="120">
        <v>-200000</v>
      </c>
      <c r="G58" s="120">
        <v>-177071.59</v>
      </c>
      <c r="H58" s="120">
        <v>-200000</v>
      </c>
      <c r="I58" s="120">
        <v>-177071.59</v>
      </c>
      <c r="J58" s="120">
        <v>11.4642</v>
      </c>
    </row>
    <row r="59" spans="2:10" outlineLevel="3">
      <c r="B59" s="119" t="s">
        <v>402</v>
      </c>
      <c r="C59" s="121">
        <v>0</v>
      </c>
      <c r="D59" s="121">
        <v>0</v>
      </c>
      <c r="E59" s="120">
        <v>0</v>
      </c>
      <c r="F59" s="120">
        <v>-91600000</v>
      </c>
      <c r="G59" s="120">
        <v>-91600000</v>
      </c>
      <c r="H59" s="120">
        <v>-91600000</v>
      </c>
      <c r="I59" s="120">
        <v>-91600000</v>
      </c>
      <c r="J59" s="120">
        <v>0</v>
      </c>
    </row>
    <row r="60" spans="2:10" outlineLevel="3">
      <c r="B60" s="119" t="s">
        <v>406</v>
      </c>
      <c r="C60" s="121">
        <v>0</v>
      </c>
      <c r="D60" s="121">
        <v>0</v>
      </c>
      <c r="E60" s="120">
        <v>0</v>
      </c>
      <c r="F60" s="120">
        <v>-44315200</v>
      </c>
      <c r="G60" s="120">
        <v>-44315200</v>
      </c>
      <c r="H60" s="120">
        <v>-44315200</v>
      </c>
      <c r="I60" s="120">
        <v>-44315200</v>
      </c>
      <c r="J60" s="120">
        <v>0</v>
      </c>
    </row>
    <row r="61" spans="2:10" outlineLevel="3">
      <c r="B61" s="119" t="s">
        <v>407</v>
      </c>
      <c r="C61" s="120">
        <v>-230839.91</v>
      </c>
      <c r="D61" s="121">
        <v>0</v>
      </c>
      <c r="E61" s="120">
        <v>-230839.91</v>
      </c>
      <c r="F61" s="121">
        <v>0</v>
      </c>
      <c r="G61" s="120">
        <v>230839.91</v>
      </c>
      <c r="H61" s="121">
        <v>0</v>
      </c>
      <c r="I61" s="120">
        <v>230839.91</v>
      </c>
      <c r="J61" s="120">
        <v>0</v>
      </c>
    </row>
    <row r="62" spans="2:10" outlineLevel="3">
      <c r="B62" s="119" t="s">
        <v>456</v>
      </c>
      <c r="C62" s="121">
        <v>0</v>
      </c>
      <c r="D62" s="121">
        <v>0</v>
      </c>
      <c r="E62" s="120">
        <v>0</v>
      </c>
      <c r="F62" s="120">
        <v>-345531300</v>
      </c>
      <c r="G62" s="120">
        <v>-345531300</v>
      </c>
      <c r="H62" s="120">
        <v>-345531300</v>
      </c>
      <c r="I62" s="120">
        <v>-345531300</v>
      </c>
      <c r="J62" s="120">
        <v>0</v>
      </c>
    </row>
    <row r="63" spans="2:10" outlineLevel="3">
      <c r="B63" s="119" t="s">
        <v>409</v>
      </c>
      <c r="C63" s="120">
        <v>-3712509.98</v>
      </c>
      <c r="D63" s="121">
        <v>0</v>
      </c>
      <c r="E63" s="120">
        <v>-3712509.98</v>
      </c>
      <c r="F63" s="120">
        <v>-19040714</v>
      </c>
      <c r="G63" s="120">
        <v>-15328204.02</v>
      </c>
      <c r="H63" s="120">
        <v>-19040714</v>
      </c>
      <c r="I63" s="120">
        <v>-15328204.02</v>
      </c>
      <c r="J63" s="120">
        <v>19.497699999999998</v>
      </c>
    </row>
    <row r="64" spans="2:10" outlineLevel="3">
      <c r="B64" s="119" t="s">
        <v>410</v>
      </c>
      <c r="C64" s="120">
        <v>-11096.04</v>
      </c>
      <c r="D64" s="121">
        <v>0</v>
      </c>
      <c r="E64" s="120">
        <v>-11096.04</v>
      </c>
      <c r="F64" s="121">
        <v>0</v>
      </c>
      <c r="G64" s="120">
        <v>11096.04</v>
      </c>
      <c r="H64" s="121">
        <v>0</v>
      </c>
      <c r="I64" s="120">
        <v>11096.04</v>
      </c>
      <c r="J64" s="120">
        <v>0</v>
      </c>
    </row>
    <row r="65" spans="2:10" outlineLevel="3">
      <c r="B65" s="119" t="s">
        <v>411</v>
      </c>
      <c r="C65" s="120">
        <v>1.1399999999999999</v>
      </c>
      <c r="D65" s="121">
        <v>0</v>
      </c>
      <c r="E65" s="120">
        <v>1.1399999999999999</v>
      </c>
      <c r="F65" s="121">
        <v>0</v>
      </c>
      <c r="G65" s="120">
        <v>-1.1399999999999999</v>
      </c>
      <c r="H65" s="121">
        <v>0</v>
      </c>
      <c r="I65" s="120">
        <v>-1.1399999999999999</v>
      </c>
      <c r="J65" s="120">
        <v>0</v>
      </c>
    </row>
    <row r="66" spans="2:10" outlineLevel="3">
      <c r="B66" s="119" t="s">
        <v>457</v>
      </c>
      <c r="C66" s="120">
        <v>-15676.9</v>
      </c>
      <c r="D66" s="121">
        <v>0</v>
      </c>
      <c r="E66" s="120">
        <v>-15676.9</v>
      </c>
      <c r="F66" s="121">
        <v>0</v>
      </c>
      <c r="G66" s="120">
        <v>15676.9</v>
      </c>
      <c r="H66" s="121">
        <v>0</v>
      </c>
      <c r="I66" s="120">
        <v>15676.9</v>
      </c>
      <c r="J66" s="120">
        <v>0</v>
      </c>
    </row>
    <row r="67" spans="2:10" outlineLevel="3">
      <c r="B67" s="119" t="s">
        <v>458</v>
      </c>
      <c r="C67" s="120">
        <v>-11266.51</v>
      </c>
      <c r="D67" s="121">
        <v>0</v>
      </c>
      <c r="E67" s="120">
        <v>-11266.51</v>
      </c>
      <c r="F67" s="120">
        <v>-90000</v>
      </c>
      <c r="G67" s="120">
        <v>-78733.490000000005</v>
      </c>
      <c r="H67" s="120">
        <v>-90000</v>
      </c>
      <c r="I67" s="120">
        <v>-78733.490000000005</v>
      </c>
      <c r="J67" s="120">
        <v>12.5183</v>
      </c>
    </row>
    <row r="68" spans="2:10" outlineLevel="2">
      <c r="B68" s="109" t="s">
        <v>65</v>
      </c>
      <c r="C68" s="110">
        <v>-38119224.079999998</v>
      </c>
      <c r="D68" s="111">
        <v>0</v>
      </c>
      <c r="E68" s="110">
        <v>-38119224.079999998</v>
      </c>
      <c r="F68" s="110">
        <v>-746539492</v>
      </c>
      <c r="G68" s="110">
        <v>-708420267.91999996</v>
      </c>
      <c r="H68" s="110">
        <v>-746539492</v>
      </c>
      <c r="I68" s="110">
        <v>-708420267.91999996</v>
      </c>
      <c r="J68" s="110">
        <v>5.1060999999999996</v>
      </c>
    </row>
    <row r="69" spans="2:10" outlineLevel="3">
      <c r="B69" s="119" t="s">
        <v>415</v>
      </c>
      <c r="C69" s="120">
        <v>-2751019379.5500002</v>
      </c>
      <c r="D69" s="121">
        <v>0</v>
      </c>
      <c r="E69" s="120">
        <v>-2751019379.5500002</v>
      </c>
      <c r="F69" s="136">
        <f>-3594260800+3579447000</f>
        <v>-14813800</v>
      </c>
      <c r="G69" s="120">
        <v>-843241420.45000005</v>
      </c>
      <c r="H69" s="120">
        <v>-3594260800</v>
      </c>
      <c r="I69" s="120">
        <v>-843241420.45000005</v>
      </c>
      <c r="J69" s="120">
        <v>76.539199999999994</v>
      </c>
    </row>
    <row r="70" spans="2:10" outlineLevel="3">
      <c r="B70" s="119" t="s">
        <v>459</v>
      </c>
      <c r="C70" s="120">
        <v>-80116792.469999999</v>
      </c>
      <c r="D70" s="121">
        <v>0</v>
      </c>
      <c r="E70" s="120">
        <v>-80116792.469999999</v>
      </c>
      <c r="F70" s="120">
        <v>-226207768</v>
      </c>
      <c r="G70" s="120">
        <v>-146090975.53</v>
      </c>
      <c r="H70" s="120">
        <v>-226207768</v>
      </c>
      <c r="I70" s="120">
        <v>-146090975.53</v>
      </c>
      <c r="J70" s="120">
        <v>35.417299999999997</v>
      </c>
    </row>
    <row r="71" spans="2:10" outlineLevel="3">
      <c r="B71" s="119" t="s">
        <v>460</v>
      </c>
      <c r="C71" s="120">
        <v>106890</v>
      </c>
      <c r="D71" s="121">
        <v>0</v>
      </c>
      <c r="E71" s="120">
        <v>106890</v>
      </c>
      <c r="F71" s="121">
        <v>0</v>
      </c>
      <c r="G71" s="120">
        <v>-106890</v>
      </c>
      <c r="H71" s="121">
        <v>0</v>
      </c>
      <c r="I71" s="120">
        <v>-106890</v>
      </c>
      <c r="J71" s="120">
        <v>0</v>
      </c>
    </row>
    <row r="72" spans="2:10" outlineLevel="3">
      <c r="B72" s="119" t="s">
        <v>461</v>
      </c>
      <c r="C72" s="120">
        <v>-254937.16</v>
      </c>
      <c r="D72" s="121">
        <v>0</v>
      </c>
      <c r="E72" s="120">
        <v>-254937.16</v>
      </c>
      <c r="F72" s="120">
        <v>-10250000</v>
      </c>
      <c r="G72" s="120">
        <v>-9995062.8399999999</v>
      </c>
      <c r="H72" s="120">
        <v>-10250000</v>
      </c>
      <c r="I72" s="120">
        <v>-9995062.8399999999</v>
      </c>
      <c r="J72" s="120">
        <v>2.4872000000000001</v>
      </c>
    </row>
    <row r="73" spans="2:10" outlineLevel="3">
      <c r="B73" s="119" t="s">
        <v>416</v>
      </c>
      <c r="C73" s="121">
        <v>0</v>
      </c>
      <c r="D73" s="121">
        <v>0</v>
      </c>
      <c r="E73" s="120">
        <v>0</v>
      </c>
      <c r="F73" s="120">
        <v>-35000000</v>
      </c>
      <c r="G73" s="120">
        <v>-35000000</v>
      </c>
      <c r="H73" s="120">
        <v>-35000000</v>
      </c>
      <c r="I73" s="120">
        <v>-35000000</v>
      </c>
      <c r="J73" s="120">
        <v>0</v>
      </c>
    </row>
    <row r="74" spans="2:10" outlineLevel="3">
      <c r="B74" s="119" t="s">
        <v>462</v>
      </c>
      <c r="C74" s="120">
        <v>-61413.57</v>
      </c>
      <c r="D74" s="121">
        <v>0</v>
      </c>
      <c r="E74" s="120">
        <v>-61413.57</v>
      </c>
      <c r="F74" s="121">
        <v>0</v>
      </c>
      <c r="G74" s="120">
        <v>61413.57</v>
      </c>
      <c r="H74" s="121">
        <v>0</v>
      </c>
      <c r="I74" s="120">
        <v>61413.57</v>
      </c>
      <c r="J74" s="120">
        <v>0</v>
      </c>
    </row>
    <row r="75" spans="2:10" outlineLevel="2">
      <c r="B75" s="109" t="s">
        <v>66</v>
      </c>
      <c r="C75" s="110">
        <v>-2831345632.75</v>
      </c>
      <c r="D75" s="111">
        <v>0</v>
      </c>
      <c r="E75" s="110">
        <v>-2831345632.75</v>
      </c>
      <c r="F75" s="110">
        <f>SUM(F69:F74)</f>
        <v>-286271568</v>
      </c>
      <c r="G75" s="110">
        <v>-1034372935.25</v>
      </c>
      <c r="H75" s="110">
        <v>-3865718568</v>
      </c>
      <c r="I75" s="110">
        <v>-1034372935.25</v>
      </c>
      <c r="J75" s="110">
        <v>73.242400000000004</v>
      </c>
    </row>
    <row r="76" spans="2:10" outlineLevel="3">
      <c r="B76" s="119" t="s">
        <v>463</v>
      </c>
      <c r="C76" s="120">
        <v>-44352835.039999999</v>
      </c>
      <c r="D76" s="121">
        <v>0</v>
      </c>
      <c r="E76" s="120">
        <v>-44352835.039999999</v>
      </c>
      <c r="F76" s="120">
        <v>-91781200</v>
      </c>
      <c r="G76" s="120">
        <v>-47428364.960000001</v>
      </c>
      <c r="H76" s="120">
        <v>-91781200</v>
      </c>
      <c r="I76" s="120">
        <v>-47428364.960000001</v>
      </c>
      <c r="J76" s="120">
        <v>48.3245</v>
      </c>
    </row>
    <row r="77" spans="2:10" ht="13.5" outlineLevel="2" thickBot="1">
      <c r="B77" s="112" t="s">
        <v>67</v>
      </c>
      <c r="C77" s="113">
        <v>-44352835.039999999</v>
      </c>
      <c r="D77" s="114">
        <v>0</v>
      </c>
      <c r="E77" s="113">
        <v>-44352835.039999999</v>
      </c>
      <c r="F77" s="113">
        <v>-91781200</v>
      </c>
      <c r="G77" s="113">
        <v>-47428364.960000001</v>
      </c>
      <c r="H77" s="113">
        <v>-91781200</v>
      </c>
      <c r="I77" s="113">
        <v>-47428364.960000001</v>
      </c>
      <c r="J77" s="113">
        <v>48.3245</v>
      </c>
    </row>
    <row r="78" spans="2:10" ht="13.5" outlineLevel="1" thickTop="1">
      <c r="B78" s="122" t="s">
        <v>68</v>
      </c>
      <c r="C78" s="123">
        <v>-2917035929.6399999</v>
      </c>
      <c r="D78" s="134">
        <v>0</v>
      </c>
      <c r="E78" s="123">
        <v>-2917035929.6399999</v>
      </c>
      <c r="F78" s="123">
        <f>F37+F39+F45+F68+F75+F77</f>
        <v>-1161756960</v>
      </c>
      <c r="G78" s="123">
        <v>-1824168030.3599999</v>
      </c>
      <c r="H78" s="123">
        <v>-4741203960</v>
      </c>
      <c r="I78" s="123">
        <v>-1824168030.3599999</v>
      </c>
      <c r="J78" s="123">
        <v>61.525199999999998</v>
      </c>
    </row>
    <row r="79" spans="2:10">
      <c r="B79" s="117" t="s">
        <v>69</v>
      </c>
      <c r="C79" s="118">
        <v>-1932818431.5799999</v>
      </c>
      <c r="D79" s="118">
        <v>15532.47</v>
      </c>
      <c r="E79" s="118">
        <v>-1932802899.1099999</v>
      </c>
      <c r="F79" s="118">
        <f>F78+F33</f>
        <v>-1150379800</v>
      </c>
      <c r="G79" s="118">
        <v>-2797523900.8899999</v>
      </c>
      <c r="H79" s="118">
        <v>-4730326800</v>
      </c>
      <c r="I79" s="118">
        <v>-2797523900.8899999</v>
      </c>
      <c r="J79" s="118">
        <v>40.8598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J26"/>
  <sheetViews>
    <sheetView workbookViewId="0">
      <selection activeCell="D23" sqref="D23"/>
    </sheetView>
  </sheetViews>
  <sheetFormatPr defaultColWidth="11.42578125" defaultRowHeight="12.75" outlineLevelRow="3"/>
  <cols>
    <col min="1" max="1" width="1.7109375" style="149" customWidth="1"/>
    <col min="2" max="2" width="30.7109375" style="149" customWidth="1"/>
    <col min="3" max="9" width="15.7109375" style="149" customWidth="1"/>
    <col min="10" max="10" width="10.7109375" style="149" customWidth="1"/>
    <col min="11" max="256" width="11.42578125" style="149"/>
    <col min="257" max="257" width="1.7109375" style="149" customWidth="1"/>
    <col min="258" max="258" width="30.7109375" style="149" customWidth="1"/>
    <col min="259" max="265" width="15.7109375" style="149" customWidth="1"/>
    <col min="266" max="266" width="10.7109375" style="149" customWidth="1"/>
    <col min="267" max="512" width="11.42578125" style="149"/>
    <col min="513" max="513" width="1.7109375" style="149" customWidth="1"/>
    <col min="514" max="514" width="30.7109375" style="149" customWidth="1"/>
    <col min="515" max="521" width="15.7109375" style="149" customWidth="1"/>
    <col min="522" max="522" width="10.7109375" style="149" customWidth="1"/>
    <col min="523" max="768" width="11.42578125" style="149"/>
    <col min="769" max="769" width="1.7109375" style="149" customWidth="1"/>
    <col min="770" max="770" width="30.7109375" style="149" customWidth="1"/>
    <col min="771" max="777" width="15.7109375" style="149" customWidth="1"/>
    <col min="778" max="778" width="10.7109375" style="149" customWidth="1"/>
    <col min="779" max="1024" width="11.42578125" style="149"/>
    <col min="1025" max="1025" width="1.7109375" style="149" customWidth="1"/>
    <col min="1026" max="1026" width="30.7109375" style="149" customWidth="1"/>
    <col min="1027" max="1033" width="15.7109375" style="149" customWidth="1"/>
    <col min="1034" max="1034" width="10.7109375" style="149" customWidth="1"/>
    <col min="1035" max="1280" width="11.42578125" style="149"/>
    <col min="1281" max="1281" width="1.7109375" style="149" customWidth="1"/>
    <col min="1282" max="1282" width="30.7109375" style="149" customWidth="1"/>
    <col min="1283" max="1289" width="15.7109375" style="149" customWidth="1"/>
    <col min="1290" max="1290" width="10.7109375" style="149" customWidth="1"/>
    <col min="1291" max="1536" width="11.42578125" style="149"/>
    <col min="1537" max="1537" width="1.7109375" style="149" customWidth="1"/>
    <col min="1538" max="1538" width="30.7109375" style="149" customWidth="1"/>
    <col min="1539" max="1545" width="15.7109375" style="149" customWidth="1"/>
    <col min="1546" max="1546" width="10.7109375" style="149" customWidth="1"/>
    <col min="1547" max="1792" width="11.42578125" style="149"/>
    <col min="1793" max="1793" width="1.7109375" style="149" customWidth="1"/>
    <col min="1794" max="1794" width="30.7109375" style="149" customWidth="1"/>
    <col min="1795" max="1801" width="15.7109375" style="149" customWidth="1"/>
    <col min="1802" max="1802" width="10.7109375" style="149" customWidth="1"/>
    <col min="1803" max="2048" width="11.42578125" style="149"/>
    <col min="2049" max="2049" width="1.7109375" style="149" customWidth="1"/>
    <col min="2050" max="2050" width="30.7109375" style="149" customWidth="1"/>
    <col min="2051" max="2057" width="15.7109375" style="149" customWidth="1"/>
    <col min="2058" max="2058" width="10.7109375" style="149" customWidth="1"/>
    <col min="2059" max="2304" width="11.42578125" style="149"/>
    <col min="2305" max="2305" width="1.7109375" style="149" customWidth="1"/>
    <col min="2306" max="2306" width="30.7109375" style="149" customWidth="1"/>
    <col min="2307" max="2313" width="15.7109375" style="149" customWidth="1"/>
    <col min="2314" max="2314" width="10.7109375" style="149" customWidth="1"/>
    <col min="2315" max="2560" width="11.42578125" style="149"/>
    <col min="2561" max="2561" width="1.7109375" style="149" customWidth="1"/>
    <col min="2562" max="2562" width="30.7109375" style="149" customWidth="1"/>
    <col min="2563" max="2569" width="15.7109375" style="149" customWidth="1"/>
    <col min="2570" max="2570" width="10.7109375" style="149" customWidth="1"/>
    <col min="2571" max="2816" width="11.42578125" style="149"/>
    <col min="2817" max="2817" width="1.7109375" style="149" customWidth="1"/>
    <col min="2818" max="2818" width="30.7109375" style="149" customWidth="1"/>
    <col min="2819" max="2825" width="15.7109375" style="149" customWidth="1"/>
    <col min="2826" max="2826" width="10.7109375" style="149" customWidth="1"/>
    <col min="2827" max="3072" width="11.42578125" style="149"/>
    <col min="3073" max="3073" width="1.7109375" style="149" customWidth="1"/>
    <col min="3074" max="3074" width="30.7109375" style="149" customWidth="1"/>
    <col min="3075" max="3081" width="15.7109375" style="149" customWidth="1"/>
    <col min="3082" max="3082" width="10.7109375" style="149" customWidth="1"/>
    <col min="3083" max="3328" width="11.42578125" style="149"/>
    <col min="3329" max="3329" width="1.7109375" style="149" customWidth="1"/>
    <col min="3330" max="3330" width="30.7109375" style="149" customWidth="1"/>
    <col min="3331" max="3337" width="15.7109375" style="149" customWidth="1"/>
    <col min="3338" max="3338" width="10.7109375" style="149" customWidth="1"/>
    <col min="3339" max="3584" width="11.42578125" style="149"/>
    <col min="3585" max="3585" width="1.7109375" style="149" customWidth="1"/>
    <col min="3586" max="3586" width="30.7109375" style="149" customWidth="1"/>
    <col min="3587" max="3593" width="15.7109375" style="149" customWidth="1"/>
    <col min="3594" max="3594" width="10.7109375" style="149" customWidth="1"/>
    <col min="3595" max="3840" width="11.42578125" style="149"/>
    <col min="3841" max="3841" width="1.7109375" style="149" customWidth="1"/>
    <col min="3842" max="3842" width="30.7109375" style="149" customWidth="1"/>
    <col min="3843" max="3849" width="15.7109375" style="149" customWidth="1"/>
    <col min="3850" max="3850" width="10.7109375" style="149" customWidth="1"/>
    <col min="3851" max="4096" width="11.42578125" style="149"/>
    <col min="4097" max="4097" width="1.7109375" style="149" customWidth="1"/>
    <col min="4098" max="4098" width="30.7109375" style="149" customWidth="1"/>
    <col min="4099" max="4105" width="15.7109375" style="149" customWidth="1"/>
    <col min="4106" max="4106" width="10.7109375" style="149" customWidth="1"/>
    <col min="4107" max="4352" width="11.42578125" style="149"/>
    <col min="4353" max="4353" width="1.7109375" style="149" customWidth="1"/>
    <col min="4354" max="4354" width="30.7109375" style="149" customWidth="1"/>
    <col min="4355" max="4361" width="15.7109375" style="149" customWidth="1"/>
    <col min="4362" max="4362" width="10.7109375" style="149" customWidth="1"/>
    <col min="4363" max="4608" width="11.42578125" style="149"/>
    <col min="4609" max="4609" width="1.7109375" style="149" customWidth="1"/>
    <col min="4610" max="4610" width="30.7109375" style="149" customWidth="1"/>
    <col min="4611" max="4617" width="15.7109375" style="149" customWidth="1"/>
    <col min="4618" max="4618" width="10.7109375" style="149" customWidth="1"/>
    <col min="4619" max="4864" width="11.42578125" style="149"/>
    <col min="4865" max="4865" width="1.7109375" style="149" customWidth="1"/>
    <col min="4866" max="4866" width="30.7109375" style="149" customWidth="1"/>
    <col min="4867" max="4873" width="15.7109375" style="149" customWidth="1"/>
    <col min="4874" max="4874" width="10.7109375" style="149" customWidth="1"/>
    <col min="4875" max="5120" width="11.42578125" style="149"/>
    <col min="5121" max="5121" width="1.7109375" style="149" customWidth="1"/>
    <col min="5122" max="5122" width="30.7109375" style="149" customWidth="1"/>
    <col min="5123" max="5129" width="15.7109375" style="149" customWidth="1"/>
    <col min="5130" max="5130" width="10.7109375" style="149" customWidth="1"/>
    <col min="5131" max="5376" width="11.42578125" style="149"/>
    <col min="5377" max="5377" width="1.7109375" style="149" customWidth="1"/>
    <col min="5378" max="5378" width="30.7109375" style="149" customWidth="1"/>
    <col min="5379" max="5385" width="15.7109375" style="149" customWidth="1"/>
    <col min="5386" max="5386" width="10.7109375" style="149" customWidth="1"/>
    <col min="5387" max="5632" width="11.42578125" style="149"/>
    <col min="5633" max="5633" width="1.7109375" style="149" customWidth="1"/>
    <col min="5634" max="5634" width="30.7109375" style="149" customWidth="1"/>
    <col min="5635" max="5641" width="15.7109375" style="149" customWidth="1"/>
    <col min="5642" max="5642" width="10.7109375" style="149" customWidth="1"/>
    <col min="5643" max="5888" width="11.42578125" style="149"/>
    <col min="5889" max="5889" width="1.7109375" style="149" customWidth="1"/>
    <col min="5890" max="5890" width="30.7109375" style="149" customWidth="1"/>
    <col min="5891" max="5897" width="15.7109375" style="149" customWidth="1"/>
    <col min="5898" max="5898" width="10.7109375" style="149" customWidth="1"/>
    <col min="5899" max="6144" width="11.42578125" style="149"/>
    <col min="6145" max="6145" width="1.7109375" style="149" customWidth="1"/>
    <col min="6146" max="6146" width="30.7109375" style="149" customWidth="1"/>
    <col min="6147" max="6153" width="15.7109375" style="149" customWidth="1"/>
    <col min="6154" max="6154" width="10.7109375" style="149" customWidth="1"/>
    <col min="6155" max="6400" width="11.42578125" style="149"/>
    <col min="6401" max="6401" width="1.7109375" style="149" customWidth="1"/>
    <col min="6402" max="6402" width="30.7109375" style="149" customWidth="1"/>
    <col min="6403" max="6409" width="15.7109375" style="149" customWidth="1"/>
    <col min="6410" max="6410" width="10.7109375" style="149" customWidth="1"/>
    <col min="6411" max="6656" width="11.42578125" style="149"/>
    <col min="6657" max="6657" width="1.7109375" style="149" customWidth="1"/>
    <col min="6658" max="6658" width="30.7109375" style="149" customWidth="1"/>
    <col min="6659" max="6665" width="15.7109375" style="149" customWidth="1"/>
    <col min="6666" max="6666" width="10.7109375" style="149" customWidth="1"/>
    <col min="6667" max="6912" width="11.42578125" style="149"/>
    <col min="6913" max="6913" width="1.7109375" style="149" customWidth="1"/>
    <col min="6914" max="6914" width="30.7109375" style="149" customWidth="1"/>
    <col min="6915" max="6921" width="15.7109375" style="149" customWidth="1"/>
    <col min="6922" max="6922" width="10.7109375" style="149" customWidth="1"/>
    <col min="6923" max="7168" width="11.42578125" style="149"/>
    <col min="7169" max="7169" width="1.7109375" style="149" customWidth="1"/>
    <col min="7170" max="7170" width="30.7109375" style="149" customWidth="1"/>
    <col min="7171" max="7177" width="15.7109375" style="149" customWidth="1"/>
    <col min="7178" max="7178" width="10.7109375" style="149" customWidth="1"/>
    <col min="7179" max="7424" width="11.42578125" style="149"/>
    <col min="7425" max="7425" width="1.7109375" style="149" customWidth="1"/>
    <col min="7426" max="7426" width="30.7109375" style="149" customWidth="1"/>
    <col min="7427" max="7433" width="15.7109375" style="149" customWidth="1"/>
    <col min="7434" max="7434" width="10.7109375" style="149" customWidth="1"/>
    <col min="7435" max="7680" width="11.42578125" style="149"/>
    <col min="7681" max="7681" width="1.7109375" style="149" customWidth="1"/>
    <col min="7682" max="7682" width="30.7109375" style="149" customWidth="1"/>
    <col min="7683" max="7689" width="15.7109375" style="149" customWidth="1"/>
    <col min="7690" max="7690" width="10.7109375" style="149" customWidth="1"/>
    <col min="7691" max="7936" width="11.42578125" style="149"/>
    <col min="7937" max="7937" width="1.7109375" style="149" customWidth="1"/>
    <col min="7938" max="7938" width="30.7109375" style="149" customWidth="1"/>
    <col min="7939" max="7945" width="15.7109375" style="149" customWidth="1"/>
    <col min="7946" max="7946" width="10.7109375" style="149" customWidth="1"/>
    <col min="7947" max="8192" width="11.42578125" style="149"/>
    <col min="8193" max="8193" width="1.7109375" style="149" customWidth="1"/>
    <col min="8194" max="8194" width="30.7109375" style="149" customWidth="1"/>
    <col min="8195" max="8201" width="15.7109375" style="149" customWidth="1"/>
    <col min="8202" max="8202" width="10.7109375" style="149" customWidth="1"/>
    <col min="8203" max="8448" width="11.42578125" style="149"/>
    <col min="8449" max="8449" width="1.7109375" style="149" customWidth="1"/>
    <col min="8450" max="8450" width="30.7109375" style="149" customWidth="1"/>
    <col min="8451" max="8457" width="15.7109375" style="149" customWidth="1"/>
    <col min="8458" max="8458" width="10.7109375" style="149" customWidth="1"/>
    <col min="8459" max="8704" width="11.42578125" style="149"/>
    <col min="8705" max="8705" width="1.7109375" style="149" customWidth="1"/>
    <col min="8706" max="8706" width="30.7109375" style="149" customWidth="1"/>
    <col min="8707" max="8713" width="15.7109375" style="149" customWidth="1"/>
    <col min="8714" max="8714" width="10.7109375" style="149" customWidth="1"/>
    <col min="8715" max="8960" width="11.42578125" style="149"/>
    <col min="8961" max="8961" width="1.7109375" style="149" customWidth="1"/>
    <col min="8962" max="8962" width="30.7109375" style="149" customWidth="1"/>
    <col min="8963" max="8969" width="15.7109375" style="149" customWidth="1"/>
    <col min="8970" max="8970" width="10.7109375" style="149" customWidth="1"/>
    <col min="8971" max="9216" width="11.42578125" style="149"/>
    <col min="9217" max="9217" width="1.7109375" style="149" customWidth="1"/>
    <col min="9218" max="9218" width="30.7109375" style="149" customWidth="1"/>
    <col min="9219" max="9225" width="15.7109375" style="149" customWidth="1"/>
    <col min="9226" max="9226" width="10.7109375" style="149" customWidth="1"/>
    <col min="9227" max="9472" width="11.42578125" style="149"/>
    <col min="9473" max="9473" width="1.7109375" style="149" customWidth="1"/>
    <col min="9474" max="9474" width="30.7109375" style="149" customWidth="1"/>
    <col min="9475" max="9481" width="15.7109375" style="149" customWidth="1"/>
    <col min="9482" max="9482" width="10.7109375" style="149" customWidth="1"/>
    <col min="9483" max="9728" width="11.42578125" style="149"/>
    <col min="9729" max="9729" width="1.7109375" style="149" customWidth="1"/>
    <col min="9730" max="9730" width="30.7109375" style="149" customWidth="1"/>
    <col min="9731" max="9737" width="15.7109375" style="149" customWidth="1"/>
    <col min="9738" max="9738" width="10.7109375" style="149" customWidth="1"/>
    <col min="9739" max="9984" width="11.42578125" style="149"/>
    <col min="9985" max="9985" width="1.7109375" style="149" customWidth="1"/>
    <col min="9986" max="9986" width="30.7109375" style="149" customWidth="1"/>
    <col min="9987" max="9993" width="15.7109375" style="149" customWidth="1"/>
    <col min="9994" max="9994" width="10.7109375" style="149" customWidth="1"/>
    <col min="9995" max="10240" width="11.42578125" style="149"/>
    <col min="10241" max="10241" width="1.7109375" style="149" customWidth="1"/>
    <col min="10242" max="10242" width="30.7109375" style="149" customWidth="1"/>
    <col min="10243" max="10249" width="15.7109375" style="149" customWidth="1"/>
    <col min="10250" max="10250" width="10.7109375" style="149" customWidth="1"/>
    <col min="10251" max="10496" width="11.42578125" style="149"/>
    <col min="10497" max="10497" width="1.7109375" style="149" customWidth="1"/>
    <col min="10498" max="10498" width="30.7109375" style="149" customWidth="1"/>
    <col min="10499" max="10505" width="15.7109375" style="149" customWidth="1"/>
    <col min="10506" max="10506" width="10.7109375" style="149" customWidth="1"/>
    <col min="10507" max="10752" width="11.42578125" style="149"/>
    <col min="10753" max="10753" width="1.7109375" style="149" customWidth="1"/>
    <col min="10754" max="10754" width="30.7109375" style="149" customWidth="1"/>
    <col min="10755" max="10761" width="15.7109375" style="149" customWidth="1"/>
    <col min="10762" max="10762" width="10.7109375" style="149" customWidth="1"/>
    <col min="10763" max="11008" width="11.42578125" style="149"/>
    <col min="11009" max="11009" width="1.7109375" style="149" customWidth="1"/>
    <col min="11010" max="11010" width="30.7109375" style="149" customWidth="1"/>
    <col min="11011" max="11017" width="15.7109375" style="149" customWidth="1"/>
    <col min="11018" max="11018" width="10.7109375" style="149" customWidth="1"/>
    <col min="11019" max="11264" width="11.42578125" style="149"/>
    <col min="11265" max="11265" width="1.7109375" style="149" customWidth="1"/>
    <col min="11266" max="11266" width="30.7109375" style="149" customWidth="1"/>
    <col min="11267" max="11273" width="15.7109375" style="149" customWidth="1"/>
    <col min="11274" max="11274" width="10.7109375" style="149" customWidth="1"/>
    <col min="11275" max="11520" width="11.42578125" style="149"/>
    <col min="11521" max="11521" width="1.7109375" style="149" customWidth="1"/>
    <col min="11522" max="11522" width="30.7109375" style="149" customWidth="1"/>
    <col min="11523" max="11529" width="15.7109375" style="149" customWidth="1"/>
    <col min="11530" max="11530" width="10.7109375" style="149" customWidth="1"/>
    <col min="11531" max="11776" width="11.42578125" style="149"/>
    <col min="11777" max="11777" width="1.7109375" style="149" customWidth="1"/>
    <col min="11778" max="11778" width="30.7109375" style="149" customWidth="1"/>
    <col min="11779" max="11785" width="15.7109375" style="149" customWidth="1"/>
    <col min="11786" max="11786" width="10.7109375" style="149" customWidth="1"/>
    <col min="11787" max="12032" width="11.42578125" style="149"/>
    <col min="12033" max="12033" width="1.7109375" style="149" customWidth="1"/>
    <col min="12034" max="12034" width="30.7109375" style="149" customWidth="1"/>
    <col min="12035" max="12041" width="15.7109375" style="149" customWidth="1"/>
    <col min="12042" max="12042" width="10.7109375" style="149" customWidth="1"/>
    <col min="12043" max="12288" width="11.42578125" style="149"/>
    <col min="12289" max="12289" width="1.7109375" style="149" customWidth="1"/>
    <col min="12290" max="12290" width="30.7109375" style="149" customWidth="1"/>
    <col min="12291" max="12297" width="15.7109375" style="149" customWidth="1"/>
    <col min="12298" max="12298" width="10.7109375" style="149" customWidth="1"/>
    <col min="12299" max="12544" width="11.42578125" style="149"/>
    <col min="12545" max="12545" width="1.7109375" style="149" customWidth="1"/>
    <col min="12546" max="12546" width="30.7109375" style="149" customWidth="1"/>
    <col min="12547" max="12553" width="15.7109375" style="149" customWidth="1"/>
    <col min="12554" max="12554" width="10.7109375" style="149" customWidth="1"/>
    <col min="12555" max="12800" width="11.42578125" style="149"/>
    <col min="12801" max="12801" width="1.7109375" style="149" customWidth="1"/>
    <col min="12802" max="12802" width="30.7109375" style="149" customWidth="1"/>
    <col min="12803" max="12809" width="15.7109375" style="149" customWidth="1"/>
    <col min="12810" max="12810" width="10.7109375" style="149" customWidth="1"/>
    <col min="12811" max="13056" width="11.42578125" style="149"/>
    <col min="13057" max="13057" width="1.7109375" style="149" customWidth="1"/>
    <col min="13058" max="13058" width="30.7109375" style="149" customWidth="1"/>
    <col min="13059" max="13065" width="15.7109375" style="149" customWidth="1"/>
    <col min="13066" max="13066" width="10.7109375" style="149" customWidth="1"/>
    <col min="13067" max="13312" width="11.42578125" style="149"/>
    <col min="13313" max="13313" width="1.7109375" style="149" customWidth="1"/>
    <col min="13314" max="13314" width="30.7109375" style="149" customWidth="1"/>
    <col min="13315" max="13321" width="15.7109375" style="149" customWidth="1"/>
    <col min="13322" max="13322" width="10.7109375" style="149" customWidth="1"/>
    <col min="13323" max="13568" width="11.42578125" style="149"/>
    <col min="13569" max="13569" width="1.7109375" style="149" customWidth="1"/>
    <col min="13570" max="13570" width="30.7109375" style="149" customWidth="1"/>
    <col min="13571" max="13577" width="15.7109375" style="149" customWidth="1"/>
    <col min="13578" max="13578" width="10.7109375" style="149" customWidth="1"/>
    <col min="13579" max="13824" width="11.42578125" style="149"/>
    <col min="13825" max="13825" width="1.7109375" style="149" customWidth="1"/>
    <col min="13826" max="13826" width="30.7109375" style="149" customWidth="1"/>
    <col min="13827" max="13833" width="15.7109375" style="149" customWidth="1"/>
    <col min="13834" max="13834" width="10.7109375" style="149" customWidth="1"/>
    <col min="13835" max="14080" width="11.42578125" style="149"/>
    <col min="14081" max="14081" width="1.7109375" style="149" customWidth="1"/>
    <col min="14082" max="14082" width="30.7109375" style="149" customWidth="1"/>
    <col min="14083" max="14089" width="15.7109375" style="149" customWidth="1"/>
    <col min="14090" max="14090" width="10.7109375" style="149" customWidth="1"/>
    <col min="14091" max="14336" width="11.42578125" style="149"/>
    <col min="14337" max="14337" width="1.7109375" style="149" customWidth="1"/>
    <col min="14338" max="14338" width="30.7109375" style="149" customWidth="1"/>
    <col min="14339" max="14345" width="15.7109375" style="149" customWidth="1"/>
    <col min="14346" max="14346" width="10.7109375" style="149" customWidth="1"/>
    <col min="14347" max="14592" width="11.42578125" style="149"/>
    <col min="14593" max="14593" width="1.7109375" style="149" customWidth="1"/>
    <col min="14594" max="14594" width="30.7109375" style="149" customWidth="1"/>
    <col min="14595" max="14601" width="15.7109375" style="149" customWidth="1"/>
    <col min="14602" max="14602" width="10.7109375" style="149" customWidth="1"/>
    <col min="14603" max="14848" width="11.42578125" style="149"/>
    <col min="14849" max="14849" width="1.7109375" style="149" customWidth="1"/>
    <col min="14850" max="14850" width="30.7109375" style="149" customWidth="1"/>
    <col min="14851" max="14857" width="15.7109375" style="149" customWidth="1"/>
    <col min="14858" max="14858" width="10.7109375" style="149" customWidth="1"/>
    <col min="14859" max="15104" width="11.42578125" style="149"/>
    <col min="15105" max="15105" width="1.7109375" style="149" customWidth="1"/>
    <col min="15106" max="15106" width="30.7109375" style="149" customWidth="1"/>
    <col min="15107" max="15113" width="15.7109375" style="149" customWidth="1"/>
    <col min="15114" max="15114" width="10.7109375" style="149" customWidth="1"/>
    <col min="15115" max="15360" width="11.42578125" style="149"/>
    <col min="15361" max="15361" width="1.7109375" style="149" customWidth="1"/>
    <col min="15362" max="15362" width="30.7109375" style="149" customWidth="1"/>
    <col min="15363" max="15369" width="15.7109375" style="149" customWidth="1"/>
    <col min="15370" max="15370" width="10.7109375" style="149" customWidth="1"/>
    <col min="15371" max="15616" width="11.42578125" style="149"/>
    <col min="15617" max="15617" width="1.7109375" style="149" customWidth="1"/>
    <col min="15618" max="15618" width="30.7109375" style="149" customWidth="1"/>
    <col min="15619" max="15625" width="15.7109375" style="149" customWidth="1"/>
    <col min="15626" max="15626" width="10.7109375" style="149" customWidth="1"/>
    <col min="15627" max="15872" width="11.42578125" style="149"/>
    <col min="15873" max="15873" width="1.7109375" style="149" customWidth="1"/>
    <col min="15874" max="15874" width="30.7109375" style="149" customWidth="1"/>
    <col min="15875" max="15881" width="15.7109375" style="149" customWidth="1"/>
    <col min="15882" max="15882" width="10.7109375" style="149" customWidth="1"/>
    <col min="15883" max="16128" width="11.42578125" style="149"/>
    <col min="16129" max="16129" width="1.7109375" style="149" customWidth="1"/>
    <col min="16130" max="16130" width="30.7109375" style="149" customWidth="1"/>
    <col min="16131" max="16137" width="15.7109375" style="149" customWidth="1"/>
    <col min="16138" max="16138" width="10.7109375" style="149" customWidth="1"/>
    <col min="16139" max="16384" width="11.42578125" style="149"/>
  </cols>
  <sheetData>
    <row r="1" spans="2:10">
      <c r="B1" s="150" t="s">
        <v>39</v>
      </c>
    </row>
    <row r="2" spans="2:10">
      <c r="B2" s="150" t="s">
        <v>464</v>
      </c>
    </row>
    <row r="3" spans="2:10">
      <c r="B3" s="150" t="s">
        <v>478</v>
      </c>
    </row>
    <row r="4" spans="2:10">
      <c r="B4" s="150"/>
    </row>
    <row r="5" spans="2:10">
      <c r="B5" s="150" t="s">
        <v>418</v>
      </c>
    </row>
    <row r="6" spans="2:10">
      <c r="B6" s="150" t="s">
        <v>43</v>
      </c>
    </row>
    <row r="7" spans="2:10">
      <c r="B7" s="150" t="s">
        <v>44</v>
      </c>
    </row>
    <row r="8" spans="2:10">
      <c r="B8" s="150"/>
    </row>
    <row r="9" spans="2:10">
      <c r="B9" s="150" t="s">
        <v>45</v>
      </c>
    </row>
    <row r="11" spans="2:10" ht="15">
      <c r="B11" s="151" t="s">
        <v>46</v>
      </c>
      <c r="C11" s="152" t="s">
        <v>47</v>
      </c>
      <c r="D11" s="152" t="s">
        <v>48</v>
      </c>
      <c r="E11" s="152" t="s">
        <v>49</v>
      </c>
      <c r="F11" s="152" t="s">
        <v>50</v>
      </c>
      <c r="G11" s="152" t="s">
        <v>51</v>
      </c>
      <c r="H11" s="152" t="s">
        <v>52</v>
      </c>
      <c r="I11" s="152" t="s">
        <v>53</v>
      </c>
      <c r="J11" s="152" t="s">
        <v>54</v>
      </c>
    </row>
    <row r="12" spans="2:10" outlineLevel="3">
      <c r="B12" s="168" t="s">
        <v>370</v>
      </c>
      <c r="C12" s="169">
        <v>193363557.12</v>
      </c>
      <c r="D12" s="170">
        <v>0</v>
      </c>
      <c r="E12" s="169">
        <v>193363557.12</v>
      </c>
      <c r="F12" s="169">
        <v>180500000</v>
      </c>
      <c r="G12" s="169">
        <v>-12863557.119999999</v>
      </c>
      <c r="H12" s="169">
        <v>180500000</v>
      </c>
      <c r="I12" s="169">
        <v>-12863557.119999999</v>
      </c>
      <c r="J12" s="169">
        <v>107.1266</v>
      </c>
    </row>
    <row r="13" spans="2:10" outlineLevel="3">
      <c r="B13" s="168" t="s">
        <v>371</v>
      </c>
      <c r="C13" s="169">
        <v>17911638</v>
      </c>
      <c r="D13" s="170">
        <v>0</v>
      </c>
      <c r="E13" s="169">
        <v>17911638</v>
      </c>
      <c r="F13" s="169">
        <v>17911638</v>
      </c>
      <c r="G13" s="169">
        <v>0</v>
      </c>
      <c r="H13" s="169">
        <v>17911638</v>
      </c>
      <c r="I13" s="169">
        <v>0</v>
      </c>
      <c r="J13" s="169">
        <v>100</v>
      </c>
    </row>
    <row r="14" spans="2:10" outlineLevel="3">
      <c r="B14" s="168" t="s">
        <v>373</v>
      </c>
      <c r="C14" s="169">
        <v>1000000</v>
      </c>
      <c r="D14" s="170">
        <v>0</v>
      </c>
      <c r="E14" s="169">
        <v>1000000</v>
      </c>
      <c r="F14" s="169">
        <v>1000000</v>
      </c>
      <c r="G14" s="169">
        <v>0</v>
      </c>
      <c r="H14" s="169">
        <v>1000000</v>
      </c>
      <c r="I14" s="169">
        <v>0</v>
      </c>
      <c r="J14" s="169">
        <v>100</v>
      </c>
    </row>
    <row r="15" spans="2:10" outlineLevel="3">
      <c r="B15" s="168" t="s">
        <v>419</v>
      </c>
      <c r="C15" s="170">
        <v>0</v>
      </c>
      <c r="D15" s="170">
        <v>0</v>
      </c>
      <c r="E15" s="169">
        <v>0</v>
      </c>
      <c r="F15" s="169">
        <v>445200000</v>
      </c>
      <c r="G15" s="169">
        <v>445200000</v>
      </c>
      <c r="H15" s="169">
        <v>445200000</v>
      </c>
      <c r="I15" s="169">
        <v>445200000</v>
      </c>
      <c r="J15" s="169">
        <v>0</v>
      </c>
    </row>
    <row r="16" spans="2:10" outlineLevel="3">
      <c r="B16" s="168" t="s">
        <v>420</v>
      </c>
      <c r="C16" s="169">
        <v>176880519.97</v>
      </c>
      <c r="D16" s="170">
        <v>0</v>
      </c>
      <c r="E16" s="169">
        <v>176880519.97</v>
      </c>
      <c r="F16" s="170">
        <v>0</v>
      </c>
      <c r="G16" s="169">
        <v>-176880519.97</v>
      </c>
      <c r="H16" s="170">
        <v>0</v>
      </c>
      <c r="I16" s="169">
        <v>-176880519.97</v>
      </c>
      <c r="J16" s="169">
        <v>0</v>
      </c>
    </row>
    <row r="17" spans="2:10" outlineLevel="3">
      <c r="B17" s="168" t="s">
        <v>421</v>
      </c>
      <c r="C17" s="169">
        <v>71249423.049999997</v>
      </c>
      <c r="D17" s="170">
        <v>0</v>
      </c>
      <c r="E17" s="169">
        <v>71249423.049999997</v>
      </c>
      <c r="F17" s="170">
        <v>0</v>
      </c>
      <c r="G17" s="169">
        <v>-71249423.049999997</v>
      </c>
      <c r="H17" s="170">
        <v>0</v>
      </c>
      <c r="I17" s="169">
        <v>-71249423.049999997</v>
      </c>
      <c r="J17" s="169">
        <v>0</v>
      </c>
    </row>
    <row r="18" spans="2:10" outlineLevel="2">
      <c r="B18" s="156" t="s">
        <v>58</v>
      </c>
      <c r="C18" s="157">
        <v>460405138.13999999</v>
      </c>
      <c r="D18" s="158">
        <v>0</v>
      </c>
      <c r="E18" s="157">
        <v>460405138.13999999</v>
      </c>
      <c r="F18" s="157">
        <v>644611638</v>
      </c>
      <c r="G18" s="157">
        <v>184206499.86000001</v>
      </c>
      <c r="H18" s="157">
        <v>644611638</v>
      </c>
      <c r="I18" s="157">
        <v>184206499.86000001</v>
      </c>
      <c r="J18" s="157">
        <v>71.423599999999993</v>
      </c>
    </row>
    <row r="19" spans="2:10" outlineLevel="2">
      <c r="B19" s="153" t="s">
        <v>59</v>
      </c>
      <c r="C19" s="154">
        <v>4025038.92</v>
      </c>
      <c r="D19" s="155">
        <v>0</v>
      </c>
      <c r="E19" s="154">
        <v>4025038.92</v>
      </c>
      <c r="F19" s="155">
        <v>0</v>
      </c>
      <c r="G19" s="154">
        <v>-4025038.92</v>
      </c>
      <c r="H19" s="155">
        <v>0</v>
      </c>
      <c r="I19" s="154">
        <v>-4025038.92</v>
      </c>
      <c r="J19" s="154">
        <v>0</v>
      </c>
    </row>
    <row r="20" spans="2:10" ht="13.5" outlineLevel="2" thickBot="1">
      <c r="B20" s="159" t="s">
        <v>60</v>
      </c>
      <c r="C20" s="160">
        <v>2518825</v>
      </c>
      <c r="D20" s="161">
        <v>0</v>
      </c>
      <c r="E20" s="160">
        <v>2518825</v>
      </c>
      <c r="F20" s="160">
        <v>2559100</v>
      </c>
      <c r="G20" s="160">
        <v>40275</v>
      </c>
      <c r="H20" s="160">
        <v>2559100</v>
      </c>
      <c r="I20" s="160">
        <v>40275</v>
      </c>
      <c r="J20" s="160">
        <v>98.426199999999994</v>
      </c>
    </row>
    <row r="21" spans="2:10" ht="14.25" outlineLevel="1" thickTop="1" thickBot="1">
      <c r="B21" s="162" t="s">
        <v>61</v>
      </c>
      <c r="C21" s="163">
        <v>466949002.06</v>
      </c>
      <c r="D21" s="164">
        <v>0</v>
      </c>
      <c r="E21" s="163">
        <v>466949002.06</v>
      </c>
      <c r="F21" s="163">
        <v>647170738</v>
      </c>
      <c r="G21" s="163">
        <v>180221735.94</v>
      </c>
      <c r="H21" s="163">
        <v>647170738</v>
      </c>
      <c r="I21" s="163">
        <v>180221735.94</v>
      </c>
      <c r="J21" s="163">
        <v>72.1524</v>
      </c>
    </row>
    <row r="22" spans="2:10" ht="13.5" outlineLevel="2" thickTop="1">
      <c r="B22" s="153" t="s">
        <v>62</v>
      </c>
      <c r="C22" s="154">
        <v>-300000</v>
      </c>
      <c r="D22" s="155">
        <v>0</v>
      </c>
      <c r="E22" s="154">
        <v>-300000</v>
      </c>
      <c r="F22" s="155">
        <v>0</v>
      </c>
      <c r="G22" s="154">
        <v>300000</v>
      </c>
      <c r="H22" s="155">
        <v>0</v>
      </c>
      <c r="I22" s="154">
        <v>300000</v>
      </c>
      <c r="J22" s="154">
        <v>0</v>
      </c>
    </row>
    <row r="23" spans="2:10" outlineLevel="2">
      <c r="B23" s="156" t="s">
        <v>63</v>
      </c>
      <c r="C23" s="157">
        <v>-1193120</v>
      </c>
      <c r="D23" s="158">
        <v>0</v>
      </c>
      <c r="E23" s="157">
        <v>-1193120</v>
      </c>
      <c r="F23" s="157">
        <v>-1431000</v>
      </c>
      <c r="G23" s="157">
        <v>-237880</v>
      </c>
      <c r="H23" s="157">
        <v>-1431000</v>
      </c>
      <c r="I23" s="157">
        <v>-237880</v>
      </c>
      <c r="J23" s="157">
        <v>83.3767</v>
      </c>
    </row>
    <row r="24" spans="2:10" ht="13.5" outlineLevel="2" thickBot="1">
      <c r="B24" s="159" t="s">
        <v>65</v>
      </c>
      <c r="C24" s="160">
        <v>-14279656.51</v>
      </c>
      <c r="D24" s="161">
        <v>0</v>
      </c>
      <c r="E24" s="160">
        <v>-14279656.51</v>
      </c>
      <c r="F24" s="160">
        <v>-36590675</v>
      </c>
      <c r="G24" s="160">
        <v>-22311018.489999998</v>
      </c>
      <c r="H24" s="160">
        <v>-36590675</v>
      </c>
      <c r="I24" s="160">
        <v>-22311018.489999998</v>
      </c>
      <c r="J24" s="160">
        <v>39.025399999999998</v>
      </c>
    </row>
    <row r="25" spans="2:10" ht="13.5" outlineLevel="1" thickTop="1">
      <c r="B25" s="153" t="s">
        <v>68</v>
      </c>
      <c r="C25" s="154">
        <v>-15772776.51</v>
      </c>
      <c r="D25" s="155">
        <v>0</v>
      </c>
      <c r="E25" s="154">
        <v>-15772776.51</v>
      </c>
      <c r="F25" s="154">
        <v>-38021675</v>
      </c>
      <c r="G25" s="154">
        <v>-22248898.489999998</v>
      </c>
      <c r="H25" s="154">
        <v>-38021675</v>
      </c>
      <c r="I25" s="154">
        <v>-22248898.489999998</v>
      </c>
      <c r="J25" s="154">
        <v>41.483600000000003</v>
      </c>
    </row>
    <row r="26" spans="2:10">
      <c r="B26" s="165" t="s">
        <v>69</v>
      </c>
      <c r="C26" s="166">
        <v>451176225.55000001</v>
      </c>
      <c r="D26" s="167">
        <v>0</v>
      </c>
      <c r="E26" s="166">
        <v>451176225.55000001</v>
      </c>
      <c r="F26" s="166">
        <v>609149063</v>
      </c>
      <c r="G26" s="166">
        <v>157972837.44999999</v>
      </c>
      <c r="H26" s="166">
        <v>609149063</v>
      </c>
      <c r="I26" s="166">
        <v>157972837.44999999</v>
      </c>
      <c r="J26" s="166">
        <v>74.066599999999994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J196"/>
  <sheetViews>
    <sheetView workbookViewId="0">
      <selection activeCell="F178" sqref="F178"/>
    </sheetView>
  </sheetViews>
  <sheetFormatPr defaultColWidth="11.42578125" defaultRowHeight="12.75" outlineLevelRow="3"/>
  <cols>
    <col min="1" max="1" width="1.7109375" style="149" customWidth="1"/>
    <col min="2" max="2" width="30.7109375" style="149" customWidth="1"/>
    <col min="3" max="9" width="15.7109375" style="149" customWidth="1"/>
    <col min="10" max="10" width="10.7109375" style="149" customWidth="1"/>
    <col min="11" max="256" width="11.42578125" style="149"/>
    <col min="257" max="257" width="1.7109375" style="149" customWidth="1"/>
    <col min="258" max="258" width="30.7109375" style="149" customWidth="1"/>
    <col min="259" max="265" width="15.7109375" style="149" customWidth="1"/>
    <col min="266" max="266" width="10.7109375" style="149" customWidth="1"/>
    <col min="267" max="512" width="11.42578125" style="149"/>
    <col min="513" max="513" width="1.7109375" style="149" customWidth="1"/>
    <col min="514" max="514" width="30.7109375" style="149" customWidth="1"/>
    <col min="515" max="521" width="15.7109375" style="149" customWidth="1"/>
    <col min="522" max="522" width="10.7109375" style="149" customWidth="1"/>
    <col min="523" max="768" width="11.42578125" style="149"/>
    <col min="769" max="769" width="1.7109375" style="149" customWidth="1"/>
    <col min="770" max="770" width="30.7109375" style="149" customWidth="1"/>
    <col min="771" max="777" width="15.7109375" style="149" customWidth="1"/>
    <col min="778" max="778" width="10.7109375" style="149" customWidth="1"/>
    <col min="779" max="1024" width="11.42578125" style="149"/>
    <col min="1025" max="1025" width="1.7109375" style="149" customWidth="1"/>
    <col min="1026" max="1026" width="30.7109375" style="149" customWidth="1"/>
    <col min="1027" max="1033" width="15.7109375" style="149" customWidth="1"/>
    <col min="1034" max="1034" width="10.7109375" style="149" customWidth="1"/>
    <col min="1035" max="1280" width="11.42578125" style="149"/>
    <col min="1281" max="1281" width="1.7109375" style="149" customWidth="1"/>
    <col min="1282" max="1282" width="30.7109375" style="149" customWidth="1"/>
    <col min="1283" max="1289" width="15.7109375" style="149" customWidth="1"/>
    <col min="1290" max="1290" width="10.7109375" style="149" customWidth="1"/>
    <col min="1291" max="1536" width="11.42578125" style="149"/>
    <col min="1537" max="1537" width="1.7109375" style="149" customWidth="1"/>
    <col min="1538" max="1538" width="30.7109375" style="149" customWidth="1"/>
    <col min="1539" max="1545" width="15.7109375" style="149" customWidth="1"/>
    <col min="1546" max="1546" width="10.7109375" style="149" customWidth="1"/>
    <col min="1547" max="1792" width="11.42578125" style="149"/>
    <col min="1793" max="1793" width="1.7109375" style="149" customWidth="1"/>
    <col min="1794" max="1794" width="30.7109375" style="149" customWidth="1"/>
    <col min="1795" max="1801" width="15.7109375" style="149" customWidth="1"/>
    <col min="1802" max="1802" width="10.7109375" style="149" customWidth="1"/>
    <col min="1803" max="2048" width="11.42578125" style="149"/>
    <col min="2049" max="2049" width="1.7109375" style="149" customWidth="1"/>
    <col min="2050" max="2050" width="30.7109375" style="149" customWidth="1"/>
    <col min="2051" max="2057" width="15.7109375" style="149" customWidth="1"/>
    <col min="2058" max="2058" width="10.7109375" style="149" customWidth="1"/>
    <col min="2059" max="2304" width="11.42578125" style="149"/>
    <col min="2305" max="2305" width="1.7109375" style="149" customWidth="1"/>
    <col min="2306" max="2306" width="30.7109375" style="149" customWidth="1"/>
    <col min="2307" max="2313" width="15.7109375" style="149" customWidth="1"/>
    <col min="2314" max="2314" width="10.7109375" style="149" customWidth="1"/>
    <col min="2315" max="2560" width="11.42578125" style="149"/>
    <col min="2561" max="2561" width="1.7109375" style="149" customWidth="1"/>
    <col min="2562" max="2562" width="30.7109375" style="149" customWidth="1"/>
    <col min="2563" max="2569" width="15.7109375" style="149" customWidth="1"/>
    <col min="2570" max="2570" width="10.7109375" style="149" customWidth="1"/>
    <col min="2571" max="2816" width="11.42578125" style="149"/>
    <col min="2817" max="2817" width="1.7109375" style="149" customWidth="1"/>
    <col min="2818" max="2818" width="30.7109375" style="149" customWidth="1"/>
    <col min="2819" max="2825" width="15.7109375" style="149" customWidth="1"/>
    <col min="2826" max="2826" width="10.7109375" style="149" customWidth="1"/>
    <col min="2827" max="3072" width="11.42578125" style="149"/>
    <col min="3073" max="3073" width="1.7109375" style="149" customWidth="1"/>
    <col min="3074" max="3074" width="30.7109375" style="149" customWidth="1"/>
    <col min="3075" max="3081" width="15.7109375" style="149" customWidth="1"/>
    <col min="3082" max="3082" width="10.7109375" style="149" customWidth="1"/>
    <col min="3083" max="3328" width="11.42578125" style="149"/>
    <col min="3329" max="3329" width="1.7109375" style="149" customWidth="1"/>
    <col min="3330" max="3330" width="30.7109375" style="149" customWidth="1"/>
    <col min="3331" max="3337" width="15.7109375" style="149" customWidth="1"/>
    <col min="3338" max="3338" width="10.7109375" style="149" customWidth="1"/>
    <col min="3339" max="3584" width="11.42578125" style="149"/>
    <col min="3585" max="3585" width="1.7109375" style="149" customWidth="1"/>
    <col min="3586" max="3586" width="30.7109375" style="149" customWidth="1"/>
    <col min="3587" max="3593" width="15.7109375" style="149" customWidth="1"/>
    <col min="3594" max="3594" width="10.7109375" style="149" customWidth="1"/>
    <col min="3595" max="3840" width="11.42578125" style="149"/>
    <col min="3841" max="3841" width="1.7109375" style="149" customWidth="1"/>
    <col min="3842" max="3842" width="30.7109375" style="149" customWidth="1"/>
    <col min="3843" max="3849" width="15.7109375" style="149" customWidth="1"/>
    <col min="3850" max="3850" width="10.7109375" style="149" customWidth="1"/>
    <col min="3851" max="4096" width="11.42578125" style="149"/>
    <col min="4097" max="4097" width="1.7109375" style="149" customWidth="1"/>
    <col min="4098" max="4098" width="30.7109375" style="149" customWidth="1"/>
    <col min="4099" max="4105" width="15.7109375" style="149" customWidth="1"/>
    <col min="4106" max="4106" width="10.7109375" style="149" customWidth="1"/>
    <col min="4107" max="4352" width="11.42578125" style="149"/>
    <col min="4353" max="4353" width="1.7109375" style="149" customWidth="1"/>
    <col min="4354" max="4354" width="30.7109375" style="149" customWidth="1"/>
    <col min="4355" max="4361" width="15.7109375" style="149" customWidth="1"/>
    <col min="4362" max="4362" width="10.7109375" style="149" customWidth="1"/>
    <col min="4363" max="4608" width="11.42578125" style="149"/>
    <col min="4609" max="4609" width="1.7109375" style="149" customWidth="1"/>
    <col min="4610" max="4610" width="30.7109375" style="149" customWidth="1"/>
    <col min="4611" max="4617" width="15.7109375" style="149" customWidth="1"/>
    <col min="4618" max="4618" width="10.7109375" style="149" customWidth="1"/>
    <col min="4619" max="4864" width="11.42578125" style="149"/>
    <col min="4865" max="4865" width="1.7109375" style="149" customWidth="1"/>
    <col min="4866" max="4866" width="30.7109375" style="149" customWidth="1"/>
    <col min="4867" max="4873" width="15.7109375" style="149" customWidth="1"/>
    <col min="4874" max="4874" width="10.7109375" style="149" customWidth="1"/>
    <col min="4875" max="5120" width="11.42578125" style="149"/>
    <col min="5121" max="5121" width="1.7109375" style="149" customWidth="1"/>
    <col min="5122" max="5122" width="30.7109375" style="149" customWidth="1"/>
    <col min="5123" max="5129" width="15.7109375" style="149" customWidth="1"/>
    <col min="5130" max="5130" width="10.7109375" style="149" customWidth="1"/>
    <col min="5131" max="5376" width="11.42578125" style="149"/>
    <col min="5377" max="5377" width="1.7109375" style="149" customWidth="1"/>
    <col min="5378" max="5378" width="30.7109375" style="149" customWidth="1"/>
    <col min="5379" max="5385" width="15.7109375" style="149" customWidth="1"/>
    <col min="5386" max="5386" width="10.7109375" style="149" customWidth="1"/>
    <col min="5387" max="5632" width="11.42578125" style="149"/>
    <col min="5633" max="5633" width="1.7109375" style="149" customWidth="1"/>
    <col min="5634" max="5634" width="30.7109375" style="149" customWidth="1"/>
    <col min="5635" max="5641" width="15.7109375" style="149" customWidth="1"/>
    <col min="5642" max="5642" width="10.7109375" style="149" customWidth="1"/>
    <col min="5643" max="5888" width="11.42578125" style="149"/>
    <col min="5889" max="5889" width="1.7109375" style="149" customWidth="1"/>
    <col min="5890" max="5890" width="30.7109375" style="149" customWidth="1"/>
    <col min="5891" max="5897" width="15.7109375" style="149" customWidth="1"/>
    <col min="5898" max="5898" width="10.7109375" style="149" customWidth="1"/>
    <col min="5899" max="6144" width="11.42578125" style="149"/>
    <col min="6145" max="6145" width="1.7109375" style="149" customWidth="1"/>
    <col min="6146" max="6146" width="30.7109375" style="149" customWidth="1"/>
    <col min="6147" max="6153" width="15.7109375" style="149" customWidth="1"/>
    <col min="6154" max="6154" width="10.7109375" style="149" customWidth="1"/>
    <col min="6155" max="6400" width="11.42578125" style="149"/>
    <col min="6401" max="6401" width="1.7109375" style="149" customWidth="1"/>
    <col min="6402" max="6402" width="30.7109375" style="149" customWidth="1"/>
    <col min="6403" max="6409" width="15.7109375" style="149" customWidth="1"/>
    <col min="6410" max="6410" width="10.7109375" style="149" customWidth="1"/>
    <col min="6411" max="6656" width="11.42578125" style="149"/>
    <col min="6657" max="6657" width="1.7109375" style="149" customWidth="1"/>
    <col min="6658" max="6658" width="30.7109375" style="149" customWidth="1"/>
    <col min="6659" max="6665" width="15.7109375" style="149" customWidth="1"/>
    <col min="6666" max="6666" width="10.7109375" style="149" customWidth="1"/>
    <col min="6667" max="6912" width="11.42578125" style="149"/>
    <col min="6913" max="6913" width="1.7109375" style="149" customWidth="1"/>
    <col min="6914" max="6914" width="30.7109375" style="149" customWidth="1"/>
    <col min="6915" max="6921" width="15.7109375" style="149" customWidth="1"/>
    <col min="6922" max="6922" width="10.7109375" style="149" customWidth="1"/>
    <col min="6923" max="7168" width="11.42578125" style="149"/>
    <col min="7169" max="7169" width="1.7109375" style="149" customWidth="1"/>
    <col min="7170" max="7170" width="30.7109375" style="149" customWidth="1"/>
    <col min="7171" max="7177" width="15.7109375" style="149" customWidth="1"/>
    <col min="7178" max="7178" width="10.7109375" style="149" customWidth="1"/>
    <col min="7179" max="7424" width="11.42578125" style="149"/>
    <col min="7425" max="7425" width="1.7109375" style="149" customWidth="1"/>
    <col min="7426" max="7426" width="30.7109375" style="149" customWidth="1"/>
    <col min="7427" max="7433" width="15.7109375" style="149" customWidth="1"/>
    <col min="7434" max="7434" width="10.7109375" style="149" customWidth="1"/>
    <col min="7435" max="7680" width="11.42578125" style="149"/>
    <col min="7681" max="7681" width="1.7109375" style="149" customWidth="1"/>
    <col min="7682" max="7682" width="30.7109375" style="149" customWidth="1"/>
    <col min="7683" max="7689" width="15.7109375" style="149" customWidth="1"/>
    <col min="7690" max="7690" width="10.7109375" style="149" customWidth="1"/>
    <col min="7691" max="7936" width="11.42578125" style="149"/>
    <col min="7937" max="7937" width="1.7109375" style="149" customWidth="1"/>
    <col min="7938" max="7938" width="30.7109375" style="149" customWidth="1"/>
    <col min="7939" max="7945" width="15.7109375" style="149" customWidth="1"/>
    <col min="7946" max="7946" width="10.7109375" style="149" customWidth="1"/>
    <col min="7947" max="8192" width="11.42578125" style="149"/>
    <col min="8193" max="8193" width="1.7109375" style="149" customWidth="1"/>
    <col min="8194" max="8194" width="30.7109375" style="149" customWidth="1"/>
    <col min="8195" max="8201" width="15.7109375" style="149" customWidth="1"/>
    <col min="8202" max="8202" width="10.7109375" style="149" customWidth="1"/>
    <col min="8203" max="8448" width="11.42578125" style="149"/>
    <col min="8449" max="8449" width="1.7109375" style="149" customWidth="1"/>
    <col min="8450" max="8450" width="30.7109375" style="149" customWidth="1"/>
    <col min="8451" max="8457" width="15.7109375" style="149" customWidth="1"/>
    <col min="8458" max="8458" width="10.7109375" style="149" customWidth="1"/>
    <col min="8459" max="8704" width="11.42578125" style="149"/>
    <col min="8705" max="8705" width="1.7109375" style="149" customWidth="1"/>
    <col min="8706" max="8706" width="30.7109375" style="149" customWidth="1"/>
    <col min="8707" max="8713" width="15.7109375" style="149" customWidth="1"/>
    <col min="8714" max="8714" width="10.7109375" style="149" customWidth="1"/>
    <col min="8715" max="8960" width="11.42578125" style="149"/>
    <col min="8961" max="8961" width="1.7109375" style="149" customWidth="1"/>
    <col min="8962" max="8962" width="30.7109375" style="149" customWidth="1"/>
    <col min="8963" max="8969" width="15.7109375" style="149" customWidth="1"/>
    <col min="8970" max="8970" width="10.7109375" style="149" customWidth="1"/>
    <col min="8971" max="9216" width="11.42578125" style="149"/>
    <col min="9217" max="9217" width="1.7109375" style="149" customWidth="1"/>
    <col min="9218" max="9218" width="30.7109375" style="149" customWidth="1"/>
    <col min="9219" max="9225" width="15.7109375" style="149" customWidth="1"/>
    <col min="9226" max="9226" width="10.7109375" style="149" customWidth="1"/>
    <col min="9227" max="9472" width="11.42578125" style="149"/>
    <col min="9473" max="9473" width="1.7109375" style="149" customWidth="1"/>
    <col min="9474" max="9474" width="30.7109375" style="149" customWidth="1"/>
    <col min="9475" max="9481" width="15.7109375" style="149" customWidth="1"/>
    <col min="9482" max="9482" width="10.7109375" style="149" customWidth="1"/>
    <col min="9483" max="9728" width="11.42578125" style="149"/>
    <col min="9729" max="9729" width="1.7109375" style="149" customWidth="1"/>
    <col min="9730" max="9730" width="30.7109375" style="149" customWidth="1"/>
    <col min="9731" max="9737" width="15.7109375" style="149" customWidth="1"/>
    <col min="9738" max="9738" width="10.7109375" style="149" customWidth="1"/>
    <col min="9739" max="9984" width="11.42578125" style="149"/>
    <col min="9985" max="9985" width="1.7109375" style="149" customWidth="1"/>
    <col min="9986" max="9986" width="30.7109375" style="149" customWidth="1"/>
    <col min="9987" max="9993" width="15.7109375" style="149" customWidth="1"/>
    <col min="9994" max="9994" width="10.7109375" style="149" customWidth="1"/>
    <col min="9995" max="10240" width="11.42578125" style="149"/>
    <col min="10241" max="10241" width="1.7109375" style="149" customWidth="1"/>
    <col min="10242" max="10242" width="30.7109375" style="149" customWidth="1"/>
    <col min="10243" max="10249" width="15.7109375" style="149" customWidth="1"/>
    <col min="10250" max="10250" width="10.7109375" style="149" customWidth="1"/>
    <col min="10251" max="10496" width="11.42578125" style="149"/>
    <col min="10497" max="10497" width="1.7109375" style="149" customWidth="1"/>
    <col min="10498" max="10498" width="30.7109375" style="149" customWidth="1"/>
    <col min="10499" max="10505" width="15.7109375" style="149" customWidth="1"/>
    <col min="10506" max="10506" width="10.7109375" style="149" customWidth="1"/>
    <col min="10507" max="10752" width="11.42578125" style="149"/>
    <col min="10753" max="10753" width="1.7109375" style="149" customWidth="1"/>
    <col min="10754" max="10754" width="30.7109375" style="149" customWidth="1"/>
    <col min="10755" max="10761" width="15.7109375" style="149" customWidth="1"/>
    <col min="10762" max="10762" width="10.7109375" style="149" customWidth="1"/>
    <col min="10763" max="11008" width="11.42578125" style="149"/>
    <col min="11009" max="11009" width="1.7109375" style="149" customWidth="1"/>
    <col min="11010" max="11010" width="30.7109375" style="149" customWidth="1"/>
    <col min="11011" max="11017" width="15.7109375" style="149" customWidth="1"/>
    <col min="11018" max="11018" width="10.7109375" style="149" customWidth="1"/>
    <col min="11019" max="11264" width="11.42578125" style="149"/>
    <col min="11265" max="11265" width="1.7109375" style="149" customWidth="1"/>
    <col min="11266" max="11266" width="30.7109375" style="149" customWidth="1"/>
    <col min="11267" max="11273" width="15.7109375" style="149" customWidth="1"/>
    <col min="11274" max="11274" width="10.7109375" style="149" customWidth="1"/>
    <col min="11275" max="11520" width="11.42578125" style="149"/>
    <col min="11521" max="11521" width="1.7109375" style="149" customWidth="1"/>
    <col min="11522" max="11522" width="30.7109375" style="149" customWidth="1"/>
    <col min="11523" max="11529" width="15.7109375" style="149" customWidth="1"/>
    <col min="11530" max="11530" width="10.7109375" style="149" customWidth="1"/>
    <col min="11531" max="11776" width="11.42578125" style="149"/>
    <col min="11777" max="11777" width="1.7109375" style="149" customWidth="1"/>
    <col min="11778" max="11778" width="30.7109375" style="149" customWidth="1"/>
    <col min="11779" max="11785" width="15.7109375" style="149" customWidth="1"/>
    <col min="11786" max="11786" width="10.7109375" style="149" customWidth="1"/>
    <col min="11787" max="12032" width="11.42578125" style="149"/>
    <col min="12033" max="12033" width="1.7109375" style="149" customWidth="1"/>
    <col min="12034" max="12034" width="30.7109375" style="149" customWidth="1"/>
    <col min="12035" max="12041" width="15.7109375" style="149" customWidth="1"/>
    <col min="12042" max="12042" width="10.7109375" style="149" customWidth="1"/>
    <col min="12043" max="12288" width="11.42578125" style="149"/>
    <col min="12289" max="12289" width="1.7109375" style="149" customWidth="1"/>
    <col min="12290" max="12290" width="30.7109375" style="149" customWidth="1"/>
    <col min="12291" max="12297" width="15.7109375" style="149" customWidth="1"/>
    <col min="12298" max="12298" width="10.7109375" style="149" customWidth="1"/>
    <col min="12299" max="12544" width="11.42578125" style="149"/>
    <col min="12545" max="12545" width="1.7109375" style="149" customWidth="1"/>
    <col min="12546" max="12546" width="30.7109375" style="149" customWidth="1"/>
    <col min="12547" max="12553" width="15.7109375" style="149" customWidth="1"/>
    <col min="12554" max="12554" width="10.7109375" style="149" customWidth="1"/>
    <col min="12555" max="12800" width="11.42578125" style="149"/>
    <col min="12801" max="12801" width="1.7109375" style="149" customWidth="1"/>
    <col min="12802" max="12802" width="30.7109375" style="149" customWidth="1"/>
    <col min="12803" max="12809" width="15.7109375" style="149" customWidth="1"/>
    <col min="12810" max="12810" width="10.7109375" style="149" customWidth="1"/>
    <col min="12811" max="13056" width="11.42578125" style="149"/>
    <col min="13057" max="13057" width="1.7109375" style="149" customWidth="1"/>
    <col min="13058" max="13058" width="30.7109375" style="149" customWidth="1"/>
    <col min="13059" max="13065" width="15.7109375" style="149" customWidth="1"/>
    <col min="13066" max="13066" width="10.7109375" style="149" customWidth="1"/>
    <col min="13067" max="13312" width="11.42578125" style="149"/>
    <col min="13313" max="13313" width="1.7109375" style="149" customWidth="1"/>
    <col min="13314" max="13314" width="30.7109375" style="149" customWidth="1"/>
    <col min="13315" max="13321" width="15.7109375" style="149" customWidth="1"/>
    <col min="13322" max="13322" width="10.7109375" style="149" customWidth="1"/>
    <col min="13323" max="13568" width="11.42578125" style="149"/>
    <col min="13569" max="13569" width="1.7109375" style="149" customWidth="1"/>
    <col min="13570" max="13570" width="30.7109375" style="149" customWidth="1"/>
    <col min="13571" max="13577" width="15.7109375" style="149" customWidth="1"/>
    <col min="13578" max="13578" width="10.7109375" style="149" customWidth="1"/>
    <col min="13579" max="13824" width="11.42578125" style="149"/>
    <col min="13825" max="13825" width="1.7109375" style="149" customWidth="1"/>
    <col min="13826" max="13826" width="30.7109375" style="149" customWidth="1"/>
    <col min="13827" max="13833" width="15.7109375" style="149" customWidth="1"/>
    <col min="13834" max="13834" width="10.7109375" style="149" customWidth="1"/>
    <col min="13835" max="14080" width="11.42578125" style="149"/>
    <col min="14081" max="14081" width="1.7109375" style="149" customWidth="1"/>
    <col min="14082" max="14082" width="30.7109375" style="149" customWidth="1"/>
    <col min="14083" max="14089" width="15.7109375" style="149" customWidth="1"/>
    <col min="14090" max="14090" width="10.7109375" style="149" customWidth="1"/>
    <col min="14091" max="14336" width="11.42578125" style="149"/>
    <col min="14337" max="14337" width="1.7109375" style="149" customWidth="1"/>
    <col min="14338" max="14338" width="30.7109375" style="149" customWidth="1"/>
    <col min="14339" max="14345" width="15.7109375" style="149" customWidth="1"/>
    <col min="14346" max="14346" width="10.7109375" style="149" customWidth="1"/>
    <col min="14347" max="14592" width="11.42578125" style="149"/>
    <col min="14593" max="14593" width="1.7109375" style="149" customWidth="1"/>
    <col min="14594" max="14594" width="30.7109375" style="149" customWidth="1"/>
    <col min="14595" max="14601" width="15.7109375" style="149" customWidth="1"/>
    <col min="14602" max="14602" width="10.7109375" style="149" customWidth="1"/>
    <col min="14603" max="14848" width="11.42578125" style="149"/>
    <col min="14849" max="14849" width="1.7109375" style="149" customWidth="1"/>
    <col min="14850" max="14850" width="30.7109375" style="149" customWidth="1"/>
    <col min="14851" max="14857" width="15.7109375" style="149" customWidth="1"/>
    <col min="14858" max="14858" width="10.7109375" style="149" customWidth="1"/>
    <col min="14859" max="15104" width="11.42578125" style="149"/>
    <col min="15105" max="15105" width="1.7109375" style="149" customWidth="1"/>
    <col min="15106" max="15106" width="30.7109375" style="149" customWidth="1"/>
    <col min="15107" max="15113" width="15.7109375" style="149" customWidth="1"/>
    <col min="15114" max="15114" width="10.7109375" style="149" customWidth="1"/>
    <col min="15115" max="15360" width="11.42578125" style="149"/>
    <col min="15361" max="15361" width="1.7109375" style="149" customWidth="1"/>
    <col min="15362" max="15362" width="30.7109375" style="149" customWidth="1"/>
    <col min="15363" max="15369" width="15.7109375" style="149" customWidth="1"/>
    <col min="15370" max="15370" width="10.7109375" style="149" customWidth="1"/>
    <col min="15371" max="15616" width="11.42578125" style="149"/>
    <col min="15617" max="15617" width="1.7109375" style="149" customWidth="1"/>
    <col min="15618" max="15618" width="30.7109375" style="149" customWidth="1"/>
    <col min="15619" max="15625" width="15.7109375" style="149" customWidth="1"/>
    <col min="15626" max="15626" width="10.7109375" style="149" customWidth="1"/>
    <col min="15627" max="15872" width="11.42578125" style="149"/>
    <col min="15873" max="15873" width="1.7109375" style="149" customWidth="1"/>
    <col min="15874" max="15874" width="30.7109375" style="149" customWidth="1"/>
    <col min="15875" max="15881" width="15.7109375" style="149" customWidth="1"/>
    <col min="15882" max="15882" width="10.7109375" style="149" customWidth="1"/>
    <col min="15883" max="16128" width="11.42578125" style="149"/>
    <col min="16129" max="16129" width="1.7109375" style="149" customWidth="1"/>
    <col min="16130" max="16130" width="30.7109375" style="149" customWidth="1"/>
    <col min="16131" max="16137" width="15.7109375" style="149" customWidth="1"/>
    <col min="16138" max="16138" width="10.7109375" style="149" customWidth="1"/>
    <col min="16139" max="16384" width="11.42578125" style="149"/>
  </cols>
  <sheetData>
    <row r="1" spans="2:10">
      <c r="B1" s="150" t="s">
        <v>39</v>
      </c>
    </row>
    <row r="2" spans="2:10">
      <c r="B2" s="150" t="s">
        <v>464</v>
      </c>
    </row>
    <row r="3" spans="2:10">
      <c r="B3" s="150" t="s">
        <v>465</v>
      </c>
    </row>
    <row r="4" spans="2:10">
      <c r="B4" s="150"/>
    </row>
    <row r="5" spans="2:10">
      <c r="B5" s="150" t="s">
        <v>71</v>
      </c>
    </row>
    <row r="6" spans="2:10">
      <c r="B6" s="150" t="s">
        <v>43</v>
      </c>
    </row>
    <row r="7" spans="2:10">
      <c r="B7" s="150" t="s">
        <v>44</v>
      </c>
    </row>
    <row r="8" spans="2:10">
      <c r="B8" s="150"/>
    </row>
    <row r="9" spans="2:10">
      <c r="B9" s="150" t="s">
        <v>45</v>
      </c>
    </row>
    <row r="11" spans="2:10" ht="15">
      <c r="B11" s="151" t="s">
        <v>46</v>
      </c>
      <c r="C11" s="152" t="s">
        <v>47</v>
      </c>
      <c r="D11" s="152" t="s">
        <v>48</v>
      </c>
      <c r="E11" s="152" t="s">
        <v>49</v>
      </c>
      <c r="F11" s="152" t="s">
        <v>50</v>
      </c>
      <c r="G11" s="152" t="s">
        <v>51</v>
      </c>
      <c r="H11" s="152" t="s">
        <v>52</v>
      </c>
      <c r="I11" s="152" t="s">
        <v>53</v>
      </c>
      <c r="J11" s="152" t="s">
        <v>54</v>
      </c>
    </row>
    <row r="12" spans="2:10" hidden="1" outlineLevel="3">
      <c r="B12" s="168" t="s">
        <v>72</v>
      </c>
      <c r="C12" s="169">
        <v>-6067.45</v>
      </c>
      <c r="D12" s="170">
        <v>0</v>
      </c>
      <c r="E12" s="169">
        <v>-6067.45</v>
      </c>
      <c r="F12" s="170">
        <v>0</v>
      </c>
      <c r="G12" s="169">
        <v>6067.45</v>
      </c>
      <c r="H12" s="170">
        <v>0</v>
      </c>
      <c r="I12" s="169">
        <v>6067.45</v>
      </c>
      <c r="J12" s="169">
        <v>0</v>
      </c>
    </row>
    <row r="13" spans="2:10" hidden="1" outlineLevel="3">
      <c r="B13" s="168" t="s">
        <v>73</v>
      </c>
      <c r="C13" s="169">
        <v>1786903.55</v>
      </c>
      <c r="D13" s="170">
        <v>0</v>
      </c>
      <c r="E13" s="169">
        <v>1786903.55</v>
      </c>
      <c r="F13" s="169">
        <v>284700</v>
      </c>
      <c r="G13" s="169">
        <v>-1502203.55</v>
      </c>
      <c r="H13" s="169">
        <v>284700</v>
      </c>
      <c r="I13" s="169">
        <v>-1502203.55</v>
      </c>
      <c r="J13" s="169">
        <v>627.64440000000002</v>
      </c>
    </row>
    <row r="14" spans="2:10" hidden="1" outlineLevel="3">
      <c r="B14" s="168" t="s">
        <v>74</v>
      </c>
      <c r="C14" s="169">
        <v>3788.93</v>
      </c>
      <c r="D14" s="170">
        <v>0</v>
      </c>
      <c r="E14" s="169">
        <v>3788.93</v>
      </c>
      <c r="F14" s="170">
        <v>0</v>
      </c>
      <c r="G14" s="169">
        <v>-3788.93</v>
      </c>
      <c r="H14" s="170">
        <v>0</v>
      </c>
      <c r="I14" s="169">
        <v>-3788.93</v>
      </c>
      <c r="J14" s="169">
        <v>0</v>
      </c>
    </row>
    <row r="15" spans="2:10" hidden="1" outlineLevel="3">
      <c r="B15" s="168" t="s">
        <v>76</v>
      </c>
      <c r="C15" s="169">
        <v>90.36</v>
      </c>
      <c r="D15" s="170">
        <v>0</v>
      </c>
      <c r="E15" s="169">
        <v>90.36</v>
      </c>
      <c r="F15" s="170">
        <v>0</v>
      </c>
      <c r="G15" s="169">
        <v>-90.36</v>
      </c>
      <c r="H15" s="170">
        <v>0</v>
      </c>
      <c r="I15" s="169">
        <v>-90.36</v>
      </c>
      <c r="J15" s="169">
        <v>0</v>
      </c>
    </row>
    <row r="16" spans="2:10" hidden="1" outlineLevel="3">
      <c r="B16" s="168" t="s">
        <v>77</v>
      </c>
      <c r="C16" s="169">
        <v>83216.39</v>
      </c>
      <c r="D16" s="170">
        <v>0</v>
      </c>
      <c r="E16" s="169">
        <v>83216.39</v>
      </c>
      <c r="F16" s="170">
        <v>0</v>
      </c>
      <c r="G16" s="169">
        <v>-83216.39</v>
      </c>
      <c r="H16" s="170">
        <v>0</v>
      </c>
      <c r="I16" s="169">
        <v>-83216.39</v>
      </c>
      <c r="J16" s="169">
        <v>0</v>
      </c>
    </row>
    <row r="17" spans="2:10" hidden="1" outlineLevel="3">
      <c r="B17" s="168" t="s">
        <v>78</v>
      </c>
      <c r="C17" s="169">
        <v>5546867.21</v>
      </c>
      <c r="D17" s="170">
        <v>0</v>
      </c>
      <c r="E17" s="169">
        <v>5546867.21</v>
      </c>
      <c r="F17" s="170">
        <v>0</v>
      </c>
      <c r="G17" s="169">
        <v>-5546867.21</v>
      </c>
      <c r="H17" s="170">
        <v>0</v>
      </c>
      <c r="I17" s="169">
        <v>-5546867.21</v>
      </c>
      <c r="J17" s="169">
        <v>0</v>
      </c>
    </row>
    <row r="18" spans="2:10" hidden="1" outlineLevel="3">
      <c r="B18" s="168" t="s">
        <v>433</v>
      </c>
      <c r="C18" s="169">
        <v>3.12</v>
      </c>
      <c r="D18" s="170">
        <v>0</v>
      </c>
      <c r="E18" s="169">
        <v>3.12</v>
      </c>
      <c r="F18" s="170">
        <v>0</v>
      </c>
      <c r="G18" s="169">
        <v>-3.12</v>
      </c>
      <c r="H18" s="170">
        <v>0</v>
      </c>
      <c r="I18" s="169">
        <v>-3.12</v>
      </c>
      <c r="J18" s="169">
        <v>0</v>
      </c>
    </row>
    <row r="19" spans="2:10" hidden="1" outlineLevel="3">
      <c r="B19" s="168" t="s">
        <v>79</v>
      </c>
      <c r="C19" s="169">
        <v>2042.61</v>
      </c>
      <c r="D19" s="170">
        <v>0</v>
      </c>
      <c r="E19" s="169">
        <v>2042.61</v>
      </c>
      <c r="F19" s="170">
        <v>0</v>
      </c>
      <c r="G19" s="169">
        <v>-2042.61</v>
      </c>
      <c r="H19" s="170">
        <v>0</v>
      </c>
      <c r="I19" s="169">
        <v>-2042.61</v>
      </c>
      <c r="J19" s="169">
        <v>0</v>
      </c>
    </row>
    <row r="20" spans="2:10" hidden="1" outlineLevel="3">
      <c r="B20" s="168" t="s">
        <v>466</v>
      </c>
      <c r="C20" s="169">
        <v>1034.6400000000001</v>
      </c>
      <c r="D20" s="170">
        <v>0</v>
      </c>
      <c r="E20" s="169">
        <v>1034.6400000000001</v>
      </c>
      <c r="F20" s="170">
        <v>0</v>
      </c>
      <c r="G20" s="169">
        <v>-1034.6400000000001</v>
      </c>
      <c r="H20" s="170">
        <v>0</v>
      </c>
      <c r="I20" s="169">
        <v>-1034.6400000000001</v>
      </c>
      <c r="J20" s="169">
        <v>0</v>
      </c>
    </row>
    <row r="21" spans="2:10" hidden="1" outlineLevel="3">
      <c r="B21" s="168" t="s">
        <v>81</v>
      </c>
      <c r="C21" s="169">
        <v>0</v>
      </c>
      <c r="D21" s="170">
        <v>0</v>
      </c>
      <c r="E21" s="169">
        <v>0</v>
      </c>
      <c r="F21" s="170">
        <v>0</v>
      </c>
      <c r="G21" s="169">
        <v>0</v>
      </c>
      <c r="H21" s="170">
        <v>0</v>
      </c>
      <c r="I21" s="169">
        <v>0</v>
      </c>
      <c r="J21" s="169">
        <v>0</v>
      </c>
    </row>
    <row r="22" spans="2:10" hidden="1" outlineLevel="3">
      <c r="B22" s="168" t="s">
        <v>82</v>
      </c>
      <c r="C22" s="169">
        <v>189.86</v>
      </c>
      <c r="D22" s="170">
        <v>0</v>
      </c>
      <c r="E22" s="169">
        <v>189.86</v>
      </c>
      <c r="F22" s="170">
        <v>0</v>
      </c>
      <c r="G22" s="169">
        <v>-189.86</v>
      </c>
      <c r="H22" s="170">
        <v>0</v>
      </c>
      <c r="I22" s="169">
        <v>-189.86</v>
      </c>
      <c r="J22" s="169">
        <v>0</v>
      </c>
    </row>
    <row r="23" spans="2:10" hidden="1" outlineLevel="3">
      <c r="B23" s="168" t="s">
        <v>434</v>
      </c>
      <c r="C23" s="169">
        <v>2.72</v>
      </c>
      <c r="D23" s="170">
        <v>0</v>
      </c>
      <c r="E23" s="169">
        <v>2.72</v>
      </c>
      <c r="F23" s="170">
        <v>0</v>
      </c>
      <c r="G23" s="169">
        <v>-2.72</v>
      </c>
      <c r="H23" s="170">
        <v>0</v>
      </c>
      <c r="I23" s="169">
        <v>-2.72</v>
      </c>
      <c r="J23" s="169">
        <v>0</v>
      </c>
    </row>
    <row r="24" spans="2:10" hidden="1" outlineLevel="3">
      <c r="B24" s="168" t="s">
        <v>86</v>
      </c>
      <c r="C24" s="169">
        <v>293316.90000000002</v>
      </c>
      <c r="D24" s="170">
        <v>0</v>
      </c>
      <c r="E24" s="169">
        <v>293316.90000000002</v>
      </c>
      <c r="F24" s="170">
        <v>0</v>
      </c>
      <c r="G24" s="169">
        <v>-293316.90000000002</v>
      </c>
      <c r="H24" s="170">
        <v>0</v>
      </c>
      <c r="I24" s="169">
        <v>-293316.90000000002</v>
      </c>
      <c r="J24" s="169">
        <v>0</v>
      </c>
    </row>
    <row r="25" spans="2:10" hidden="1" outlineLevel="3">
      <c r="B25" s="168" t="s">
        <v>87</v>
      </c>
      <c r="C25" s="169">
        <v>11890104.98</v>
      </c>
      <c r="D25" s="170">
        <v>0</v>
      </c>
      <c r="E25" s="169">
        <v>11890104.98</v>
      </c>
      <c r="F25" s="169">
        <v>568000</v>
      </c>
      <c r="G25" s="169">
        <v>-11322104.98</v>
      </c>
      <c r="H25" s="169">
        <v>568000</v>
      </c>
      <c r="I25" s="169">
        <v>-11322104.98</v>
      </c>
      <c r="J25" s="169">
        <v>2093.3283000000001</v>
      </c>
    </row>
    <row r="26" spans="2:10" hidden="1" outlineLevel="3">
      <c r="B26" s="168" t="s">
        <v>89</v>
      </c>
      <c r="C26" s="169">
        <v>0</v>
      </c>
      <c r="D26" s="170">
        <v>0</v>
      </c>
      <c r="E26" s="169">
        <v>0</v>
      </c>
      <c r="F26" s="170">
        <v>0</v>
      </c>
      <c r="G26" s="169">
        <v>0</v>
      </c>
      <c r="H26" s="170">
        <v>0</v>
      </c>
      <c r="I26" s="169">
        <v>0</v>
      </c>
      <c r="J26" s="169">
        <v>0</v>
      </c>
    </row>
    <row r="27" spans="2:10" hidden="1" outlineLevel="3">
      <c r="B27" s="168" t="s">
        <v>90</v>
      </c>
      <c r="C27" s="169">
        <v>-12991.09</v>
      </c>
      <c r="D27" s="170">
        <v>0</v>
      </c>
      <c r="E27" s="169">
        <v>-12991.09</v>
      </c>
      <c r="F27" s="170">
        <v>0</v>
      </c>
      <c r="G27" s="169">
        <v>12991.09</v>
      </c>
      <c r="H27" s="170">
        <v>0</v>
      </c>
      <c r="I27" s="169">
        <v>12991.09</v>
      </c>
      <c r="J27" s="169">
        <v>0</v>
      </c>
    </row>
    <row r="28" spans="2:10" hidden="1" outlineLevel="3">
      <c r="B28" s="168" t="s">
        <v>91</v>
      </c>
      <c r="C28" s="169">
        <v>-3000000</v>
      </c>
      <c r="D28" s="170">
        <v>0</v>
      </c>
      <c r="E28" s="169">
        <v>-3000000</v>
      </c>
      <c r="F28" s="170">
        <v>0</v>
      </c>
      <c r="G28" s="169">
        <v>3000000</v>
      </c>
      <c r="H28" s="170">
        <v>0</v>
      </c>
      <c r="I28" s="169">
        <v>3000000</v>
      </c>
      <c r="J28" s="169">
        <v>0</v>
      </c>
    </row>
    <row r="29" spans="2:10" hidden="1" outlineLevel="3">
      <c r="B29" s="168" t="s">
        <v>92</v>
      </c>
      <c r="C29" s="169">
        <v>17314054.780000001</v>
      </c>
      <c r="D29" s="170">
        <v>0</v>
      </c>
      <c r="E29" s="169">
        <v>17314054.780000001</v>
      </c>
      <c r="F29" s="169">
        <v>21201500</v>
      </c>
      <c r="G29" s="169">
        <v>3887445.22</v>
      </c>
      <c r="H29" s="169">
        <v>21201500</v>
      </c>
      <c r="I29" s="169">
        <v>3887445.22</v>
      </c>
      <c r="J29" s="169">
        <v>81.664299999999997</v>
      </c>
    </row>
    <row r="30" spans="2:10" hidden="1" outlineLevel="3">
      <c r="B30" s="168" t="s">
        <v>93</v>
      </c>
      <c r="C30" s="169">
        <v>7817875.9800000004</v>
      </c>
      <c r="D30" s="170">
        <v>0</v>
      </c>
      <c r="E30" s="169">
        <v>7817875.9800000004</v>
      </c>
      <c r="F30" s="170">
        <v>0</v>
      </c>
      <c r="G30" s="169">
        <v>-7817875.9800000004</v>
      </c>
      <c r="H30" s="170">
        <v>0</v>
      </c>
      <c r="I30" s="169">
        <v>-7817875.9800000004</v>
      </c>
      <c r="J30" s="169">
        <v>0</v>
      </c>
    </row>
    <row r="31" spans="2:10" hidden="1" outlineLevel="3">
      <c r="B31" s="168" t="s">
        <v>94</v>
      </c>
      <c r="C31" s="169">
        <v>58702.04</v>
      </c>
      <c r="D31" s="170">
        <v>0</v>
      </c>
      <c r="E31" s="169">
        <v>58702.04</v>
      </c>
      <c r="F31" s="170">
        <v>0</v>
      </c>
      <c r="G31" s="169">
        <v>-58702.04</v>
      </c>
      <c r="H31" s="170">
        <v>0</v>
      </c>
      <c r="I31" s="169">
        <v>-58702.04</v>
      </c>
      <c r="J31" s="169">
        <v>0</v>
      </c>
    </row>
    <row r="32" spans="2:10" hidden="1" outlineLevel="3">
      <c r="B32" s="168" t="s">
        <v>95</v>
      </c>
      <c r="C32" s="169">
        <v>1197376.77</v>
      </c>
      <c r="D32" s="170">
        <v>0</v>
      </c>
      <c r="E32" s="169">
        <v>1197376.77</v>
      </c>
      <c r="F32" s="170">
        <v>0</v>
      </c>
      <c r="G32" s="169">
        <v>-1197376.77</v>
      </c>
      <c r="H32" s="170">
        <v>0</v>
      </c>
      <c r="I32" s="169">
        <v>-1197376.77</v>
      </c>
      <c r="J32" s="169">
        <v>0</v>
      </c>
    </row>
    <row r="33" spans="2:10" hidden="1" outlineLevel="3">
      <c r="B33" s="168" t="s">
        <v>96</v>
      </c>
      <c r="C33" s="169">
        <v>90275.22</v>
      </c>
      <c r="D33" s="170">
        <v>0</v>
      </c>
      <c r="E33" s="169">
        <v>90275.22</v>
      </c>
      <c r="F33" s="170">
        <v>0</v>
      </c>
      <c r="G33" s="169">
        <v>-90275.22</v>
      </c>
      <c r="H33" s="170">
        <v>0</v>
      </c>
      <c r="I33" s="169">
        <v>-90275.22</v>
      </c>
      <c r="J33" s="169">
        <v>0</v>
      </c>
    </row>
    <row r="34" spans="2:10" hidden="1" outlineLevel="3">
      <c r="B34" s="168" t="s">
        <v>97</v>
      </c>
      <c r="C34" s="169">
        <v>1252.95</v>
      </c>
      <c r="D34" s="170">
        <v>0</v>
      </c>
      <c r="E34" s="169">
        <v>1252.95</v>
      </c>
      <c r="F34" s="170">
        <v>0</v>
      </c>
      <c r="G34" s="169">
        <v>-1252.95</v>
      </c>
      <c r="H34" s="170">
        <v>0</v>
      </c>
      <c r="I34" s="169">
        <v>-1252.95</v>
      </c>
      <c r="J34" s="169">
        <v>0</v>
      </c>
    </row>
    <row r="35" spans="2:10" hidden="1" outlineLevel="3">
      <c r="B35" s="168" t="s">
        <v>98</v>
      </c>
      <c r="C35" s="169">
        <v>692862.97</v>
      </c>
      <c r="D35" s="170">
        <v>0</v>
      </c>
      <c r="E35" s="169">
        <v>692862.97</v>
      </c>
      <c r="F35" s="170">
        <v>0</v>
      </c>
      <c r="G35" s="169">
        <v>-692862.97</v>
      </c>
      <c r="H35" s="170">
        <v>0</v>
      </c>
      <c r="I35" s="169">
        <v>-692862.97</v>
      </c>
      <c r="J35" s="169">
        <v>0</v>
      </c>
    </row>
    <row r="36" spans="2:10" hidden="1" outlineLevel="3">
      <c r="B36" s="168" t="s">
        <v>99</v>
      </c>
      <c r="C36" s="169">
        <v>201991.44</v>
      </c>
      <c r="D36" s="170">
        <v>0</v>
      </c>
      <c r="E36" s="169">
        <v>201991.44</v>
      </c>
      <c r="F36" s="170">
        <v>0</v>
      </c>
      <c r="G36" s="169">
        <v>-201991.44</v>
      </c>
      <c r="H36" s="170">
        <v>0</v>
      </c>
      <c r="I36" s="169">
        <v>-201991.44</v>
      </c>
      <c r="J36" s="169">
        <v>0</v>
      </c>
    </row>
    <row r="37" spans="2:10" hidden="1" outlineLevel="3">
      <c r="B37" s="168" t="s">
        <v>100</v>
      </c>
      <c r="C37" s="169">
        <v>168871.09</v>
      </c>
      <c r="D37" s="170">
        <v>0</v>
      </c>
      <c r="E37" s="169">
        <v>168871.09</v>
      </c>
      <c r="F37" s="170">
        <v>0</v>
      </c>
      <c r="G37" s="169">
        <v>-168871.09</v>
      </c>
      <c r="H37" s="170">
        <v>0</v>
      </c>
      <c r="I37" s="169">
        <v>-168871.09</v>
      </c>
      <c r="J37" s="169">
        <v>0</v>
      </c>
    </row>
    <row r="38" spans="2:10" hidden="1" outlineLevel="3">
      <c r="B38" s="168" t="s">
        <v>101</v>
      </c>
      <c r="C38" s="169">
        <v>384214.9</v>
      </c>
      <c r="D38" s="170">
        <v>0</v>
      </c>
      <c r="E38" s="169">
        <v>384214.9</v>
      </c>
      <c r="F38" s="169">
        <v>310800</v>
      </c>
      <c r="G38" s="169">
        <v>-73414.899999999994</v>
      </c>
      <c r="H38" s="169">
        <v>310800</v>
      </c>
      <c r="I38" s="169">
        <v>-73414.899999999994</v>
      </c>
      <c r="J38" s="169">
        <v>123.62130000000001</v>
      </c>
    </row>
    <row r="39" spans="2:10" hidden="1" outlineLevel="3">
      <c r="B39" s="168" t="s">
        <v>102</v>
      </c>
      <c r="C39" s="169">
        <v>175</v>
      </c>
      <c r="D39" s="170">
        <v>0</v>
      </c>
      <c r="E39" s="169">
        <v>175</v>
      </c>
      <c r="F39" s="170">
        <v>0</v>
      </c>
      <c r="G39" s="169">
        <v>-175</v>
      </c>
      <c r="H39" s="170">
        <v>0</v>
      </c>
      <c r="I39" s="169">
        <v>-175</v>
      </c>
      <c r="J39" s="169">
        <v>0</v>
      </c>
    </row>
    <row r="40" spans="2:10" hidden="1" outlineLevel="3">
      <c r="B40" s="168" t="s">
        <v>103</v>
      </c>
      <c r="C40" s="170">
        <v>0</v>
      </c>
      <c r="D40" s="170">
        <v>0</v>
      </c>
      <c r="E40" s="169">
        <v>0</v>
      </c>
      <c r="F40" s="169">
        <v>9040900</v>
      </c>
      <c r="G40" s="169">
        <v>9040900</v>
      </c>
      <c r="H40" s="169">
        <v>9040900</v>
      </c>
      <c r="I40" s="169">
        <v>9040900</v>
      </c>
      <c r="J40" s="169">
        <v>0</v>
      </c>
    </row>
    <row r="41" spans="2:10" hidden="1" outlineLevel="3">
      <c r="B41" s="168" t="s">
        <v>104</v>
      </c>
      <c r="C41" s="169">
        <v>116.69</v>
      </c>
      <c r="D41" s="170">
        <v>0</v>
      </c>
      <c r="E41" s="169">
        <v>116.69</v>
      </c>
      <c r="F41" s="170">
        <v>0</v>
      </c>
      <c r="G41" s="169">
        <v>-116.69</v>
      </c>
      <c r="H41" s="170">
        <v>0</v>
      </c>
      <c r="I41" s="169">
        <v>-116.69</v>
      </c>
      <c r="J41" s="169">
        <v>0</v>
      </c>
    </row>
    <row r="42" spans="2:10" hidden="1" outlineLevel="3">
      <c r="B42" s="168" t="s">
        <v>105</v>
      </c>
      <c r="C42" s="169">
        <v>73144.53</v>
      </c>
      <c r="D42" s="170">
        <v>0</v>
      </c>
      <c r="E42" s="169">
        <v>73144.53</v>
      </c>
      <c r="F42" s="169">
        <v>4303400</v>
      </c>
      <c r="G42" s="169">
        <v>4230255.47</v>
      </c>
      <c r="H42" s="169">
        <v>4303400</v>
      </c>
      <c r="I42" s="169">
        <v>4230255.47</v>
      </c>
      <c r="J42" s="169">
        <v>1.6997</v>
      </c>
    </row>
    <row r="43" spans="2:10" hidden="1" outlineLevel="3">
      <c r="B43" s="168" t="s">
        <v>435</v>
      </c>
      <c r="C43" s="169">
        <v>74</v>
      </c>
      <c r="D43" s="170">
        <v>0</v>
      </c>
      <c r="E43" s="169">
        <v>74</v>
      </c>
      <c r="F43" s="170">
        <v>0</v>
      </c>
      <c r="G43" s="169">
        <v>-74</v>
      </c>
      <c r="H43" s="170">
        <v>0</v>
      </c>
      <c r="I43" s="169">
        <v>-74</v>
      </c>
      <c r="J43" s="169">
        <v>0</v>
      </c>
    </row>
    <row r="44" spans="2:10" hidden="1" outlineLevel="3">
      <c r="B44" s="168" t="s">
        <v>107</v>
      </c>
      <c r="C44" s="169">
        <v>8483894.1600000001</v>
      </c>
      <c r="D44" s="170">
        <v>0</v>
      </c>
      <c r="E44" s="169">
        <v>8483894.1600000001</v>
      </c>
      <c r="F44" s="169">
        <v>12620900</v>
      </c>
      <c r="G44" s="169">
        <v>4137005.84</v>
      </c>
      <c r="H44" s="169">
        <v>12620900</v>
      </c>
      <c r="I44" s="169">
        <v>4137005.84</v>
      </c>
      <c r="J44" s="169">
        <v>67.221000000000004</v>
      </c>
    </row>
    <row r="45" spans="2:10" hidden="1" outlineLevel="3">
      <c r="B45" s="168" t="s">
        <v>108</v>
      </c>
      <c r="C45" s="169">
        <v>1933227.69</v>
      </c>
      <c r="D45" s="170">
        <v>0</v>
      </c>
      <c r="E45" s="169">
        <v>1933227.69</v>
      </c>
      <c r="F45" s="170">
        <v>0</v>
      </c>
      <c r="G45" s="169">
        <v>-1933227.69</v>
      </c>
      <c r="H45" s="170">
        <v>0</v>
      </c>
      <c r="I45" s="169">
        <v>-1933227.69</v>
      </c>
      <c r="J45" s="169">
        <v>0</v>
      </c>
    </row>
    <row r="46" spans="2:10" outlineLevel="2" collapsed="1">
      <c r="B46" s="156" t="s">
        <v>109</v>
      </c>
      <c r="C46" s="157">
        <v>55006612.939999998</v>
      </c>
      <c r="D46" s="158">
        <v>0</v>
      </c>
      <c r="E46" s="157">
        <v>55006612.939999998</v>
      </c>
      <c r="F46" s="157">
        <v>48330200</v>
      </c>
      <c r="G46" s="157">
        <v>-6676412.9400000004</v>
      </c>
      <c r="H46" s="157">
        <v>48330200</v>
      </c>
      <c r="I46" s="157">
        <v>-6676412.9400000004</v>
      </c>
      <c r="J46" s="157">
        <v>113.8142</v>
      </c>
    </row>
    <row r="47" spans="2:10" hidden="1" outlineLevel="3">
      <c r="B47" s="168" t="s">
        <v>110</v>
      </c>
      <c r="C47" s="169">
        <v>2800.35</v>
      </c>
      <c r="D47" s="170">
        <v>0</v>
      </c>
      <c r="E47" s="169">
        <v>2800.35</v>
      </c>
      <c r="F47" s="170">
        <v>0</v>
      </c>
      <c r="G47" s="169">
        <v>-2800.35</v>
      </c>
      <c r="H47" s="170">
        <v>0</v>
      </c>
      <c r="I47" s="169">
        <v>-2800.35</v>
      </c>
      <c r="J47" s="169">
        <v>0</v>
      </c>
    </row>
    <row r="48" spans="2:10" hidden="1" outlineLevel="3">
      <c r="B48" s="168" t="s">
        <v>111</v>
      </c>
      <c r="C48" s="169">
        <v>103747</v>
      </c>
      <c r="D48" s="169">
        <v>0</v>
      </c>
      <c r="E48" s="169">
        <v>103747</v>
      </c>
      <c r="F48" s="170">
        <v>0</v>
      </c>
      <c r="G48" s="169">
        <v>-103747</v>
      </c>
      <c r="H48" s="170">
        <v>0</v>
      </c>
      <c r="I48" s="169">
        <v>-103747</v>
      </c>
      <c r="J48" s="169">
        <v>0</v>
      </c>
    </row>
    <row r="49" spans="2:10" hidden="1" outlineLevel="3">
      <c r="B49" s="168" t="s">
        <v>115</v>
      </c>
      <c r="C49" s="169">
        <v>502.6</v>
      </c>
      <c r="D49" s="170">
        <v>0</v>
      </c>
      <c r="E49" s="169">
        <v>502.6</v>
      </c>
      <c r="F49" s="170">
        <v>0</v>
      </c>
      <c r="G49" s="169">
        <v>-502.6</v>
      </c>
      <c r="H49" s="170">
        <v>0</v>
      </c>
      <c r="I49" s="169">
        <v>-502.6</v>
      </c>
      <c r="J49" s="169">
        <v>0</v>
      </c>
    </row>
    <row r="50" spans="2:10" hidden="1" outlineLevel="3">
      <c r="B50" s="168" t="s">
        <v>117</v>
      </c>
      <c r="C50" s="169">
        <v>-498.1</v>
      </c>
      <c r="D50" s="170">
        <v>0</v>
      </c>
      <c r="E50" s="169">
        <v>-498.1</v>
      </c>
      <c r="F50" s="170">
        <v>0</v>
      </c>
      <c r="G50" s="169">
        <v>498.1</v>
      </c>
      <c r="H50" s="170">
        <v>0</v>
      </c>
      <c r="I50" s="169">
        <v>498.1</v>
      </c>
      <c r="J50" s="169">
        <v>0</v>
      </c>
    </row>
    <row r="51" spans="2:10" hidden="1" outlineLevel="3">
      <c r="B51" s="168" t="s">
        <v>119</v>
      </c>
      <c r="C51" s="169">
        <v>201.09</v>
      </c>
      <c r="D51" s="169">
        <v>0</v>
      </c>
      <c r="E51" s="169">
        <v>201.09</v>
      </c>
      <c r="F51" s="170">
        <v>0</v>
      </c>
      <c r="G51" s="169">
        <v>-201.09</v>
      </c>
      <c r="H51" s="170">
        <v>0</v>
      </c>
      <c r="I51" s="169">
        <v>-201.09</v>
      </c>
      <c r="J51" s="169">
        <v>0</v>
      </c>
    </row>
    <row r="52" spans="2:10" hidden="1" outlineLevel="3">
      <c r="B52" s="168" t="s">
        <v>125</v>
      </c>
      <c r="C52" s="169">
        <v>224158.55</v>
      </c>
      <c r="D52" s="170">
        <v>0</v>
      </c>
      <c r="E52" s="169">
        <v>224158.55</v>
      </c>
      <c r="F52" s="170">
        <v>0</v>
      </c>
      <c r="G52" s="169">
        <v>-224158.55</v>
      </c>
      <c r="H52" s="170">
        <v>0</v>
      </c>
      <c r="I52" s="169">
        <v>-224158.55</v>
      </c>
      <c r="J52" s="169">
        <v>0</v>
      </c>
    </row>
    <row r="53" spans="2:10" hidden="1" outlineLevel="3">
      <c r="B53" s="168" t="s">
        <v>126</v>
      </c>
      <c r="C53" s="169">
        <v>327211.28999999998</v>
      </c>
      <c r="D53" s="169">
        <v>176195.84</v>
      </c>
      <c r="E53" s="169">
        <v>503407.13</v>
      </c>
      <c r="F53" s="169">
        <v>463000</v>
      </c>
      <c r="G53" s="169">
        <v>-40407.129999999997</v>
      </c>
      <c r="H53" s="169">
        <v>463000</v>
      </c>
      <c r="I53" s="169">
        <v>-40407.129999999997</v>
      </c>
      <c r="J53" s="169">
        <v>108.7272</v>
      </c>
    </row>
    <row r="54" spans="2:10" hidden="1" outlineLevel="3">
      <c r="B54" s="168" t="s">
        <v>127</v>
      </c>
      <c r="C54" s="169">
        <v>18512015</v>
      </c>
      <c r="D54" s="170">
        <v>0</v>
      </c>
      <c r="E54" s="169">
        <v>18512015</v>
      </c>
      <c r="F54" s="169">
        <v>28237450</v>
      </c>
      <c r="G54" s="169">
        <v>9725435</v>
      </c>
      <c r="H54" s="169">
        <v>28237450</v>
      </c>
      <c r="I54" s="169">
        <v>9725435</v>
      </c>
      <c r="J54" s="169">
        <v>65.558400000000006</v>
      </c>
    </row>
    <row r="55" spans="2:10" hidden="1" outlineLevel="3">
      <c r="B55" s="168" t="s">
        <v>128</v>
      </c>
      <c r="C55" s="169">
        <v>-2.4700000000000002</v>
      </c>
      <c r="D55" s="170">
        <v>0</v>
      </c>
      <c r="E55" s="169">
        <v>-2.4700000000000002</v>
      </c>
      <c r="F55" s="170">
        <v>0</v>
      </c>
      <c r="G55" s="169">
        <v>2.4700000000000002</v>
      </c>
      <c r="H55" s="170">
        <v>0</v>
      </c>
      <c r="I55" s="169">
        <v>2.4700000000000002</v>
      </c>
      <c r="J55" s="169">
        <v>0</v>
      </c>
    </row>
    <row r="56" spans="2:10" hidden="1" outlineLevel="3">
      <c r="B56" s="168" t="s">
        <v>136</v>
      </c>
      <c r="C56" s="169">
        <v>554.04999999999995</v>
      </c>
      <c r="D56" s="170">
        <v>0</v>
      </c>
      <c r="E56" s="169">
        <v>554.04999999999995</v>
      </c>
      <c r="F56" s="170">
        <v>0</v>
      </c>
      <c r="G56" s="169">
        <v>-554.04999999999995</v>
      </c>
      <c r="H56" s="170">
        <v>0</v>
      </c>
      <c r="I56" s="169">
        <v>-554.04999999999995</v>
      </c>
      <c r="J56" s="169">
        <v>0</v>
      </c>
    </row>
    <row r="57" spans="2:10" hidden="1" outlineLevel="3">
      <c r="B57" s="168" t="s">
        <v>137</v>
      </c>
      <c r="C57" s="169">
        <v>38.11</v>
      </c>
      <c r="D57" s="170">
        <v>0</v>
      </c>
      <c r="E57" s="169">
        <v>38.11</v>
      </c>
      <c r="F57" s="170">
        <v>0</v>
      </c>
      <c r="G57" s="169">
        <v>-38.11</v>
      </c>
      <c r="H57" s="170">
        <v>0</v>
      </c>
      <c r="I57" s="169">
        <v>-38.11</v>
      </c>
      <c r="J57" s="169">
        <v>0</v>
      </c>
    </row>
    <row r="58" spans="2:10" hidden="1" outlineLevel="3">
      <c r="B58" s="168" t="s">
        <v>138</v>
      </c>
      <c r="C58" s="169">
        <v>-4022.19</v>
      </c>
      <c r="D58" s="170">
        <v>0</v>
      </c>
      <c r="E58" s="169">
        <v>-4022.19</v>
      </c>
      <c r="F58" s="170">
        <v>0</v>
      </c>
      <c r="G58" s="169">
        <v>4022.19</v>
      </c>
      <c r="H58" s="170">
        <v>0</v>
      </c>
      <c r="I58" s="169">
        <v>4022.19</v>
      </c>
      <c r="J58" s="169">
        <v>0</v>
      </c>
    </row>
    <row r="59" spans="2:10" hidden="1" outlineLevel="3">
      <c r="B59" s="168" t="s">
        <v>139</v>
      </c>
      <c r="C59" s="169">
        <v>4983.3</v>
      </c>
      <c r="D59" s="170">
        <v>0</v>
      </c>
      <c r="E59" s="169">
        <v>4983.3</v>
      </c>
      <c r="F59" s="170">
        <v>0</v>
      </c>
      <c r="G59" s="169">
        <v>-4983.3</v>
      </c>
      <c r="H59" s="170">
        <v>0</v>
      </c>
      <c r="I59" s="169">
        <v>-4983.3</v>
      </c>
      <c r="J59" s="169">
        <v>0</v>
      </c>
    </row>
    <row r="60" spans="2:10" hidden="1" outlineLevel="3">
      <c r="B60" s="168" t="s">
        <v>140</v>
      </c>
      <c r="C60" s="169">
        <v>13520.74</v>
      </c>
      <c r="D60" s="170">
        <v>0</v>
      </c>
      <c r="E60" s="169">
        <v>13520.74</v>
      </c>
      <c r="F60" s="170">
        <v>0</v>
      </c>
      <c r="G60" s="169">
        <v>-13520.74</v>
      </c>
      <c r="H60" s="170">
        <v>0</v>
      </c>
      <c r="I60" s="169">
        <v>-13520.74</v>
      </c>
      <c r="J60" s="169">
        <v>0</v>
      </c>
    </row>
    <row r="61" spans="2:10" hidden="1" outlineLevel="3">
      <c r="B61" s="168" t="s">
        <v>141</v>
      </c>
      <c r="C61" s="169">
        <v>1018.77</v>
      </c>
      <c r="D61" s="170">
        <v>0</v>
      </c>
      <c r="E61" s="169">
        <v>1018.77</v>
      </c>
      <c r="F61" s="170">
        <v>0</v>
      </c>
      <c r="G61" s="169">
        <v>-1018.77</v>
      </c>
      <c r="H61" s="170">
        <v>0</v>
      </c>
      <c r="I61" s="169">
        <v>-1018.77</v>
      </c>
      <c r="J61" s="169">
        <v>0</v>
      </c>
    </row>
    <row r="62" spans="2:10" hidden="1" outlineLevel="3">
      <c r="B62" s="168" t="s">
        <v>142</v>
      </c>
      <c r="C62" s="169">
        <v>12436.27</v>
      </c>
      <c r="D62" s="170">
        <v>0</v>
      </c>
      <c r="E62" s="169">
        <v>12436.27</v>
      </c>
      <c r="F62" s="170">
        <v>0</v>
      </c>
      <c r="G62" s="169">
        <v>-12436.27</v>
      </c>
      <c r="H62" s="170">
        <v>0</v>
      </c>
      <c r="I62" s="169">
        <v>-12436.27</v>
      </c>
      <c r="J62" s="169">
        <v>0</v>
      </c>
    </row>
    <row r="63" spans="2:10" hidden="1" outlineLevel="3">
      <c r="B63" s="168" t="s">
        <v>144</v>
      </c>
      <c r="C63" s="169">
        <v>-3151.96</v>
      </c>
      <c r="D63" s="170">
        <v>0</v>
      </c>
      <c r="E63" s="169">
        <v>-3151.96</v>
      </c>
      <c r="F63" s="169">
        <v>300000</v>
      </c>
      <c r="G63" s="169">
        <v>303151.96000000002</v>
      </c>
      <c r="H63" s="169">
        <v>300000</v>
      </c>
      <c r="I63" s="169">
        <v>303151.96000000002</v>
      </c>
      <c r="J63" s="169">
        <v>-1.0507</v>
      </c>
    </row>
    <row r="64" spans="2:10" hidden="1" outlineLevel="3">
      <c r="B64" s="168" t="s">
        <v>145</v>
      </c>
      <c r="C64" s="169">
        <v>2237.31</v>
      </c>
      <c r="D64" s="170">
        <v>0</v>
      </c>
      <c r="E64" s="169">
        <v>2237.31</v>
      </c>
      <c r="F64" s="170">
        <v>0</v>
      </c>
      <c r="G64" s="169">
        <v>-2237.31</v>
      </c>
      <c r="H64" s="170">
        <v>0</v>
      </c>
      <c r="I64" s="169">
        <v>-2237.31</v>
      </c>
      <c r="J64" s="169">
        <v>0</v>
      </c>
    </row>
    <row r="65" spans="2:10" hidden="1" outlineLevel="3">
      <c r="B65" s="168" t="s">
        <v>146</v>
      </c>
      <c r="C65" s="169">
        <v>184.5</v>
      </c>
      <c r="D65" s="170">
        <v>0</v>
      </c>
      <c r="E65" s="169">
        <v>184.5</v>
      </c>
      <c r="F65" s="170">
        <v>0</v>
      </c>
      <c r="G65" s="169">
        <v>-184.5</v>
      </c>
      <c r="H65" s="170">
        <v>0</v>
      </c>
      <c r="I65" s="169">
        <v>-184.5</v>
      </c>
      <c r="J65" s="169">
        <v>0</v>
      </c>
    </row>
    <row r="66" spans="2:10" hidden="1" outlineLevel="3">
      <c r="B66" s="168" t="s">
        <v>147</v>
      </c>
      <c r="C66" s="169">
        <v>-204.97</v>
      </c>
      <c r="D66" s="170">
        <v>0</v>
      </c>
      <c r="E66" s="169">
        <v>-204.97</v>
      </c>
      <c r="F66" s="170">
        <v>0</v>
      </c>
      <c r="G66" s="169">
        <v>204.97</v>
      </c>
      <c r="H66" s="170">
        <v>0</v>
      </c>
      <c r="I66" s="169">
        <v>204.97</v>
      </c>
      <c r="J66" s="169">
        <v>0</v>
      </c>
    </row>
    <row r="67" spans="2:10" hidden="1" outlineLevel="3">
      <c r="B67" s="168" t="s">
        <v>148</v>
      </c>
      <c r="C67" s="169">
        <v>7723.57</v>
      </c>
      <c r="D67" s="170">
        <v>0</v>
      </c>
      <c r="E67" s="169">
        <v>7723.57</v>
      </c>
      <c r="F67" s="170">
        <v>0</v>
      </c>
      <c r="G67" s="169">
        <v>-7723.57</v>
      </c>
      <c r="H67" s="170">
        <v>0</v>
      </c>
      <c r="I67" s="169">
        <v>-7723.57</v>
      </c>
      <c r="J67" s="169">
        <v>0</v>
      </c>
    </row>
    <row r="68" spans="2:10" hidden="1" outlineLevel="3">
      <c r="B68" s="168" t="s">
        <v>149</v>
      </c>
      <c r="C68" s="169">
        <v>86.15</v>
      </c>
      <c r="D68" s="170">
        <v>0</v>
      </c>
      <c r="E68" s="169">
        <v>86.15</v>
      </c>
      <c r="F68" s="170">
        <v>0</v>
      </c>
      <c r="G68" s="169">
        <v>-86.15</v>
      </c>
      <c r="H68" s="170">
        <v>0</v>
      </c>
      <c r="I68" s="169">
        <v>-86.15</v>
      </c>
      <c r="J68" s="169">
        <v>0</v>
      </c>
    </row>
    <row r="69" spans="2:10" hidden="1" outlineLevel="3">
      <c r="B69" s="168" t="s">
        <v>150</v>
      </c>
      <c r="C69" s="169">
        <v>-232632.85</v>
      </c>
      <c r="D69" s="170">
        <v>0</v>
      </c>
      <c r="E69" s="169">
        <v>-232632.85</v>
      </c>
      <c r="F69" s="170">
        <v>0</v>
      </c>
      <c r="G69" s="169">
        <v>232632.85</v>
      </c>
      <c r="H69" s="170">
        <v>0</v>
      </c>
      <c r="I69" s="169">
        <v>232632.85</v>
      </c>
      <c r="J69" s="169">
        <v>0</v>
      </c>
    </row>
    <row r="70" spans="2:10" hidden="1" outlineLevel="3">
      <c r="B70" s="168" t="s">
        <v>151</v>
      </c>
      <c r="C70" s="169">
        <v>-162.38999999999999</v>
      </c>
      <c r="D70" s="170">
        <v>0</v>
      </c>
      <c r="E70" s="169">
        <v>-162.38999999999999</v>
      </c>
      <c r="F70" s="170">
        <v>0</v>
      </c>
      <c r="G70" s="169">
        <v>162.38999999999999</v>
      </c>
      <c r="H70" s="170">
        <v>0</v>
      </c>
      <c r="I70" s="169">
        <v>162.38999999999999</v>
      </c>
      <c r="J70" s="169">
        <v>0</v>
      </c>
    </row>
    <row r="71" spans="2:10" hidden="1" outlineLevel="3">
      <c r="B71" s="168" t="s">
        <v>152</v>
      </c>
      <c r="C71" s="169">
        <v>225.42</v>
      </c>
      <c r="D71" s="170">
        <v>0</v>
      </c>
      <c r="E71" s="169">
        <v>225.42</v>
      </c>
      <c r="F71" s="170">
        <v>0</v>
      </c>
      <c r="G71" s="169">
        <v>-225.42</v>
      </c>
      <c r="H71" s="170">
        <v>0</v>
      </c>
      <c r="I71" s="169">
        <v>-225.42</v>
      </c>
      <c r="J71" s="169">
        <v>0</v>
      </c>
    </row>
    <row r="72" spans="2:10" hidden="1" outlineLevel="3">
      <c r="B72" s="168" t="s">
        <v>153</v>
      </c>
      <c r="C72" s="169">
        <v>-1108.1500000000001</v>
      </c>
      <c r="D72" s="170">
        <v>0</v>
      </c>
      <c r="E72" s="169">
        <v>-1108.1500000000001</v>
      </c>
      <c r="F72" s="170">
        <v>0</v>
      </c>
      <c r="G72" s="169">
        <v>1108.1500000000001</v>
      </c>
      <c r="H72" s="170">
        <v>0</v>
      </c>
      <c r="I72" s="169">
        <v>1108.1500000000001</v>
      </c>
      <c r="J72" s="169">
        <v>0</v>
      </c>
    </row>
    <row r="73" spans="2:10" hidden="1" outlineLevel="3">
      <c r="B73" s="168" t="s">
        <v>154</v>
      </c>
      <c r="C73" s="169">
        <v>-111.69</v>
      </c>
      <c r="D73" s="170">
        <v>0</v>
      </c>
      <c r="E73" s="169">
        <v>-111.69</v>
      </c>
      <c r="F73" s="170">
        <v>0</v>
      </c>
      <c r="G73" s="169">
        <v>111.69</v>
      </c>
      <c r="H73" s="170">
        <v>0</v>
      </c>
      <c r="I73" s="169">
        <v>111.69</v>
      </c>
      <c r="J73" s="169">
        <v>0</v>
      </c>
    </row>
    <row r="74" spans="2:10" hidden="1" outlineLevel="3">
      <c r="B74" s="168" t="s">
        <v>156</v>
      </c>
      <c r="C74" s="169">
        <v>47.99</v>
      </c>
      <c r="D74" s="170">
        <v>0</v>
      </c>
      <c r="E74" s="169">
        <v>47.99</v>
      </c>
      <c r="F74" s="170">
        <v>0</v>
      </c>
      <c r="G74" s="169">
        <v>-47.99</v>
      </c>
      <c r="H74" s="170">
        <v>0</v>
      </c>
      <c r="I74" s="169">
        <v>-47.99</v>
      </c>
      <c r="J74" s="169">
        <v>0</v>
      </c>
    </row>
    <row r="75" spans="2:10" hidden="1" outlineLevel="3">
      <c r="B75" s="168" t="s">
        <v>157</v>
      </c>
      <c r="C75" s="169">
        <v>1191.74</v>
      </c>
      <c r="D75" s="170">
        <v>0</v>
      </c>
      <c r="E75" s="169">
        <v>1191.74</v>
      </c>
      <c r="F75" s="170">
        <v>0</v>
      </c>
      <c r="G75" s="169">
        <v>-1191.74</v>
      </c>
      <c r="H75" s="170">
        <v>0</v>
      </c>
      <c r="I75" s="169">
        <v>-1191.74</v>
      </c>
      <c r="J75" s="169">
        <v>0</v>
      </c>
    </row>
    <row r="76" spans="2:10" hidden="1" outlineLevel="3">
      <c r="B76" s="168" t="s">
        <v>174</v>
      </c>
      <c r="C76" s="169">
        <v>-16033.76</v>
      </c>
      <c r="D76" s="170">
        <v>0</v>
      </c>
      <c r="E76" s="169">
        <v>-16033.76</v>
      </c>
      <c r="F76" s="170">
        <v>0</v>
      </c>
      <c r="G76" s="169">
        <v>16033.76</v>
      </c>
      <c r="H76" s="170">
        <v>0</v>
      </c>
      <c r="I76" s="169">
        <v>16033.76</v>
      </c>
      <c r="J76" s="169">
        <v>0</v>
      </c>
    </row>
    <row r="77" spans="2:10" hidden="1" outlineLevel="3">
      <c r="B77" s="168" t="s">
        <v>175</v>
      </c>
      <c r="C77" s="169">
        <v>0</v>
      </c>
      <c r="D77" s="170">
        <v>0</v>
      </c>
      <c r="E77" s="169">
        <v>0</v>
      </c>
      <c r="F77" s="170">
        <v>0</v>
      </c>
      <c r="G77" s="169">
        <v>0</v>
      </c>
      <c r="H77" s="170">
        <v>0</v>
      </c>
      <c r="I77" s="169">
        <v>0</v>
      </c>
      <c r="J77" s="169">
        <v>0</v>
      </c>
    </row>
    <row r="78" spans="2:10" hidden="1" outlineLevel="3">
      <c r="B78" s="168" t="s">
        <v>190</v>
      </c>
      <c r="C78" s="169">
        <v>50000</v>
      </c>
      <c r="D78" s="170">
        <v>0</v>
      </c>
      <c r="E78" s="169">
        <v>50000</v>
      </c>
      <c r="F78" s="170">
        <v>0</v>
      </c>
      <c r="G78" s="169">
        <v>-50000</v>
      </c>
      <c r="H78" s="170">
        <v>0</v>
      </c>
      <c r="I78" s="169">
        <v>-50000</v>
      </c>
      <c r="J78" s="169">
        <v>0</v>
      </c>
    </row>
    <row r="79" spans="2:10" hidden="1" outlineLevel="3">
      <c r="B79" s="168" t="s">
        <v>191</v>
      </c>
      <c r="C79" s="169">
        <v>520.35</v>
      </c>
      <c r="D79" s="170">
        <v>0</v>
      </c>
      <c r="E79" s="169">
        <v>520.35</v>
      </c>
      <c r="F79" s="170">
        <v>0</v>
      </c>
      <c r="G79" s="169">
        <v>-520.35</v>
      </c>
      <c r="H79" s="170">
        <v>0</v>
      </c>
      <c r="I79" s="169">
        <v>-520.35</v>
      </c>
      <c r="J79" s="169">
        <v>0</v>
      </c>
    </row>
    <row r="80" spans="2:10" hidden="1" outlineLevel="3">
      <c r="B80" s="168" t="s">
        <v>205</v>
      </c>
      <c r="C80" s="169">
        <v>3675.14</v>
      </c>
      <c r="D80" s="170">
        <v>0</v>
      </c>
      <c r="E80" s="169">
        <v>3675.14</v>
      </c>
      <c r="F80" s="170">
        <v>0</v>
      </c>
      <c r="G80" s="169">
        <v>-3675.14</v>
      </c>
      <c r="H80" s="170">
        <v>0</v>
      </c>
      <c r="I80" s="169">
        <v>-3675.14</v>
      </c>
      <c r="J80" s="169">
        <v>0</v>
      </c>
    </row>
    <row r="81" spans="2:10" hidden="1" outlineLevel="3">
      <c r="B81" s="168" t="s">
        <v>216</v>
      </c>
      <c r="C81" s="169">
        <v>-22.94</v>
      </c>
      <c r="D81" s="170">
        <v>0</v>
      </c>
      <c r="E81" s="169">
        <v>-22.94</v>
      </c>
      <c r="F81" s="170">
        <v>0</v>
      </c>
      <c r="G81" s="169">
        <v>22.94</v>
      </c>
      <c r="H81" s="170">
        <v>0</v>
      </c>
      <c r="I81" s="169">
        <v>22.94</v>
      </c>
      <c r="J81" s="169">
        <v>0</v>
      </c>
    </row>
    <row r="82" spans="2:10" outlineLevel="2" collapsed="1">
      <c r="B82" s="156" t="s">
        <v>55</v>
      </c>
      <c r="C82" s="157">
        <v>19011127.82</v>
      </c>
      <c r="D82" s="157">
        <v>176195.84</v>
      </c>
      <c r="E82" s="157">
        <v>19187323.66</v>
      </c>
      <c r="F82" s="157">
        <v>29000450</v>
      </c>
      <c r="G82" s="157">
        <v>9813126.3399999999</v>
      </c>
      <c r="H82" s="157">
        <v>29000450</v>
      </c>
      <c r="I82" s="157">
        <v>9813126.3399999999</v>
      </c>
      <c r="J82" s="157">
        <v>66.162199999999999</v>
      </c>
    </row>
    <row r="83" spans="2:10" hidden="1" outlineLevel="3">
      <c r="B83" s="168" t="s">
        <v>227</v>
      </c>
      <c r="C83" s="170">
        <v>0</v>
      </c>
      <c r="D83" s="169">
        <v>1999.58</v>
      </c>
      <c r="E83" s="169">
        <v>1999.58</v>
      </c>
      <c r="F83" s="170">
        <v>0</v>
      </c>
      <c r="G83" s="169">
        <v>-1999.58</v>
      </c>
      <c r="H83" s="170">
        <v>0</v>
      </c>
      <c r="I83" s="169">
        <v>-1999.58</v>
      </c>
      <c r="J83" s="169">
        <v>0</v>
      </c>
    </row>
    <row r="84" spans="2:10" hidden="1" outlineLevel="3">
      <c r="B84" s="168" t="s">
        <v>228</v>
      </c>
      <c r="C84" s="169">
        <v>10606.33</v>
      </c>
      <c r="D84" s="170">
        <v>0</v>
      </c>
      <c r="E84" s="169">
        <v>10606.33</v>
      </c>
      <c r="F84" s="170">
        <v>0</v>
      </c>
      <c r="G84" s="169">
        <v>-10606.33</v>
      </c>
      <c r="H84" s="170">
        <v>0</v>
      </c>
      <c r="I84" s="169">
        <v>-10606.33</v>
      </c>
      <c r="J84" s="169">
        <v>0</v>
      </c>
    </row>
    <row r="85" spans="2:10" hidden="1" outlineLevel="3">
      <c r="B85" s="168" t="s">
        <v>229</v>
      </c>
      <c r="C85" s="169">
        <v>42359.85</v>
      </c>
      <c r="D85" s="170">
        <v>0</v>
      </c>
      <c r="E85" s="169">
        <v>42359.85</v>
      </c>
      <c r="F85" s="170">
        <v>0</v>
      </c>
      <c r="G85" s="169">
        <v>-42359.85</v>
      </c>
      <c r="H85" s="170">
        <v>0</v>
      </c>
      <c r="I85" s="169">
        <v>-42359.85</v>
      </c>
      <c r="J85" s="169">
        <v>0</v>
      </c>
    </row>
    <row r="86" spans="2:10" outlineLevel="2" collapsed="1">
      <c r="B86" s="156" t="s">
        <v>230</v>
      </c>
      <c r="C86" s="157">
        <v>52966.18</v>
      </c>
      <c r="D86" s="157">
        <v>1999.58</v>
      </c>
      <c r="E86" s="157">
        <v>54965.760000000002</v>
      </c>
      <c r="F86" s="158">
        <v>0</v>
      </c>
      <c r="G86" s="157">
        <v>-54965.760000000002</v>
      </c>
      <c r="H86" s="158">
        <v>0</v>
      </c>
      <c r="I86" s="157">
        <v>-54965.760000000002</v>
      </c>
      <c r="J86" s="157">
        <v>0</v>
      </c>
    </row>
    <row r="87" spans="2:10" hidden="1" outlineLevel="3">
      <c r="B87" s="168" t="s">
        <v>231</v>
      </c>
      <c r="C87" s="169">
        <v>8949812.25</v>
      </c>
      <c r="D87" s="169">
        <v>110824.41</v>
      </c>
      <c r="E87" s="169">
        <v>9060636.6600000001</v>
      </c>
      <c r="F87" s="170">
        <v>0</v>
      </c>
      <c r="G87" s="169">
        <v>-9060636.6600000001</v>
      </c>
      <c r="H87" s="170">
        <v>0</v>
      </c>
      <c r="I87" s="169">
        <v>-9060636.6600000001</v>
      </c>
      <c r="J87" s="169">
        <v>0</v>
      </c>
    </row>
    <row r="88" spans="2:10" hidden="1" outlineLevel="3">
      <c r="B88" s="168" t="s">
        <v>232</v>
      </c>
      <c r="C88" s="169">
        <v>14408.5</v>
      </c>
      <c r="D88" s="170">
        <v>0</v>
      </c>
      <c r="E88" s="169">
        <v>14408.5</v>
      </c>
      <c r="F88" s="169">
        <v>0</v>
      </c>
      <c r="G88" s="169">
        <v>-14408.5</v>
      </c>
      <c r="H88" s="169">
        <v>0</v>
      </c>
      <c r="I88" s="169">
        <v>-14408.5</v>
      </c>
      <c r="J88" s="169">
        <v>0</v>
      </c>
    </row>
    <row r="89" spans="2:10" hidden="1" outlineLevel="3">
      <c r="B89" s="168" t="s">
        <v>233</v>
      </c>
      <c r="C89" s="169">
        <v>2594.88</v>
      </c>
      <c r="D89" s="169">
        <v>14419.71</v>
      </c>
      <c r="E89" s="169">
        <v>17014.59</v>
      </c>
      <c r="F89" s="170">
        <v>0</v>
      </c>
      <c r="G89" s="169">
        <v>-17014.59</v>
      </c>
      <c r="H89" s="170">
        <v>0</v>
      </c>
      <c r="I89" s="169">
        <v>-17014.59</v>
      </c>
      <c r="J89" s="169">
        <v>0</v>
      </c>
    </row>
    <row r="90" spans="2:10" hidden="1" outlineLevel="3">
      <c r="B90" s="168" t="s">
        <v>234</v>
      </c>
      <c r="C90" s="169">
        <v>61234.080000000002</v>
      </c>
      <c r="D90" s="169">
        <v>33025</v>
      </c>
      <c r="E90" s="169">
        <v>94259.08</v>
      </c>
      <c r="F90" s="170">
        <v>0</v>
      </c>
      <c r="G90" s="169">
        <v>-94259.08</v>
      </c>
      <c r="H90" s="170">
        <v>0</v>
      </c>
      <c r="I90" s="169">
        <v>-94259.08</v>
      </c>
      <c r="J90" s="169">
        <v>0</v>
      </c>
    </row>
    <row r="91" spans="2:10" hidden="1" outlineLevel="3">
      <c r="B91" s="168" t="s">
        <v>240</v>
      </c>
      <c r="C91" s="169">
        <v>197253.38</v>
      </c>
      <c r="D91" s="169">
        <v>0</v>
      </c>
      <c r="E91" s="169">
        <v>197253.38</v>
      </c>
      <c r="F91" s="170">
        <v>0</v>
      </c>
      <c r="G91" s="169">
        <v>-197253.38</v>
      </c>
      <c r="H91" s="170">
        <v>0</v>
      </c>
      <c r="I91" s="169">
        <v>-197253.38</v>
      </c>
      <c r="J91" s="169">
        <v>0</v>
      </c>
    </row>
    <row r="92" spans="2:10" hidden="1" outlineLevel="3">
      <c r="B92" s="168" t="s">
        <v>241</v>
      </c>
      <c r="C92" s="169">
        <v>149826.34</v>
      </c>
      <c r="D92" s="169">
        <v>0</v>
      </c>
      <c r="E92" s="169">
        <v>149826.34</v>
      </c>
      <c r="F92" s="169">
        <v>144800</v>
      </c>
      <c r="G92" s="169">
        <v>-5026.34</v>
      </c>
      <c r="H92" s="169">
        <v>144800</v>
      </c>
      <c r="I92" s="169">
        <v>-5026.34</v>
      </c>
      <c r="J92" s="169">
        <v>103.4712</v>
      </c>
    </row>
    <row r="93" spans="2:10" hidden="1" outlineLevel="3">
      <c r="B93" s="168" t="s">
        <v>243</v>
      </c>
      <c r="C93" s="170">
        <v>0</v>
      </c>
      <c r="D93" s="169">
        <v>26.95</v>
      </c>
      <c r="E93" s="169">
        <v>26.95</v>
      </c>
      <c r="F93" s="170">
        <v>0</v>
      </c>
      <c r="G93" s="169">
        <v>-26.95</v>
      </c>
      <c r="H93" s="170">
        <v>0</v>
      </c>
      <c r="I93" s="169">
        <v>-26.95</v>
      </c>
      <c r="J93" s="169">
        <v>0</v>
      </c>
    </row>
    <row r="94" spans="2:10" hidden="1" outlineLevel="3">
      <c r="B94" s="168" t="s">
        <v>246</v>
      </c>
      <c r="C94" s="169">
        <v>25089.58</v>
      </c>
      <c r="D94" s="169">
        <v>3358.24</v>
      </c>
      <c r="E94" s="169">
        <v>28447.82</v>
      </c>
      <c r="F94" s="170">
        <v>0</v>
      </c>
      <c r="G94" s="169">
        <v>-28447.82</v>
      </c>
      <c r="H94" s="170">
        <v>0</v>
      </c>
      <c r="I94" s="169">
        <v>-28447.82</v>
      </c>
      <c r="J94" s="169">
        <v>0</v>
      </c>
    </row>
    <row r="95" spans="2:10" hidden="1" outlineLevel="3">
      <c r="B95" s="168" t="s">
        <v>247</v>
      </c>
      <c r="C95" s="169">
        <v>1033398.42</v>
      </c>
      <c r="D95" s="169">
        <v>1065283.77</v>
      </c>
      <c r="E95" s="169">
        <v>2098682.19</v>
      </c>
      <c r="F95" s="169">
        <v>500000</v>
      </c>
      <c r="G95" s="169">
        <v>-1598682.19</v>
      </c>
      <c r="H95" s="169">
        <v>500000</v>
      </c>
      <c r="I95" s="169">
        <v>-1598682.19</v>
      </c>
      <c r="J95" s="169">
        <v>419.7364</v>
      </c>
    </row>
    <row r="96" spans="2:10" hidden="1" outlineLevel="3">
      <c r="B96" s="168" t="s">
        <v>248</v>
      </c>
      <c r="C96" s="169">
        <v>51656.81</v>
      </c>
      <c r="D96" s="169">
        <v>0</v>
      </c>
      <c r="E96" s="169">
        <v>51656.81</v>
      </c>
      <c r="F96" s="169">
        <v>0</v>
      </c>
      <c r="G96" s="169">
        <v>-51656.81</v>
      </c>
      <c r="H96" s="169">
        <v>0</v>
      </c>
      <c r="I96" s="169">
        <v>-51656.81</v>
      </c>
      <c r="J96" s="169">
        <v>0</v>
      </c>
    </row>
    <row r="97" spans="2:10" hidden="1" outlineLevel="3">
      <c r="B97" s="168" t="s">
        <v>249</v>
      </c>
      <c r="C97" s="169">
        <v>4896.08</v>
      </c>
      <c r="D97" s="170">
        <v>0</v>
      </c>
      <c r="E97" s="169">
        <v>4896.08</v>
      </c>
      <c r="F97" s="170">
        <v>0</v>
      </c>
      <c r="G97" s="169">
        <v>-4896.08</v>
      </c>
      <c r="H97" s="170">
        <v>0</v>
      </c>
      <c r="I97" s="169">
        <v>-4896.08</v>
      </c>
      <c r="J97" s="169">
        <v>0</v>
      </c>
    </row>
    <row r="98" spans="2:10" hidden="1" outlineLevel="3">
      <c r="B98" s="168" t="s">
        <v>252</v>
      </c>
      <c r="C98" s="169">
        <v>5844.15</v>
      </c>
      <c r="D98" s="169">
        <v>0.02</v>
      </c>
      <c r="E98" s="169">
        <v>5844.17</v>
      </c>
      <c r="F98" s="170">
        <v>0</v>
      </c>
      <c r="G98" s="169">
        <v>-5844.17</v>
      </c>
      <c r="H98" s="170">
        <v>0</v>
      </c>
      <c r="I98" s="169">
        <v>-5844.17</v>
      </c>
      <c r="J98" s="169">
        <v>0</v>
      </c>
    </row>
    <row r="99" spans="2:10" hidden="1" outlineLevel="3">
      <c r="B99" s="168" t="s">
        <v>254</v>
      </c>
      <c r="C99" s="169">
        <v>40759.29</v>
      </c>
      <c r="D99" s="170">
        <v>0</v>
      </c>
      <c r="E99" s="169">
        <v>40759.29</v>
      </c>
      <c r="F99" s="169">
        <v>0</v>
      </c>
      <c r="G99" s="169">
        <v>-40759.29</v>
      </c>
      <c r="H99" s="169">
        <v>0</v>
      </c>
      <c r="I99" s="169">
        <v>-40759.29</v>
      </c>
      <c r="J99" s="169">
        <v>0</v>
      </c>
    </row>
    <row r="100" spans="2:10" hidden="1" outlineLevel="3">
      <c r="B100" s="168" t="s">
        <v>259</v>
      </c>
      <c r="C100" s="169">
        <v>133790.01999999999</v>
      </c>
      <c r="D100" s="169">
        <v>3561.6</v>
      </c>
      <c r="E100" s="169">
        <v>137351.62</v>
      </c>
      <c r="F100" s="169">
        <v>1050000</v>
      </c>
      <c r="G100" s="169">
        <v>912648.38</v>
      </c>
      <c r="H100" s="169">
        <v>1050000</v>
      </c>
      <c r="I100" s="169">
        <v>912648.38</v>
      </c>
      <c r="J100" s="169">
        <v>13.081099999999999</v>
      </c>
    </row>
    <row r="101" spans="2:10" hidden="1" outlineLevel="3">
      <c r="B101" s="168" t="s">
        <v>262</v>
      </c>
      <c r="C101" s="169">
        <v>126.8</v>
      </c>
      <c r="D101" s="170">
        <v>0</v>
      </c>
      <c r="E101" s="169">
        <v>126.8</v>
      </c>
      <c r="F101" s="170">
        <v>0</v>
      </c>
      <c r="G101" s="169">
        <v>-126.8</v>
      </c>
      <c r="H101" s="170">
        <v>0</v>
      </c>
      <c r="I101" s="169">
        <v>-126.8</v>
      </c>
      <c r="J101" s="169">
        <v>0</v>
      </c>
    </row>
    <row r="102" spans="2:10" hidden="1" outlineLevel="3">
      <c r="B102" s="168" t="s">
        <v>273</v>
      </c>
      <c r="C102" s="169">
        <v>2930.16</v>
      </c>
      <c r="D102" s="170">
        <v>0</v>
      </c>
      <c r="E102" s="169">
        <v>2930.16</v>
      </c>
      <c r="F102" s="170">
        <v>0</v>
      </c>
      <c r="G102" s="169">
        <v>-2930.16</v>
      </c>
      <c r="H102" s="170">
        <v>0</v>
      </c>
      <c r="I102" s="169">
        <v>-2930.16</v>
      </c>
      <c r="J102" s="169">
        <v>0</v>
      </c>
    </row>
    <row r="103" spans="2:10" hidden="1" outlineLevel="3">
      <c r="B103" s="168" t="s">
        <v>275</v>
      </c>
      <c r="C103" s="169">
        <v>15107880.359999999</v>
      </c>
      <c r="D103" s="170">
        <v>0</v>
      </c>
      <c r="E103" s="169">
        <v>15107880.359999999</v>
      </c>
      <c r="F103" s="169">
        <v>15161238</v>
      </c>
      <c r="G103" s="169">
        <v>53357.64</v>
      </c>
      <c r="H103" s="169">
        <v>15161238</v>
      </c>
      <c r="I103" s="169">
        <v>53357.64</v>
      </c>
      <c r="J103" s="169">
        <v>99.648099999999999</v>
      </c>
    </row>
    <row r="104" spans="2:10" hidden="1" outlineLevel="3">
      <c r="B104" s="168" t="s">
        <v>276</v>
      </c>
      <c r="C104" s="169">
        <v>33.44</v>
      </c>
      <c r="D104" s="170">
        <v>0</v>
      </c>
      <c r="E104" s="169">
        <v>33.44</v>
      </c>
      <c r="F104" s="170">
        <v>0</v>
      </c>
      <c r="G104" s="169">
        <v>-33.44</v>
      </c>
      <c r="H104" s="170">
        <v>0</v>
      </c>
      <c r="I104" s="169">
        <v>-33.44</v>
      </c>
      <c r="J104" s="169">
        <v>0</v>
      </c>
    </row>
    <row r="105" spans="2:10" hidden="1" outlineLevel="3">
      <c r="B105" s="168" t="s">
        <v>279</v>
      </c>
      <c r="C105" s="169">
        <v>89.55</v>
      </c>
      <c r="D105" s="170">
        <v>0</v>
      </c>
      <c r="E105" s="169">
        <v>89.55</v>
      </c>
      <c r="F105" s="170">
        <v>0</v>
      </c>
      <c r="G105" s="169">
        <v>-89.55</v>
      </c>
      <c r="H105" s="170">
        <v>0</v>
      </c>
      <c r="I105" s="169">
        <v>-89.55</v>
      </c>
      <c r="J105" s="169">
        <v>0</v>
      </c>
    </row>
    <row r="106" spans="2:10" hidden="1" outlineLevel="3">
      <c r="B106" s="168" t="s">
        <v>285</v>
      </c>
      <c r="C106" s="169">
        <v>22853.71</v>
      </c>
      <c r="D106" s="169">
        <v>0</v>
      </c>
      <c r="E106" s="169">
        <v>22853.71</v>
      </c>
      <c r="F106" s="170">
        <v>0</v>
      </c>
      <c r="G106" s="169">
        <v>-22853.71</v>
      </c>
      <c r="H106" s="170">
        <v>0</v>
      </c>
      <c r="I106" s="169">
        <v>-22853.71</v>
      </c>
      <c r="J106" s="169">
        <v>0</v>
      </c>
    </row>
    <row r="107" spans="2:10" hidden="1" outlineLevel="3">
      <c r="B107" s="168" t="s">
        <v>289</v>
      </c>
      <c r="C107" s="169">
        <v>189.59</v>
      </c>
      <c r="D107" s="170">
        <v>0</v>
      </c>
      <c r="E107" s="169">
        <v>189.59</v>
      </c>
      <c r="F107" s="170">
        <v>0</v>
      </c>
      <c r="G107" s="169">
        <v>-189.59</v>
      </c>
      <c r="H107" s="170">
        <v>0</v>
      </c>
      <c r="I107" s="169">
        <v>-189.59</v>
      </c>
      <c r="J107" s="169">
        <v>0</v>
      </c>
    </row>
    <row r="108" spans="2:10" hidden="1" outlineLevel="3">
      <c r="B108" s="168" t="s">
        <v>292</v>
      </c>
      <c r="C108" s="169">
        <v>14319.24</v>
      </c>
      <c r="D108" s="169">
        <v>11392.35</v>
      </c>
      <c r="E108" s="169">
        <v>25711.59</v>
      </c>
      <c r="F108" s="169">
        <v>700000</v>
      </c>
      <c r="G108" s="169">
        <v>674288.41</v>
      </c>
      <c r="H108" s="169">
        <v>700000</v>
      </c>
      <c r="I108" s="169">
        <v>674288.41</v>
      </c>
      <c r="J108" s="169">
        <v>3.6730999999999998</v>
      </c>
    </row>
    <row r="109" spans="2:10" hidden="1" outlineLevel="3">
      <c r="B109" s="168" t="s">
        <v>296</v>
      </c>
      <c r="C109" s="170">
        <v>0</v>
      </c>
      <c r="D109" s="169">
        <v>1506.6</v>
      </c>
      <c r="E109" s="169">
        <v>1506.6</v>
      </c>
      <c r="F109" s="170">
        <v>0</v>
      </c>
      <c r="G109" s="169">
        <v>-1506.6</v>
      </c>
      <c r="H109" s="170">
        <v>0</v>
      </c>
      <c r="I109" s="169">
        <v>-1506.6</v>
      </c>
      <c r="J109" s="169">
        <v>0</v>
      </c>
    </row>
    <row r="110" spans="2:10" hidden="1" outlineLevel="3">
      <c r="B110" s="168" t="s">
        <v>302</v>
      </c>
      <c r="C110" s="169">
        <v>1034.25</v>
      </c>
      <c r="D110" s="170">
        <v>0</v>
      </c>
      <c r="E110" s="169">
        <v>1034.25</v>
      </c>
      <c r="F110" s="170">
        <v>0</v>
      </c>
      <c r="G110" s="169">
        <v>-1034.25</v>
      </c>
      <c r="H110" s="170">
        <v>0</v>
      </c>
      <c r="I110" s="169">
        <v>-1034.25</v>
      </c>
      <c r="J110" s="169">
        <v>0</v>
      </c>
    </row>
    <row r="111" spans="2:10" hidden="1" outlineLevel="3">
      <c r="B111" s="168" t="s">
        <v>467</v>
      </c>
      <c r="C111" s="169">
        <v>430.98</v>
      </c>
      <c r="D111" s="170">
        <v>0</v>
      </c>
      <c r="E111" s="169">
        <v>430.98</v>
      </c>
      <c r="F111" s="170">
        <v>0</v>
      </c>
      <c r="G111" s="169">
        <v>-430.98</v>
      </c>
      <c r="H111" s="170">
        <v>0</v>
      </c>
      <c r="I111" s="169">
        <v>-430.98</v>
      </c>
      <c r="J111" s="169">
        <v>0</v>
      </c>
    </row>
    <row r="112" spans="2:10" hidden="1" outlineLevel="3">
      <c r="B112" s="168" t="s">
        <v>309</v>
      </c>
      <c r="C112" s="169">
        <v>36410.75</v>
      </c>
      <c r="D112" s="169">
        <v>32469.74</v>
      </c>
      <c r="E112" s="169">
        <v>68880.490000000005</v>
      </c>
      <c r="F112" s="170">
        <v>0</v>
      </c>
      <c r="G112" s="169">
        <v>-68880.490000000005</v>
      </c>
      <c r="H112" s="170">
        <v>0</v>
      </c>
      <c r="I112" s="169">
        <v>-68880.490000000005</v>
      </c>
      <c r="J112" s="169">
        <v>0</v>
      </c>
    </row>
    <row r="113" spans="2:10" hidden="1" outlineLevel="3">
      <c r="B113" s="168" t="s">
        <v>313</v>
      </c>
      <c r="C113" s="169">
        <v>-5.33</v>
      </c>
      <c r="D113" s="170">
        <v>0</v>
      </c>
      <c r="E113" s="169">
        <v>-5.33</v>
      </c>
      <c r="F113" s="170">
        <v>0</v>
      </c>
      <c r="G113" s="169">
        <v>5.33</v>
      </c>
      <c r="H113" s="170">
        <v>0</v>
      </c>
      <c r="I113" s="169">
        <v>5.33</v>
      </c>
      <c r="J113" s="169">
        <v>0</v>
      </c>
    </row>
    <row r="114" spans="2:10" hidden="1" outlineLevel="3">
      <c r="B114" s="168" t="s">
        <v>314</v>
      </c>
      <c r="C114" s="169">
        <v>1223.9100000000001</v>
      </c>
      <c r="D114" s="169">
        <v>1107.3499999999999</v>
      </c>
      <c r="E114" s="169">
        <v>2331.2600000000002</v>
      </c>
      <c r="F114" s="170">
        <v>0</v>
      </c>
      <c r="G114" s="169">
        <v>-2331.2600000000002</v>
      </c>
      <c r="H114" s="170">
        <v>0</v>
      </c>
      <c r="I114" s="169">
        <v>-2331.2600000000002</v>
      </c>
      <c r="J114" s="169">
        <v>0</v>
      </c>
    </row>
    <row r="115" spans="2:10" hidden="1" outlineLevel="3">
      <c r="B115" s="168" t="s">
        <v>317</v>
      </c>
      <c r="C115" s="169">
        <v>42921</v>
      </c>
      <c r="D115" s="170">
        <v>0</v>
      </c>
      <c r="E115" s="169">
        <v>42921</v>
      </c>
      <c r="F115" s="170">
        <v>0</v>
      </c>
      <c r="G115" s="169">
        <v>-42921</v>
      </c>
      <c r="H115" s="170">
        <v>0</v>
      </c>
      <c r="I115" s="169">
        <v>-42921</v>
      </c>
      <c r="J115" s="169">
        <v>0</v>
      </c>
    </row>
    <row r="116" spans="2:10" hidden="1" outlineLevel="3">
      <c r="B116" s="168" t="s">
        <v>319</v>
      </c>
      <c r="C116" s="169">
        <v>886.34</v>
      </c>
      <c r="D116" s="170">
        <v>0</v>
      </c>
      <c r="E116" s="169">
        <v>886.34</v>
      </c>
      <c r="F116" s="170">
        <v>0</v>
      </c>
      <c r="G116" s="169">
        <v>-886.34</v>
      </c>
      <c r="H116" s="170">
        <v>0</v>
      </c>
      <c r="I116" s="169">
        <v>-886.34</v>
      </c>
      <c r="J116" s="169">
        <v>0</v>
      </c>
    </row>
    <row r="117" spans="2:10" hidden="1" outlineLevel="3">
      <c r="B117" s="168" t="s">
        <v>320</v>
      </c>
      <c r="C117" s="169">
        <v>2260.5100000000002</v>
      </c>
      <c r="D117" s="170">
        <v>0</v>
      </c>
      <c r="E117" s="169">
        <v>2260.5100000000002</v>
      </c>
      <c r="F117" s="170">
        <v>0</v>
      </c>
      <c r="G117" s="169">
        <v>-2260.5100000000002</v>
      </c>
      <c r="H117" s="170">
        <v>0</v>
      </c>
      <c r="I117" s="169">
        <v>-2260.5100000000002</v>
      </c>
      <c r="J117" s="169">
        <v>0</v>
      </c>
    </row>
    <row r="118" spans="2:10" hidden="1" outlineLevel="3">
      <c r="B118" s="168" t="s">
        <v>322</v>
      </c>
      <c r="C118" s="169">
        <v>6955.92</v>
      </c>
      <c r="D118" s="170">
        <v>0</v>
      </c>
      <c r="E118" s="169">
        <v>6955.92</v>
      </c>
      <c r="F118" s="170">
        <v>0</v>
      </c>
      <c r="G118" s="169">
        <v>-6955.92</v>
      </c>
      <c r="H118" s="170">
        <v>0</v>
      </c>
      <c r="I118" s="169">
        <v>-6955.92</v>
      </c>
      <c r="J118" s="169">
        <v>0</v>
      </c>
    </row>
    <row r="119" spans="2:10" hidden="1" outlineLevel="3">
      <c r="B119" s="168" t="s">
        <v>325</v>
      </c>
      <c r="C119" s="169">
        <v>5223474.63</v>
      </c>
      <c r="D119" s="169">
        <v>8668.83</v>
      </c>
      <c r="E119" s="169">
        <v>5232143.46</v>
      </c>
      <c r="F119" s="169">
        <v>44557734</v>
      </c>
      <c r="G119" s="169">
        <v>39325590.539999999</v>
      </c>
      <c r="H119" s="169">
        <v>44557734</v>
      </c>
      <c r="I119" s="169">
        <v>39325590.539999999</v>
      </c>
      <c r="J119" s="169">
        <v>11.7424</v>
      </c>
    </row>
    <row r="120" spans="2:10" hidden="1" outlineLevel="3">
      <c r="B120" s="168" t="s">
        <v>326</v>
      </c>
      <c r="C120" s="169">
        <v>2345516.36</v>
      </c>
      <c r="D120" s="170">
        <v>0</v>
      </c>
      <c r="E120" s="169">
        <v>2345516.36</v>
      </c>
      <c r="F120" s="170">
        <v>0</v>
      </c>
      <c r="G120" s="169">
        <v>-2345516.36</v>
      </c>
      <c r="H120" s="170">
        <v>0</v>
      </c>
      <c r="I120" s="169">
        <v>-2345516.36</v>
      </c>
      <c r="J120" s="169">
        <v>0</v>
      </c>
    </row>
    <row r="121" spans="2:10" hidden="1" outlineLevel="3">
      <c r="B121" s="168" t="s">
        <v>327</v>
      </c>
      <c r="C121" s="169">
        <v>564182.31999999995</v>
      </c>
      <c r="D121" s="170">
        <v>0</v>
      </c>
      <c r="E121" s="169">
        <v>564182.31999999995</v>
      </c>
      <c r="F121" s="170">
        <v>0</v>
      </c>
      <c r="G121" s="169">
        <v>-564182.31999999995</v>
      </c>
      <c r="H121" s="170">
        <v>0</v>
      </c>
      <c r="I121" s="169">
        <v>-564182.31999999995</v>
      </c>
      <c r="J121" s="169">
        <v>0</v>
      </c>
    </row>
    <row r="122" spans="2:10" hidden="1" outlineLevel="3">
      <c r="B122" s="168" t="s">
        <v>328</v>
      </c>
      <c r="C122" s="169">
        <v>24250653.940000001</v>
      </c>
      <c r="D122" s="170">
        <v>0</v>
      </c>
      <c r="E122" s="169">
        <v>24250653.940000001</v>
      </c>
      <c r="F122" s="170">
        <v>0</v>
      </c>
      <c r="G122" s="169">
        <v>-24250653.940000001</v>
      </c>
      <c r="H122" s="170">
        <v>0</v>
      </c>
      <c r="I122" s="169">
        <v>-24250653.940000001</v>
      </c>
      <c r="J122" s="169">
        <v>0</v>
      </c>
    </row>
    <row r="123" spans="2:10" hidden="1" outlineLevel="3">
      <c r="B123" s="168" t="s">
        <v>329</v>
      </c>
      <c r="C123" s="169">
        <v>8.58</v>
      </c>
      <c r="D123" s="170">
        <v>0</v>
      </c>
      <c r="E123" s="169">
        <v>8.58</v>
      </c>
      <c r="F123" s="170">
        <v>0</v>
      </c>
      <c r="G123" s="169">
        <v>-8.58</v>
      </c>
      <c r="H123" s="170">
        <v>0</v>
      </c>
      <c r="I123" s="169">
        <v>-8.58</v>
      </c>
      <c r="J123" s="169">
        <v>0</v>
      </c>
    </row>
    <row r="124" spans="2:10" hidden="1" outlineLevel="3">
      <c r="B124" s="168" t="s">
        <v>330</v>
      </c>
      <c r="C124" s="169">
        <v>363257.58</v>
      </c>
      <c r="D124" s="170">
        <v>0</v>
      </c>
      <c r="E124" s="169">
        <v>363257.58</v>
      </c>
      <c r="F124" s="169">
        <v>391000</v>
      </c>
      <c r="G124" s="169">
        <v>27742.42</v>
      </c>
      <c r="H124" s="169">
        <v>391000</v>
      </c>
      <c r="I124" s="169">
        <v>27742.42</v>
      </c>
      <c r="J124" s="169">
        <v>92.904799999999994</v>
      </c>
    </row>
    <row r="125" spans="2:10" hidden="1" outlineLevel="3">
      <c r="B125" s="168" t="s">
        <v>331</v>
      </c>
      <c r="C125" s="169">
        <v>688.75</v>
      </c>
      <c r="D125" s="170">
        <v>0</v>
      </c>
      <c r="E125" s="169">
        <v>688.75</v>
      </c>
      <c r="F125" s="170">
        <v>0</v>
      </c>
      <c r="G125" s="169">
        <v>-688.75</v>
      </c>
      <c r="H125" s="170">
        <v>0</v>
      </c>
      <c r="I125" s="169">
        <v>-688.75</v>
      </c>
      <c r="J125" s="169">
        <v>0</v>
      </c>
    </row>
    <row r="126" spans="2:10" hidden="1" outlineLevel="3">
      <c r="B126" s="168" t="s">
        <v>332</v>
      </c>
      <c r="C126" s="169">
        <v>48.63</v>
      </c>
      <c r="D126" s="170">
        <v>0</v>
      </c>
      <c r="E126" s="169">
        <v>48.63</v>
      </c>
      <c r="F126" s="170">
        <v>0</v>
      </c>
      <c r="G126" s="169">
        <v>-48.63</v>
      </c>
      <c r="H126" s="170">
        <v>0</v>
      </c>
      <c r="I126" s="169">
        <v>-48.63</v>
      </c>
      <c r="J126" s="169">
        <v>0</v>
      </c>
    </row>
    <row r="127" spans="2:10" hidden="1" outlineLevel="3">
      <c r="B127" s="168" t="s">
        <v>333</v>
      </c>
      <c r="C127" s="169">
        <v>112.32</v>
      </c>
      <c r="D127" s="170">
        <v>0</v>
      </c>
      <c r="E127" s="169">
        <v>112.32</v>
      </c>
      <c r="F127" s="170">
        <v>0</v>
      </c>
      <c r="G127" s="169">
        <v>-112.32</v>
      </c>
      <c r="H127" s="170">
        <v>0</v>
      </c>
      <c r="I127" s="169">
        <v>-112.32</v>
      </c>
      <c r="J127" s="169">
        <v>0</v>
      </c>
    </row>
    <row r="128" spans="2:10" hidden="1" outlineLevel="3">
      <c r="B128" s="168" t="s">
        <v>337</v>
      </c>
      <c r="C128" s="169">
        <v>1680.2</v>
      </c>
      <c r="D128" s="169">
        <v>0</v>
      </c>
      <c r="E128" s="169">
        <v>1680.2</v>
      </c>
      <c r="F128" s="170">
        <v>0</v>
      </c>
      <c r="G128" s="169">
        <v>-1680.2</v>
      </c>
      <c r="H128" s="170">
        <v>0</v>
      </c>
      <c r="I128" s="169">
        <v>-1680.2</v>
      </c>
      <c r="J128" s="169">
        <v>0</v>
      </c>
    </row>
    <row r="129" spans="2:10" hidden="1" outlineLevel="3">
      <c r="B129" s="168" t="s">
        <v>338</v>
      </c>
      <c r="C129" s="169">
        <v>11.91</v>
      </c>
      <c r="D129" s="170">
        <v>0</v>
      </c>
      <c r="E129" s="169">
        <v>11.91</v>
      </c>
      <c r="F129" s="170">
        <v>0</v>
      </c>
      <c r="G129" s="169">
        <v>-11.91</v>
      </c>
      <c r="H129" s="170">
        <v>0</v>
      </c>
      <c r="I129" s="169">
        <v>-11.91</v>
      </c>
      <c r="J129" s="169">
        <v>0</v>
      </c>
    </row>
    <row r="130" spans="2:10" hidden="1" outlineLevel="3">
      <c r="B130" s="168" t="s">
        <v>339</v>
      </c>
      <c r="C130" s="169">
        <v>359.47</v>
      </c>
      <c r="D130" s="170">
        <v>0</v>
      </c>
      <c r="E130" s="169">
        <v>359.47</v>
      </c>
      <c r="F130" s="170">
        <v>0</v>
      </c>
      <c r="G130" s="169">
        <v>-359.47</v>
      </c>
      <c r="H130" s="170">
        <v>0</v>
      </c>
      <c r="I130" s="169">
        <v>-359.47</v>
      </c>
      <c r="J130" s="169">
        <v>0</v>
      </c>
    </row>
    <row r="131" spans="2:10" hidden="1" outlineLevel="3">
      <c r="B131" s="168" t="s">
        <v>340</v>
      </c>
      <c r="C131" s="169">
        <v>585.16</v>
      </c>
      <c r="D131" s="169">
        <v>15.37</v>
      </c>
      <c r="E131" s="169">
        <v>600.53</v>
      </c>
      <c r="F131" s="170">
        <v>0</v>
      </c>
      <c r="G131" s="169">
        <v>-600.53</v>
      </c>
      <c r="H131" s="170">
        <v>0</v>
      </c>
      <c r="I131" s="169">
        <v>-600.53</v>
      </c>
      <c r="J131" s="169">
        <v>0</v>
      </c>
    </row>
    <row r="132" spans="2:10" hidden="1" outlineLevel="3">
      <c r="B132" s="168" t="s">
        <v>343</v>
      </c>
      <c r="C132" s="169">
        <v>1160.5899999999999</v>
      </c>
      <c r="D132" s="169">
        <v>262.35000000000002</v>
      </c>
      <c r="E132" s="169">
        <v>1422.94</v>
      </c>
      <c r="F132" s="170">
        <v>0</v>
      </c>
      <c r="G132" s="169">
        <v>-1422.94</v>
      </c>
      <c r="H132" s="170">
        <v>0</v>
      </c>
      <c r="I132" s="169">
        <v>-1422.94</v>
      </c>
      <c r="J132" s="169">
        <v>0</v>
      </c>
    </row>
    <row r="133" spans="2:10" hidden="1" outlineLevel="3">
      <c r="B133" s="168" t="s">
        <v>344</v>
      </c>
      <c r="C133" s="169">
        <v>1556.93</v>
      </c>
      <c r="D133" s="169">
        <v>1511.19</v>
      </c>
      <c r="E133" s="169">
        <v>3068.12</v>
      </c>
      <c r="F133" s="170">
        <v>0</v>
      </c>
      <c r="G133" s="169">
        <v>-3068.12</v>
      </c>
      <c r="H133" s="170">
        <v>0</v>
      </c>
      <c r="I133" s="169">
        <v>-3068.12</v>
      </c>
      <c r="J133" s="169">
        <v>0</v>
      </c>
    </row>
    <row r="134" spans="2:10" hidden="1" outlineLevel="3">
      <c r="B134" s="168" t="s">
        <v>346</v>
      </c>
      <c r="C134" s="169">
        <v>147536.76999999999</v>
      </c>
      <c r="D134" s="169">
        <v>12965.76</v>
      </c>
      <c r="E134" s="169">
        <v>160502.53</v>
      </c>
      <c r="F134" s="169">
        <v>180000</v>
      </c>
      <c r="G134" s="169">
        <v>19497.47</v>
      </c>
      <c r="H134" s="169">
        <v>180000</v>
      </c>
      <c r="I134" s="169">
        <v>19497.47</v>
      </c>
      <c r="J134" s="169">
        <v>89.168099999999995</v>
      </c>
    </row>
    <row r="135" spans="2:10" hidden="1" outlineLevel="3">
      <c r="B135" s="168" t="s">
        <v>347</v>
      </c>
      <c r="C135" s="170">
        <v>0</v>
      </c>
      <c r="D135" s="169">
        <v>715.86</v>
      </c>
      <c r="E135" s="169">
        <v>715.86</v>
      </c>
      <c r="F135" s="170">
        <v>0</v>
      </c>
      <c r="G135" s="169">
        <v>-715.86</v>
      </c>
      <c r="H135" s="170">
        <v>0</v>
      </c>
      <c r="I135" s="169">
        <v>-715.86</v>
      </c>
      <c r="J135" s="169">
        <v>0</v>
      </c>
    </row>
    <row r="136" spans="2:10" hidden="1" outlineLevel="3">
      <c r="B136" s="168" t="s">
        <v>350</v>
      </c>
      <c r="C136" s="169">
        <v>134491.12</v>
      </c>
      <c r="D136" s="170">
        <v>0</v>
      </c>
      <c r="E136" s="169">
        <v>134491.12</v>
      </c>
      <c r="F136" s="170">
        <v>0</v>
      </c>
      <c r="G136" s="169">
        <v>-134491.12</v>
      </c>
      <c r="H136" s="170">
        <v>0</v>
      </c>
      <c r="I136" s="169">
        <v>-134491.12</v>
      </c>
      <c r="J136" s="169">
        <v>0</v>
      </c>
    </row>
    <row r="137" spans="2:10" hidden="1" outlineLevel="3">
      <c r="B137" s="168" t="s">
        <v>354</v>
      </c>
      <c r="C137" s="169">
        <v>2513380.5499999998</v>
      </c>
      <c r="D137" s="170">
        <v>0</v>
      </c>
      <c r="E137" s="169">
        <v>2513380.5499999998</v>
      </c>
      <c r="F137" s="170">
        <v>0</v>
      </c>
      <c r="G137" s="169">
        <v>-2513380.5499999998</v>
      </c>
      <c r="H137" s="170">
        <v>0</v>
      </c>
      <c r="I137" s="169">
        <v>-2513380.5499999998</v>
      </c>
      <c r="J137" s="169">
        <v>0</v>
      </c>
    </row>
    <row r="138" spans="2:10" hidden="1" outlineLevel="3">
      <c r="B138" s="168" t="s">
        <v>356</v>
      </c>
      <c r="C138" s="169">
        <v>129986574.92</v>
      </c>
      <c r="D138" s="170">
        <v>0</v>
      </c>
      <c r="E138" s="169">
        <v>129986574.92</v>
      </c>
      <c r="F138" s="169">
        <v>182391946</v>
      </c>
      <c r="G138" s="169">
        <v>52405371.079999998</v>
      </c>
      <c r="H138" s="169">
        <v>182391946</v>
      </c>
      <c r="I138" s="169">
        <v>52405371.079999998</v>
      </c>
      <c r="J138" s="169">
        <v>71.267700000000005</v>
      </c>
    </row>
    <row r="139" spans="2:10" hidden="1" outlineLevel="3">
      <c r="B139" s="168" t="s">
        <v>357</v>
      </c>
      <c r="C139" s="169">
        <v>31.93</v>
      </c>
      <c r="D139" s="170">
        <v>0</v>
      </c>
      <c r="E139" s="169">
        <v>31.93</v>
      </c>
      <c r="F139" s="170">
        <v>0</v>
      </c>
      <c r="G139" s="169">
        <v>-31.93</v>
      </c>
      <c r="H139" s="170">
        <v>0</v>
      </c>
      <c r="I139" s="169">
        <v>-31.93</v>
      </c>
      <c r="J139" s="169">
        <v>0</v>
      </c>
    </row>
    <row r="140" spans="2:10" hidden="1" outlineLevel="3">
      <c r="B140" s="168" t="s">
        <v>359</v>
      </c>
      <c r="C140" s="169">
        <v>2216859.7999999998</v>
      </c>
      <c r="D140" s="170">
        <v>0</v>
      </c>
      <c r="E140" s="169">
        <v>2216859.7999999998</v>
      </c>
      <c r="F140" s="169">
        <v>4000000</v>
      </c>
      <c r="G140" s="169">
        <v>1783140.2</v>
      </c>
      <c r="H140" s="169">
        <v>4000000</v>
      </c>
      <c r="I140" s="169">
        <v>1783140.2</v>
      </c>
      <c r="J140" s="169">
        <v>55.421500000000002</v>
      </c>
    </row>
    <row r="141" spans="2:10" hidden="1" outlineLevel="3">
      <c r="B141" s="168" t="s">
        <v>360</v>
      </c>
      <c r="C141" s="169">
        <v>-18371794.850000001</v>
      </c>
      <c r="D141" s="169">
        <v>0</v>
      </c>
      <c r="E141" s="169">
        <v>-18371794.850000001</v>
      </c>
      <c r="F141" s="169">
        <v>94162970.260000005</v>
      </c>
      <c r="G141" s="169">
        <v>112534765.11</v>
      </c>
      <c r="H141" s="169">
        <v>94162970.260000005</v>
      </c>
      <c r="I141" s="169">
        <v>112534765.11</v>
      </c>
      <c r="J141" s="169">
        <v>-19.5106</v>
      </c>
    </row>
    <row r="142" spans="2:10" outlineLevel="2" collapsed="1">
      <c r="B142" s="156" t="s">
        <v>56</v>
      </c>
      <c r="C142" s="157">
        <v>175291482.56999999</v>
      </c>
      <c r="D142" s="157">
        <v>1301115.1000000001</v>
      </c>
      <c r="E142" s="157">
        <v>176592597.66999999</v>
      </c>
      <c r="F142" s="157">
        <v>343239688.25999999</v>
      </c>
      <c r="G142" s="157">
        <v>166647090.59</v>
      </c>
      <c r="H142" s="157">
        <v>343239688.25999999</v>
      </c>
      <c r="I142" s="157">
        <v>166647090.59</v>
      </c>
      <c r="J142" s="157">
        <v>51.448799999999999</v>
      </c>
    </row>
    <row r="143" spans="2:10" hidden="1" outlineLevel="3">
      <c r="B143" s="168" t="s">
        <v>362</v>
      </c>
      <c r="C143" s="169">
        <v>2791.23</v>
      </c>
      <c r="D143" s="170">
        <v>0</v>
      </c>
      <c r="E143" s="169">
        <v>2791.23</v>
      </c>
      <c r="F143" s="170">
        <v>0</v>
      </c>
      <c r="G143" s="169">
        <v>-2791.23</v>
      </c>
      <c r="H143" s="170">
        <v>0</v>
      </c>
      <c r="I143" s="169">
        <v>-2791.23</v>
      </c>
      <c r="J143" s="169">
        <v>0</v>
      </c>
    </row>
    <row r="144" spans="2:10" hidden="1" outlineLevel="3">
      <c r="B144" s="168" t="s">
        <v>363</v>
      </c>
      <c r="C144" s="169">
        <v>14625804.800000001</v>
      </c>
      <c r="D144" s="170">
        <v>0</v>
      </c>
      <c r="E144" s="169">
        <v>14625804.800000001</v>
      </c>
      <c r="F144" s="169">
        <v>14634090</v>
      </c>
      <c r="G144" s="169">
        <v>8285.2000000000007</v>
      </c>
      <c r="H144" s="169">
        <v>14634090</v>
      </c>
      <c r="I144" s="169">
        <v>8285.2000000000007</v>
      </c>
      <c r="J144" s="169">
        <v>99.943399999999997</v>
      </c>
    </row>
    <row r="145" spans="2:10" hidden="1" outlineLevel="3">
      <c r="B145" s="168" t="s">
        <v>468</v>
      </c>
      <c r="C145" s="169">
        <v>3381229.79</v>
      </c>
      <c r="D145" s="170">
        <v>0</v>
      </c>
      <c r="E145" s="169">
        <v>3381229.79</v>
      </c>
      <c r="F145" s="170">
        <v>0</v>
      </c>
      <c r="G145" s="169">
        <v>-3381229.79</v>
      </c>
      <c r="H145" s="170">
        <v>0</v>
      </c>
      <c r="I145" s="169">
        <v>-3381229.79</v>
      </c>
      <c r="J145" s="169">
        <v>0</v>
      </c>
    </row>
    <row r="146" spans="2:10" hidden="1" outlineLevel="3">
      <c r="B146" s="168" t="s">
        <v>366</v>
      </c>
      <c r="C146" s="169">
        <v>6299.04</v>
      </c>
      <c r="D146" s="170">
        <v>0</v>
      </c>
      <c r="E146" s="169">
        <v>6299.04</v>
      </c>
      <c r="F146" s="169">
        <v>56600</v>
      </c>
      <c r="G146" s="169">
        <v>50300.959999999999</v>
      </c>
      <c r="H146" s="169">
        <v>56600</v>
      </c>
      <c r="I146" s="169">
        <v>50300.959999999999</v>
      </c>
      <c r="J146" s="169">
        <v>11.129</v>
      </c>
    </row>
    <row r="147" spans="2:10" hidden="1" outlineLevel="3">
      <c r="B147" s="168" t="s">
        <v>368</v>
      </c>
      <c r="C147" s="169">
        <v>36594141.32</v>
      </c>
      <c r="D147" s="170">
        <v>0</v>
      </c>
      <c r="E147" s="169">
        <v>36594141.32</v>
      </c>
      <c r="F147" s="169">
        <v>36600000</v>
      </c>
      <c r="G147" s="169">
        <v>5858.68</v>
      </c>
      <c r="H147" s="169">
        <v>36600000</v>
      </c>
      <c r="I147" s="169">
        <v>5858.68</v>
      </c>
      <c r="J147" s="169">
        <v>99.983999999999995</v>
      </c>
    </row>
    <row r="148" spans="2:10" hidden="1" outlineLevel="3">
      <c r="B148" s="168" t="s">
        <v>369</v>
      </c>
      <c r="C148" s="169">
        <v>1786480.04</v>
      </c>
      <c r="D148" s="170">
        <v>0</v>
      </c>
      <c r="E148" s="169">
        <v>1786480.04</v>
      </c>
      <c r="F148" s="169">
        <v>2086900</v>
      </c>
      <c r="G148" s="169">
        <v>300419.96000000002</v>
      </c>
      <c r="H148" s="169">
        <v>2086900</v>
      </c>
      <c r="I148" s="169">
        <v>300419.96000000002</v>
      </c>
      <c r="J148" s="169">
        <v>85.604500000000002</v>
      </c>
    </row>
    <row r="149" spans="2:10" outlineLevel="2" collapsed="1">
      <c r="B149" s="156" t="s">
        <v>57</v>
      </c>
      <c r="C149" s="157">
        <v>56396746.219999999</v>
      </c>
      <c r="D149" s="158">
        <v>0</v>
      </c>
      <c r="E149" s="157">
        <v>56396746.219999999</v>
      </c>
      <c r="F149" s="157">
        <v>53377590</v>
      </c>
      <c r="G149" s="157">
        <v>-3019156.22</v>
      </c>
      <c r="H149" s="157">
        <v>53377590</v>
      </c>
      <c r="I149" s="157">
        <v>-3019156.22</v>
      </c>
      <c r="J149" s="157">
        <v>105.6562</v>
      </c>
    </row>
    <row r="150" spans="2:10" outlineLevel="3">
      <c r="B150" s="168" t="s">
        <v>370</v>
      </c>
      <c r="C150" s="170">
        <v>0</v>
      </c>
      <c r="D150" s="170">
        <v>0</v>
      </c>
      <c r="E150" s="169">
        <v>0</v>
      </c>
      <c r="F150" s="169">
        <v>385000</v>
      </c>
      <c r="G150" s="169">
        <v>385000</v>
      </c>
      <c r="H150" s="169">
        <v>385000</v>
      </c>
      <c r="I150" s="169">
        <v>385000</v>
      </c>
      <c r="J150" s="169">
        <v>0</v>
      </c>
    </row>
    <row r="151" spans="2:10" outlineLevel="3">
      <c r="B151" s="168" t="s">
        <v>371</v>
      </c>
      <c r="C151" s="169">
        <v>329361</v>
      </c>
      <c r="D151" s="170">
        <v>0</v>
      </c>
      <c r="E151" s="169">
        <v>329361</v>
      </c>
      <c r="F151" s="169">
        <v>150000</v>
      </c>
      <c r="G151" s="169">
        <v>-179361</v>
      </c>
      <c r="H151" s="169">
        <v>150000</v>
      </c>
      <c r="I151" s="169">
        <v>-179361</v>
      </c>
      <c r="J151" s="169">
        <v>219.57400000000001</v>
      </c>
    </row>
    <row r="152" spans="2:10" outlineLevel="3">
      <c r="B152" s="168" t="s">
        <v>372</v>
      </c>
      <c r="C152" s="169">
        <v>225000</v>
      </c>
      <c r="D152" s="170">
        <v>0</v>
      </c>
      <c r="E152" s="169">
        <v>225000</v>
      </c>
      <c r="F152" s="169">
        <v>300000</v>
      </c>
      <c r="G152" s="169">
        <v>75000</v>
      </c>
      <c r="H152" s="169">
        <v>300000</v>
      </c>
      <c r="I152" s="169">
        <v>75000</v>
      </c>
      <c r="J152" s="169">
        <v>75</v>
      </c>
    </row>
    <row r="153" spans="2:10" outlineLevel="3">
      <c r="B153" s="168" t="s">
        <v>373</v>
      </c>
      <c r="C153" s="169">
        <v>28309559.5</v>
      </c>
      <c r="D153" s="170">
        <v>0</v>
      </c>
      <c r="E153" s="169">
        <v>28309559.5</v>
      </c>
      <c r="F153" s="169">
        <v>57362600</v>
      </c>
      <c r="G153" s="169">
        <v>29053040.5</v>
      </c>
      <c r="H153" s="169">
        <v>57362600</v>
      </c>
      <c r="I153" s="169">
        <v>29053040.5</v>
      </c>
      <c r="J153" s="169">
        <v>49.351900000000001</v>
      </c>
    </row>
    <row r="154" spans="2:10" outlineLevel="3">
      <c r="B154" s="168" t="s">
        <v>374</v>
      </c>
      <c r="C154" s="169">
        <v>93490.21</v>
      </c>
      <c r="D154" s="170">
        <v>0</v>
      </c>
      <c r="E154" s="169">
        <v>93490.21</v>
      </c>
      <c r="F154" s="169">
        <v>93490.21</v>
      </c>
      <c r="G154" s="169">
        <v>0</v>
      </c>
      <c r="H154" s="169">
        <v>93490.21</v>
      </c>
      <c r="I154" s="169">
        <v>0</v>
      </c>
      <c r="J154" s="169">
        <v>100</v>
      </c>
    </row>
    <row r="155" spans="2:10" outlineLevel="3">
      <c r="B155" s="168" t="s">
        <v>469</v>
      </c>
      <c r="C155" s="169">
        <v>18873040.5</v>
      </c>
      <c r="D155" s="170">
        <v>0</v>
      </c>
      <c r="E155" s="169">
        <v>18873040.5</v>
      </c>
      <c r="F155" s="170">
        <v>0</v>
      </c>
      <c r="G155" s="169">
        <v>-18873040.5</v>
      </c>
      <c r="H155" s="170">
        <v>0</v>
      </c>
      <c r="I155" s="169">
        <v>-18873040.5</v>
      </c>
      <c r="J155" s="169">
        <v>0</v>
      </c>
    </row>
    <row r="156" spans="2:10" outlineLevel="2">
      <c r="B156" s="156" t="s">
        <v>58</v>
      </c>
      <c r="C156" s="157">
        <v>47830451.210000001</v>
      </c>
      <c r="D156" s="158">
        <v>0</v>
      </c>
      <c r="E156" s="157">
        <v>47830451.210000001</v>
      </c>
      <c r="F156" s="157">
        <v>58291090.210000001</v>
      </c>
      <c r="G156" s="157">
        <v>10460639</v>
      </c>
      <c r="H156" s="157">
        <v>58291090.210000001</v>
      </c>
      <c r="I156" s="157">
        <v>10460639</v>
      </c>
      <c r="J156" s="157">
        <v>82.054500000000004</v>
      </c>
    </row>
    <row r="157" spans="2:10" hidden="1" outlineLevel="3">
      <c r="B157" s="168" t="s">
        <v>375</v>
      </c>
      <c r="C157" s="169">
        <v>265.32</v>
      </c>
      <c r="D157" s="170">
        <v>0</v>
      </c>
      <c r="E157" s="169">
        <v>265.32</v>
      </c>
      <c r="F157" s="170">
        <v>0</v>
      </c>
      <c r="G157" s="169">
        <v>-265.32</v>
      </c>
      <c r="H157" s="170">
        <v>0</v>
      </c>
      <c r="I157" s="169">
        <v>-265.32</v>
      </c>
      <c r="J157" s="169">
        <v>0</v>
      </c>
    </row>
    <row r="158" spans="2:10" hidden="1" outlineLevel="3">
      <c r="B158" s="168" t="s">
        <v>376</v>
      </c>
      <c r="C158" s="169">
        <v>139079.39000000001</v>
      </c>
      <c r="D158" s="170">
        <v>0</v>
      </c>
      <c r="E158" s="169">
        <v>139079.39000000001</v>
      </c>
      <c r="F158" s="169">
        <v>550000</v>
      </c>
      <c r="G158" s="169">
        <v>410920.61</v>
      </c>
      <c r="H158" s="169">
        <v>550000</v>
      </c>
      <c r="I158" s="169">
        <v>410920.61</v>
      </c>
      <c r="J158" s="169">
        <v>25.287199999999999</v>
      </c>
    </row>
    <row r="159" spans="2:10" hidden="1" outlineLevel="3">
      <c r="B159" s="168" t="s">
        <v>377</v>
      </c>
      <c r="C159" s="169">
        <v>1.59</v>
      </c>
      <c r="D159" s="170">
        <v>0</v>
      </c>
      <c r="E159" s="169">
        <v>1.59</v>
      </c>
      <c r="F159" s="170">
        <v>0</v>
      </c>
      <c r="G159" s="169">
        <v>-1.59</v>
      </c>
      <c r="H159" s="170">
        <v>0</v>
      </c>
      <c r="I159" s="169">
        <v>-1.59</v>
      </c>
      <c r="J159" s="169">
        <v>0</v>
      </c>
    </row>
    <row r="160" spans="2:10" hidden="1" outlineLevel="3">
      <c r="B160" s="168" t="s">
        <v>378</v>
      </c>
      <c r="C160" s="169">
        <v>78436101.879999995</v>
      </c>
      <c r="D160" s="170">
        <v>0</v>
      </c>
      <c r="E160" s="169">
        <v>78436101.879999995</v>
      </c>
      <c r="F160" s="169">
        <v>97950091</v>
      </c>
      <c r="G160" s="169">
        <v>19513989.120000001</v>
      </c>
      <c r="H160" s="169">
        <v>97950091</v>
      </c>
      <c r="I160" s="169">
        <v>19513989.120000001</v>
      </c>
      <c r="J160" s="169">
        <v>80.077600000000004</v>
      </c>
    </row>
    <row r="161" spans="2:10" hidden="1" outlineLevel="3">
      <c r="B161" s="168" t="s">
        <v>379</v>
      </c>
      <c r="C161" s="169">
        <v>74455.89</v>
      </c>
      <c r="D161" s="170">
        <v>0</v>
      </c>
      <c r="E161" s="169">
        <v>74455.89</v>
      </c>
      <c r="F161" s="169">
        <v>4000000</v>
      </c>
      <c r="G161" s="169">
        <v>3925544.11</v>
      </c>
      <c r="H161" s="169">
        <v>4000000</v>
      </c>
      <c r="I161" s="169">
        <v>3925544.11</v>
      </c>
      <c r="J161" s="169">
        <v>1.8613999999999999</v>
      </c>
    </row>
    <row r="162" spans="2:10" outlineLevel="2" collapsed="1">
      <c r="B162" s="156" t="s">
        <v>59</v>
      </c>
      <c r="C162" s="157">
        <v>78649904.069999993</v>
      </c>
      <c r="D162" s="158">
        <v>0</v>
      </c>
      <c r="E162" s="157">
        <v>78649904.069999993</v>
      </c>
      <c r="F162" s="157">
        <v>102500091</v>
      </c>
      <c r="G162" s="157">
        <v>23850186.93</v>
      </c>
      <c r="H162" s="157">
        <v>102500091</v>
      </c>
      <c r="I162" s="157">
        <v>23850186.93</v>
      </c>
      <c r="J162" s="157">
        <v>76.731499999999997</v>
      </c>
    </row>
    <row r="163" spans="2:10" hidden="1" outlineLevel="3">
      <c r="B163" s="168" t="s">
        <v>381</v>
      </c>
      <c r="C163" s="169">
        <v>15777.62</v>
      </c>
      <c r="D163" s="170">
        <v>0</v>
      </c>
      <c r="E163" s="169">
        <v>15777.62</v>
      </c>
      <c r="F163" s="170">
        <v>0</v>
      </c>
      <c r="G163" s="169">
        <v>-15777.62</v>
      </c>
      <c r="H163" s="170">
        <v>0</v>
      </c>
      <c r="I163" s="169">
        <v>-15777.62</v>
      </c>
      <c r="J163" s="169">
        <v>0</v>
      </c>
    </row>
    <row r="164" spans="2:10" hidden="1" outlineLevel="3">
      <c r="B164" s="168" t="s">
        <v>382</v>
      </c>
      <c r="C164" s="169">
        <v>6462.47</v>
      </c>
      <c r="D164" s="170">
        <v>0</v>
      </c>
      <c r="E164" s="169">
        <v>6462.47</v>
      </c>
      <c r="F164" s="170">
        <v>0</v>
      </c>
      <c r="G164" s="169">
        <v>-6462.47</v>
      </c>
      <c r="H164" s="170">
        <v>0</v>
      </c>
      <c r="I164" s="169">
        <v>-6462.47</v>
      </c>
      <c r="J164" s="169">
        <v>0</v>
      </c>
    </row>
    <row r="165" spans="2:10" hidden="1" outlineLevel="3">
      <c r="B165" s="168" t="s">
        <v>470</v>
      </c>
      <c r="C165" s="169">
        <v>54.18</v>
      </c>
      <c r="D165" s="170">
        <v>0</v>
      </c>
      <c r="E165" s="169">
        <v>54.18</v>
      </c>
      <c r="F165" s="170">
        <v>0</v>
      </c>
      <c r="G165" s="169">
        <v>-54.18</v>
      </c>
      <c r="H165" s="170">
        <v>0</v>
      </c>
      <c r="I165" s="169">
        <v>-54.18</v>
      </c>
      <c r="J165" s="169">
        <v>0</v>
      </c>
    </row>
    <row r="166" spans="2:10" hidden="1" outlineLevel="3">
      <c r="B166" s="168" t="s">
        <v>383</v>
      </c>
      <c r="C166" s="169">
        <v>754676.23</v>
      </c>
      <c r="D166" s="170">
        <v>0</v>
      </c>
      <c r="E166" s="169">
        <v>754676.23</v>
      </c>
      <c r="F166" s="169">
        <v>1939266</v>
      </c>
      <c r="G166" s="169">
        <v>1184589.77</v>
      </c>
      <c r="H166" s="169">
        <v>1939266</v>
      </c>
      <c r="I166" s="169">
        <v>1184589.77</v>
      </c>
      <c r="J166" s="169">
        <v>38.915599999999998</v>
      </c>
    </row>
    <row r="167" spans="2:10" hidden="1" outlineLevel="3">
      <c r="B167" s="168" t="s">
        <v>384</v>
      </c>
      <c r="C167" s="169">
        <v>4474.59</v>
      </c>
      <c r="D167" s="170">
        <v>0</v>
      </c>
      <c r="E167" s="169">
        <v>4474.59</v>
      </c>
      <c r="F167" s="170">
        <v>0</v>
      </c>
      <c r="G167" s="169">
        <v>-4474.59</v>
      </c>
      <c r="H167" s="170">
        <v>0</v>
      </c>
      <c r="I167" s="169">
        <v>-4474.59</v>
      </c>
      <c r="J167" s="169">
        <v>0</v>
      </c>
    </row>
    <row r="168" spans="2:10" hidden="1" outlineLevel="3">
      <c r="B168" s="168" t="s">
        <v>385</v>
      </c>
      <c r="C168" s="169">
        <v>63937.42</v>
      </c>
      <c r="D168" s="170">
        <v>0</v>
      </c>
      <c r="E168" s="169">
        <v>63937.42</v>
      </c>
      <c r="F168" s="169">
        <v>650000</v>
      </c>
      <c r="G168" s="169">
        <v>586062.57999999996</v>
      </c>
      <c r="H168" s="169">
        <v>650000</v>
      </c>
      <c r="I168" s="169">
        <v>586062.57999999996</v>
      </c>
      <c r="J168" s="169">
        <v>9.8364999999999991</v>
      </c>
    </row>
    <row r="169" spans="2:10" hidden="1" outlineLevel="3">
      <c r="B169" s="168" t="s">
        <v>386</v>
      </c>
      <c r="C169" s="169">
        <v>8847386.4100000001</v>
      </c>
      <c r="D169" s="170">
        <v>0</v>
      </c>
      <c r="E169" s="169">
        <v>8847386.4100000001</v>
      </c>
      <c r="F169" s="169">
        <v>12089237</v>
      </c>
      <c r="G169" s="169">
        <v>3241850.59</v>
      </c>
      <c r="H169" s="169">
        <v>12089237</v>
      </c>
      <c r="I169" s="169">
        <v>3241850.59</v>
      </c>
      <c r="J169" s="169">
        <v>73.183999999999997</v>
      </c>
    </row>
    <row r="170" spans="2:10" hidden="1" outlineLevel="3">
      <c r="B170" s="168" t="s">
        <v>471</v>
      </c>
      <c r="C170" s="169">
        <v>300</v>
      </c>
      <c r="D170" s="170">
        <v>0</v>
      </c>
      <c r="E170" s="169">
        <v>300</v>
      </c>
      <c r="F170" s="170">
        <v>0</v>
      </c>
      <c r="G170" s="169">
        <v>-300</v>
      </c>
      <c r="H170" s="170">
        <v>0</v>
      </c>
      <c r="I170" s="169">
        <v>-300</v>
      </c>
      <c r="J170" s="169">
        <v>0</v>
      </c>
    </row>
    <row r="171" spans="2:10" hidden="1" outlineLevel="3">
      <c r="B171" s="168" t="s">
        <v>387</v>
      </c>
      <c r="C171" s="169">
        <v>370</v>
      </c>
      <c r="D171" s="170">
        <v>0</v>
      </c>
      <c r="E171" s="169">
        <v>370</v>
      </c>
      <c r="F171" s="169">
        <v>170800</v>
      </c>
      <c r="G171" s="169">
        <v>170430</v>
      </c>
      <c r="H171" s="169">
        <v>170800</v>
      </c>
      <c r="I171" s="169">
        <v>170430</v>
      </c>
      <c r="J171" s="169">
        <v>0.21659999999999999</v>
      </c>
    </row>
    <row r="172" spans="2:10" ht="13.5" outlineLevel="2" collapsed="1" thickBot="1">
      <c r="B172" s="159" t="s">
        <v>60</v>
      </c>
      <c r="C172" s="160">
        <v>9693438.9199999999</v>
      </c>
      <c r="D172" s="161">
        <v>0</v>
      </c>
      <c r="E172" s="160">
        <v>9693438.9199999999</v>
      </c>
      <c r="F172" s="160">
        <v>14849303</v>
      </c>
      <c r="G172" s="160">
        <v>5155864.08</v>
      </c>
      <c r="H172" s="160">
        <v>14849303</v>
      </c>
      <c r="I172" s="160">
        <v>5155864.08</v>
      </c>
      <c r="J172" s="160">
        <v>65.278700000000001</v>
      </c>
    </row>
    <row r="173" spans="2:10" ht="14.25" outlineLevel="1" thickTop="1" thickBot="1">
      <c r="B173" s="162" t="s">
        <v>61</v>
      </c>
      <c r="C173" s="163">
        <v>441932729.93000001</v>
      </c>
      <c r="D173" s="163">
        <v>1479310.52</v>
      </c>
      <c r="E173" s="163">
        <v>443412040.44999999</v>
      </c>
      <c r="F173" s="163">
        <v>649588412.47000003</v>
      </c>
      <c r="G173" s="163">
        <v>206176372.02000001</v>
      </c>
      <c r="H173" s="163">
        <v>649588412.47000003</v>
      </c>
      <c r="I173" s="163">
        <v>206176372.02000001</v>
      </c>
      <c r="J173" s="163">
        <v>68.260499999999993</v>
      </c>
    </row>
    <row r="174" spans="2:10" ht="13.5" hidden="1" outlineLevel="3" thickTop="1">
      <c r="B174" s="168" t="s">
        <v>472</v>
      </c>
      <c r="C174" s="169">
        <v>0</v>
      </c>
      <c r="D174" s="170">
        <v>0</v>
      </c>
      <c r="E174" s="169">
        <v>0</v>
      </c>
      <c r="F174" s="170">
        <v>0</v>
      </c>
      <c r="G174" s="169">
        <v>0</v>
      </c>
      <c r="H174" s="170">
        <v>0</v>
      </c>
      <c r="I174" s="169">
        <v>0</v>
      </c>
      <c r="J174" s="169">
        <v>0</v>
      </c>
    </row>
    <row r="175" spans="2:10" ht="13.5" outlineLevel="2" collapsed="1" thickTop="1">
      <c r="B175" s="156" t="s">
        <v>62</v>
      </c>
      <c r="C175" s="157">
        <v>0</v>
      </c>
      <c r="D175" s="158">
        <v>0</v>
      </c>
      <c r="E175" s="157">
        <v>0</v>
      </c>
      <c r="F175" s="158">
        <v>0</v>
      </c>
      <c r="G175" s="157">
        <v>0</v>
      </c>
      <c r="H175" s="158">
        <v>0</v>
      </c>
      <c r="I175" s="157">
        <v>0</v>
      </c>
      <c r="J175" s="157">
        <v>0</v>
      </c>
    </row>
    <row r="176" spans="2:10" hidden="1" outlineLevel="3">
      <c r="B176" s="168" t="s">
        <v>391</v>
      </c>
      <c r="C176" s="169">
        <v>-143486.28</v>
      </c>
      <c r="D176" s="170">
        <v>0</v>
      </c>
      <c r="E176" s="169">
        <v>-143486.28</v>
      </c>
      <c r="F176" s="169">
        <v>51262.93</v>
      </c>
      <c r="G176" s="169">
        <v>194749.21</v>
      </c>
      <c r="H176" s="169">
        <v>51262.93</v>
      </c>
      <c r="I176" s="169">
        <v>194749.21</v>
      </c>
      <c r="J176" s="169">
        <v>-279.90260000000001</v>
      </c>
    </row>
    <row r="177" spans="2:10" hidden="1" outlineLevel="3">
      <c r="B177" s="168" t="s">
        <v>392</v>
      </c>
      <c r="C177" s="169">
        <v>0</v>
      </c>
      <c r="D177" s="170">
        <v>0</v>
      </c>
      <c r="E177" s="169">
        <v>0</v>
      </c>
      <c r="F177" s="170">
        <v>0</v>
      </c>
      <c r="G177" s="169">
        <v>0</v>
      </c>
      <c r="H177" s="170">
        <v>0</v>
      </c>
      <c r="I177" s="169">
        <v>0</v>
      </c>
      <c r="J177" s="169">
        <v>0</v>
      </c>
    </row>
    <row r="178" spans="2:10" outlineLevel="2" collapsed="1">
      <c r="B178" s="156" t="s">
        <v>63</v>
      </c>
      <c r="C178" s="157">
        <v>-143486.28</v>
      </c>
      <c r="D178" s="158">
        <v>0</v>
      </c>
      <c r="E178" s="157">
        <v>-143486.28</v>
      </c>
      <c r="F178" s="157">
        <v>51262.93</v>
      </c>
      <c r="G178" s="157">
        <v>194749.21</v>
      </c>
      <c r="H178" s="157">
        <v>51262.93</v>
      </c>
      <c r="I178" s="157">
        <v>194749.21</v>
      </c>
      <c r="J178" s="157">
        <v>-279.90260000000001</v>
      </c>
    </row>
    <row r="179" spans="2:10" hidden="1" outlineLevel="3">
      <c r="B179" s="168" t="s">
        <v>394</v>
      </c>
      <c r="C179" s="170">
        <v>0</v>
      </c>
      <c r="D179" s="170">
        <v>0</v>
      </c>
      <c r="E179" s="169">
        <v>0</v>
      </c>
      <c r="F179" s="169">
        <v>-385000</v>
      </c>
      <c r="G179" s="169">
        <v>-385000</v>
      </c>
      <c r="H179" s="169">
        <v>-385000</v>
      </c>
      <c r="I179" s="169">
        <v>-385000</v>
      </c>
      <c r="J179" s="169">
        <v>0</v>
      </c>
    </row>
    <row r="180" spans="2:10" hidden="1" outlineLevel="3">
      <c r="B180" s="168" t="s">
        <v>395</v>
      </c>
      <c r="C180" s="169">
        <v>-45549.94</v>
      </c>
      <c r="D180" s="170">
        <v>0</v>
      </c>
      <c r="E180" s="169">
        <v>-45549.94</v>
      </c>
      <c r="F180" s="170">
        <v>0</v>
      </c>
      <c r="G180" s="169">
        <v>45549.94</v>
      </c>
      <c r="H180" s="170">
        <v>0</v>
      </c>
      <c r="I180" s="169">
        <v>45549.94</v>
      </c>
      <c r="J180" s="169">
        <v>0</v>
      </c>
    </row>
    <row r="181" spans="2:10" outlineLevel="2" collapsed="1">
      <c r="B181" s="156" t="s">
        <v>64</v>
      </c>
      <c r="C181" s="157">
        <v>-45549.94</v>
      </c>
      <c r="D181" s="158">
        <v>0</v>
      </c>
      <c r="E181" s="157">
        <v>-45549.94</v>
      </c>
      <c r="F181" s="157">
        <v>-385000</v>
      </c>
      <c r="G181" s="157">
        <v>-339450.06</v>
      </c>
      <c r="H181" s="157">
        <v>-385000</v>
      </c>
      <c r="I181" s="157">
        <v>-339450.06</v>
      </c>
      <c r="J181" s="157">
        <v>11.831200000000001</v>
      </c>
    </row>
    <row r="182" spans="2:10" outlineLevel="3">
      <c r="B182" s="168" t="s">
        <v>400</v>
      </c>
      <c r="C182" s="169">
        <v>5100.01</v>
      </c>
      <c r="D182" s="170">
        <v>0</v>
      </c>
      <c r="E182" s="169">
        <v>5100.01</v>
      </c>
      <c r="F182" s="170">
        <v>0</v>
      </c>
      <c r="G182" s="169">
        <v>-5100.01</v>
      </c>
      <c r="H182" s="170">
        <v>0</v>
      </c>
      <c r="I182" s="169">
        <v>-5100.01</v>
      </c>
      <c r="J182" s="169">
        <v>0</v>
      </c>
    </row>
    <row r="183" spans="2:10" outlineLevel="3">
      <c r="B183" s="168" t="s">
        <v>402</v>
      </c>
      <c r="C183" s="169">
        <v>-91491520.200000003</v>
      </c>
      <c r="D183" s="170">
        <v>0</v>
      </c>
      <c r="E183" s="169">
        <v>-91491520.200000003</v>
      </c>
      <c r="F183" s="169">
        <v>-111082790</v>
      </c>
      <c r="G183" s="169">
        <v>-19591269.800000001</v>
      </c>
      <c r="H183" s="169">
        <v>-111082790</v>
      </c>
      <c r="I183" s="169">
        <v>-19591269.800000001</v>
      </c>
      <c r="J183" s="169">
        <v>82.363399999999999</v>
      </c>
    </row>
    <row r="184" spans="2:10" outlineLevel="3">
      <c r="B184" s="168" t="s">
        <v>403</v>
      </c>
      <c r="C184" s="169">
        <v>-129200</v>
      </c>
      <c r="D184" s="170">
        <v>0</v>
      </c>
      <c r="E184" s="169">
        <v>-129200</v>
      </c>
      <c r="F184" s="170">
        <v>0</v>
      </c>
      <c r="G184" s="169">
        <v>129200</v>
      </c>
      <c r="H184" s="170">
        <v>0</v>
      </c>
      <c r="I184" s="169">
        <v>129200</v>
      </c>
      <c r="J184" s="169">
        <v>0</v>
      </c>
    </row>
    <row r="185" spans="2:10" outlineLevel="3">
      <c r="B185" s="168" t="s">
        <v>406</v>
      </c>
      <c r="C185" s="169">
        <v>-880000</v>
      </c>
      <c r="D185" s="170">
        <v>0</v>
      </c>
      <c r="E185" s="169">
        <v>-880000</v>
      </c>
      <c r="F185" s="169">
        <v>-880000</v>
      </c>
      <c r="G185" s="169">
        <v>0</v>
      </c>
      <c r="H185" s="169">
        <v>-880000</v>
      </c>
      <c r="I185" s="169">
        <v>0</v>
      </c>
      <c r="J185" s="169">
        <v>100</v>
      </c>
    </row>
    <row r="186" spans="2:10" outlineLevel="3">
      <c r="B186" s="168" t="s">
        <v>409</v>
      </c>
      <c r="C186" s="169">
        <v>-36214.959999999999</v>
      </c>
      <c r="D186" s="170">
        <v>0</v>
      </c>
      <c r="E186" s="169">
        <v>-36214.959999999999</v>
      </c>
      <c r="F186" s="170">
        <v>0</v>
      </c>
      <c r="G186" s="169">
        <v>36214.959999999999</v>
      </c>
      <c r="H186" s="170">
        <v>0</v>
      </c>
      <c r="I186" s="169">
        <v>36214.959999999999</v>
      </c>
      <c r="J186" s="169">
        <v>0</v>
      </c>
    </row>
    <row r="187" spans="2:10" outlineLevel="3">
      <c r="B187" s="168" t="s">
        <v>410</v>
      </c>
      <c r="C187" s="169">
        <v>-321.3</v>
      </c>
      <c r="D187" s="170">
        <v>0</v>
      </c>
      <c r="E187" s="169">
        <v>-321.3</v>
      </c>
      <c r="F187" s="170">
        <v>0</v>
      </c>
      <c r="G187" s="169">
        <v>321.3</v>
      </c>
      <c r="H187" s="170">
        <v>0</v>
      </c>
      <c r="I187" s="169">
        <v>321.3</v>
      </c>
      <c r="J187" s="169">
        <v>0</v>
      </c>
    </row>
    <row r="188" spans="2:10" outlineLevel="3">
      <c r="B188" s="168" t="s">
        <v>411</v>
      </c>
      <c r="C188" s="169">
        <v>0.02</v>
      </c>
      <c r="D188" s="170">
        <v>0</v>
      </c>
      <c r="E188" s="169">
        <v>0.02</v>
      </c>
      <c r="F188" s="170">
        <v>0</v>
      </c>
      <c r="G188" s="169">
        <v>-0.02</v>
      </c>
      <c r="H188" s="170">
        <v>0</v>
      </c>
      <c r="I188" s="169">
        <v>-0.02</v>
      </c>
      <c r="J188" s="169">
        <v>0</v>
      </c>
    </row>
    <row r="189" spans="2:10" outlineLevel="3">
      <c r="B189" s="168" t="s">
        <v>412</v>
      </c>
      <c r="C189" s="169">
        <v>-3187137.59</v>
      </c>
      <c r="D189" s="170">
        <v>0</v>
      </c>
      <c r="E189" s="169">
        <v>-3187137.59</v>
      </c>
      <c r="F189" s="170">
        <v>0</v>
      </c>
      <c r="G189" s="169">
        <v>3187137.59</v>
      </c>
      <c r="H189" s="170">
        <v>0</v>
      </c>
      <c r="I189" s="169">
        <v>3187137.59</v>
      </c>
      <c r="J189" s="169">
        <v>0</v>
      </c>
    </row>
    <row r="190" spans="2:10" outlineLevel="3">
      <c r="B190" s="168" t="s">
        <v>458</v>
      </c>
      <c r="C190" s="169">
        <v>0</v>
      </c>
      <c r="D190" s="170">
        <v>0</v>
      </c>
      <c r="E190" s="169">
        <v>0</v>
      </c>
      <c r="F190" s="170">
        <v>0</v>
      </c>
      <c r="G190" s="169">
        <v>0</v>
      </c>
      <c r="H190" s="170">
        <v>0</v>
      </c>
      <c r="I190" s="169">
        <v>0</v>
      </c>
      <c r="J190" s="169">
        <v>0</v>
      </c>
    </row>
    <row r="191" spans="2:10" outlineLevel="2">
      <c r="B191" s="156" t="s">
        <v>65</v>
      </c>
      <c r="C191" s="157">
        <v>-95719294.019999996</v>
      </c>
      <c r="D191" s="158">
        <v>0</v>
      </c>
      <c r="E191" s="157">
        <v>-95719294.019999996</v>
      </c>
      <c r="F191" s="157">
        <v>-111962790</v>
      </c>
      <c r="G191" s="157">
        <v>-16243495.98</v>
      </c>
      <c r="H191" s="157">
        <v>-111962790</v>
      </c>
      <c r="I191" s="157">
        <v>-16243495.98</v>
      </c>
      <c r="J191" s="157">
        <v>85.492099999999994</v>
      </c>
    </row>
    <row r="192" spans="2:10" hidden="1" outlineLevel="3">
      <c r="B192" s="168" t="s">
        <v>415</v>
      </c>
      <c r="C192" s="169">
        <v>-5161591.5999999996</v>
      </c>
      <c r="D192" s="170">
        <v>0</v>
      </c>
      <c r="E192" s="169">
        <v>-5161591.5999999996</v>
      </c>
      <c r="F192" s="169">
        <v>-5161591</v>
      </c>
      <c r="G192" s="169">
        <v>0.6</v>
      </c>
      <c r="H192" s="169">
        <v>-5161591</v>
      </c>
      <c r="I192" s="169">
        <v>0.6</v>
      </c>
      <c r="J192" s="169">
        <v>100</v>
      </c>
    </row>
    <row r="193" spans="2:10" hidden="1" outlineLevel="3">
      <c r="B193" s="168" t="s">
        <v>416</v>
      </c>
      <c r="C193" s="169">
        <v>-58092.73</v>
      </c>
      <c r="D193" s="170">
        <v>0</v>
      </c>
      <c r="E193" s="169">
        <v>-58092.73</v>
      </c>
      <c r="F193" s="170">
        <v>0</v>
      </c>
      <c r="G193" s="169">
        <v>58092.73</v>
      </c>
      <c r="H193" s="170">
        <v>0</v>
      </c>
      <c r="I193" s="169">
        <v>58092.73</v>
      </c>
      <c r="J193" s="169">
        <v>0</v>
      </c>
    </row>
    <row r="194" spans="2:10" ht="13.5" outlineLevel="2" collapsed="1" thickBot="1">
      <c r="B194" s="159" t="s">
        <v>66</v>
      </c>
      <c r="C194" s="160">
        <v>-5219684.33</v>
      </c>
      <c r="D194" s="161">
        <v>0</v>
      </c>
      <c r="E194" s="160">
        <v>-5219684.33</v>
      </c>
      <c r="F194" s="160">
        <v>-5161591</v>
      </c>
      <c r="G194" s="160">
        <v>58093.33</v>
      </c>
      <c r="H194" s="160">
        <v>-5161591</v>
      </c>
      <c r="I194" s="160">
        <v>58093.33</v>
      </c>
      <c r="J194" s="160">
        <v>101.1255</v>
      </c>
    </row>
    <row r="195" spans="2:10" ht="13.5" outlineLevel="1" thickTop="1">
      <c r="B195" s="171" t="s">
        <v>68</v>
      </c>
      <c r="C195" s="172">
        <v>-101128014.56999999</v>
      </c>
      <c r="D195" s="173">
        <v>0</v>
      </c>
      <c r="E195" s="172">
        <v>-101128014.56999999</v>
      </c>
      <c r="F195" s="172">
        <v>-117458118.06999999</v>
      </c>
      <c r="G195" s="172">
        <v>-16330103.5</v>
      </c>
      <c r="H195" s="172">
        <v>-117458118.06999999</v>
      </c>
      <c r="I195" s="172">
        <v>-16330103.5</v>
      </c>
      <c r="J195" s="172">
        <v>86.097099999999998</v>
      </c>
    </row>
    <row r="196" spans="2:10">
      <c r="B196" s="165" t="s">
        <v>69</v>
      </c>
      <c r="C196" s="166">
        <v>340804715.36000001</v>
      </c>
      <c r="D196" s="166">
        <v>1479310.52</v>
      </c>
      <c r="E196" s="166">
        <v>342284025.88</v>
      </c>
      <c r="F196" s="166">
        <v>532130294.39999998</v>
      </c>
      <c r="G196" s="166">
        <v>189846268.52000001</v>
      </c>
      <c r="H196" s="166">
        <v>532130294.39999998</v>
      </c>
      <c r="I196" s="166">
        <v>189846268.52000001</v>
      </c>
      <c r="J196" s="166">
        <v>64.323300000000003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Appendix 2 2011</vt:lpstr>
      <vt:lpstr>2010 NP Revenue</vt:lpstr>
      <vt:lpstr>2010 NP Exp</vt:lpstr>
      <vt:lpstr>2010 Cap&amp;Corp Fin</vt:lpstr>
      <vt:lpstr>2011 CCF</vt:lpstr>
      <vt:lpstr>2011 NP EXP</vt:lpstr>
      <vt:lpstr>2011 NP REV</vt:lpstr>
      <vt:lpstr>2011 CF-B01</vt:lpstr>
      <vt:lpstr>2011 NP100</vt:lpstr>
      <vt:lpstr>2011NP200</vt:lpstr>
      <vt:lpstr>Appendix 2 2012</vt:lpstr>
      <vt:lpstr>2012NPEXP</vt:lpstr>
      <vt:lpstr>2012CF</vt:lpstr>
      <vt:lpstr>2012NPREV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rbudhu</dc:creator>
  <cp:lastModifiedBy>RSAWH</cp:lastModifiedBy>
  <cp:lastPrinted>2012-07-31T19:50:13Z</cp:lastPrinted>
  <dcterms:created xsi:type="dcterms:W3CDTF">2011-05-02T18:08:07Z</dcterms:created>
  <dcterms:modified xsi:type="dcterms:W3CDTF">2012-07-31T19:50:14Z</dcterms:modified>
</cp:coreProperties>
</file>