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2E54F617-D6B7-4DEE-862E-AEFA99A5FEA1}" xr6:coauthVersionLast="43" xr6:coauthVersionMax="43" xr10:uidLastSave="{00000000-0000-0000-0000-000000000000}"/>
  <bookViews>
    <workbookView xWindow="-120" yWindow="-21720" windowWidth="38640" windowHeight="21240"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5" i="1" l="1"/>
  <c r="B124" i="1"/>
  <c r="B123" i="1"/>
  <c r="D122" i="1"/>
  <c r="D119" i="1" l="1"/>
  <c r="E118" i="1"/>
  <c r="Z117" i="1"/>
  <c r="B117" i="1" s="1"/>
  <c r="Q117" i="1"/>
  <c r="Z116" i="1"/>
  <c r="B116" i="1" s="1"/>
  <c r="Q116" i="1"/>
  <c r="J115" i="1"/>
  <c r="M115" i="1" s="1"/>
  <c r="G115" i="1"/>
  <c r="J114" i="1"/>
  <c r="M114" i="1" s="1"/>
  <c r="G114" i="1"/>
  <c r="J113" i="1"/>
  <c r="M113" i="1" s="1"/>
  <c r="G113" i="1"/>
  <c r="B111" i="1"/>
  <c r="E110" i="1"/>
  <c r="Z108" i="1"/>
  <c r="B108" i="1" s="1"/>
  <c r="Q108" i="1"/>
  <c r="Z107" i="1"/>
  <c r="B107" i="1" s="1"/>
  <c r="Q107" i="1"/>
  <c r="J106" i="1"/>
  <c r="M106" i="1" s="1"/>
  <c r="I106" i="1"/>
  <c r="G106" i="1"/>
  <c r="X102" i="1"/>
  <c r="T102" i="1"/>
  <c r="R102" i="1"/>
  <c r="Q102" i="1"/>
  <c r="L101" i="1"/>
  <c r="J101" i="1"/>
  <c r="M101" i="1" s="1"/>
  <c r="I101" i="1"/>
  <c r="G101" i="1"/>
  <c r="X97" i="1"/>
  <c r="T97" i="1"/>
  <c r="R97" i="1"/>
  <c r="Q97" i="1"/>
  <c r="L96" i="1"/>
  <c r="J96" i="1"/>
  <c r="M96" i="1" s="1"/>
  <c r="I96" i="1"/>
  <c r="G96" i="1"/>
  <c r="X92" i="1"/>
  <c r="T92" i="1"/>
  <c r="R92" i="1"/>
  <c r="Q92" i="1"/>
  <c r="L91" i="1"/>
  <c r="J91" i="1"/>
  <c r="M91" i="1" s="1"/>
  <c r="I91" i="1"/>
  <c r="G91" i="1"/>
  <c r="X87" i="1"/>
  <c r="T87" i="1"/>
  <c r="Q87" i="1"/>
  <c r="L86" i="1"/>
  <c r="J86" i="1"/>
  <c r="M86" i="1" s="1"/>
  <c r="I86" i="1"/>
  <c r="G86" i="1"/>
  <c r="X81" i="1"/>
  <c r="T81" i="1"/>
  <c r="Q81" i="1"/>
  <c r="L80" i="1"/>
  <c r="J80" i="1"/>
  <c r="M80" i="1" s="1"/>
  <c r="I80" i="1"/>
  <c r="G80" i="1"/>
  <c r="B48" i="1"/>
  <c r="B47" i="1" s="1"/>
  <c r="C46" i="1"/>
  <c r="B46" i="1"/>
  <c r="N114" i="1" l="1"/>
  <c r="B114" i="1" s="1"/>
  <c r="N101" i="1"/>
  <c r="B101" i="1" s="1"/>
  <c r="U92" i="1"/>
  <c r="V92" i="1" s="1"/>
  <c r="Z92" i="1" s="1"/>
  <c r="B92" i="1" s="1"/>
  <c r="U87" i="1"/>
  <c r="V87" i="1" s="1"/>
  <c r="Z87" i="1" s="1"/>
  <c r="B87" i="1" s="1"/>
  <c r="N96" i="1"/>
  <c r="B96" i="1" s="1"/>
  <c r="N106" i="1"/>
  <c r="B106" i="1" s="1"/>
  <c r="N80" i="1"/>
  <c r="B80" i="1" s="1"/>
  <c r="N91" i="1"/>
  <c r="B91" i="1" s="1"/>
  <c r="N115" i="1"/>
  <c r="B115" i="1" s="1"/>
  <c r="N113" i="1"/>
  <c r="B113"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<sst xmlns="http://schemas.openxmlformats.org/spreadsheetml/2006/main" count="252" uniqueCount="176">
  <si>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</si>
  <si>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</si>
  <si>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</si>
  <si>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</si>
  <si>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</si>
  <si>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</si>
  <si>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</si>
  <si>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</si>
  <si>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</si>
  <si>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</si>
  <si>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</si>
  <si>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</si>
  <si>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</si>
  <si>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</si>
  <si>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</si>
  <si>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</si>
  <si>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</si>
  <si>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</si>
  <si>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</si>
  <si>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</si>
  <si>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</si>
  <si>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</si>
  <si>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</si>
  <si>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</si>
  <si>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</si>
  <si>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</si>
  <si>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</si>
  <si>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</si>
  <si>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</si>
  <si>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</si>
  <si>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</si>
  <si>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</si>
  <si>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</si>
  <si>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</si>
  <si>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</si>
  <si>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</si>
  <si>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</si>
  <si>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</si>
  <si>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</si>
  <si>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</si>
  <si>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</si>
  <si>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</si>
  <si>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</si>
  <si>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</si>
  <si>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</si>
  <si>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</si>
  <si>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</si>
  <si>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</si>
  <si>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</si>
  <si>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</si>
  <si>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</si>
  <si>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</si>
  <si>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</si>
  <si>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</si>
  <si>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</si>
  <si>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</si>
  <si>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</si>
  <si>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</si>
  <si>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</si>
  <si>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</si>
  <si>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</si>
  <si>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</si>
  <si>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</si>
  <si>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</si>
  <si>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</si>
  <si>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</si>
  <si>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</si>
  <si>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</si>
  <si>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</si>
  <si>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</si>
  <si>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</si>
  <si>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</si>
  <si>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</si>
  <si>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</si>
  <si>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</si>
  <si>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</si>
  <si>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</si>
  <si>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</si>
  <si>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</si>
  <si>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</si>
  <si>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</si>
  <si>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</si>
  <si>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</si>
  <si>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</si>
  <si>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</si>
  <si>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</si>
  <si>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</si>
  <si>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</si>
  <si>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</si>
  <si>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</si>
  <si>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</si>
  <si>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</si>
  <si>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</si>
  <si>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</si>
  <si>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</si>
  <si>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</si>
  <si>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</si>
  <si>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</si>
  <si>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</si>
  <si>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</si>
  <si>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</si>
  <si>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</si>
  <si>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</si>
  <si>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</si>
  <si>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</si>
  <si>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</si>
  <si>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</si>
  <si>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</si>
  <si>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</si>
  <si>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</si>
  <si>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</si>
  <si>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</si>
  <si>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</si>
  <si>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</si>
  <si>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</si>
  <si>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</si>
  <si>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</si>
  <si>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</si>
  <si>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</si>
  <si>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</si>
  <si>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</si>
  <si>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</si>
  <si>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</si>
  <si>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</si>
  <si>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</si>
  <si>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</si>
  <si>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</si>
  <si>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</si>
  <si>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</si>
  <si>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</si>
  <si>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</si>
  <si>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</si>
  <si>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</si>
  <si>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</si>
  <si>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</si>
  <si>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</si>
  <si>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</si>
  <si>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</si>
  <si>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</si>
  <si>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</si>
  <si>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</si>
  <si>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</si>
  <si>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</si>
  <si>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</si>
  <si>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</si>
  <si>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</si>
  <si>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</si>
  <si>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</si>
  <si>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</si>
  <si>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</si>
  <si>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</si>
  <si>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</si>
  <si>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</si>
  <si>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</si>
  <si>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</si>
  <si>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</si>
  <si>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</si>
  <si>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</si>
  <si>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</si>
  <si>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</si>
  <si>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</si>
  <si>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</si>
  <si>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</si>
  <si>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</si>
  <si>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</si>
  <si>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</si>
  <si>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</si>
  <si>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</si>
  <si>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</si>
  <si>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</si>
  <si>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</si>
  <si>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</si>
  <si>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EIAtest1</t>
  </si>
  <si>
    <t>Assume that all costs are in units of per kWh output.</t>
  </si>
  <si>
    <t>EIAtest2</t>
  </si>
  <si>
    <t>EIAtest3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</si>
</sst>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6"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wrapText="1"/>
    </xf>
    <xf numFmtId="0" fontId="0" fillId="10" borderId="0" xfId="0" applyFill="1" applyAlignment="1">
      <alignment horizontal="left"/>
    </xf>
    <xf numFmtId="0" fontId="0" fillId="10" borderId="0" xfId="0" applyFill="1"/>
    <xf numFmtId="0" fontId="0" fillId="11" borderId="0" xfId="0" applyFill="1" applyAlignment="1">
      <alignment wrapText="1"/>
    </xf>
    <xf numFmtId="0" fontId="0" fillId="0" borderId="0" xfId="0" applyAlignment="1">
      <alignment wrapText="1"/>
    </xf>
    <xf numFmtId="0" fontId="0" fillId="12" borderId="0" xfId="0" applyFill="1"/>
    <xf numFmtId="0" fontId="0" fillId="12"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0" borderId="0" xfId="0"/>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2"/>
  <sheetViews>
    <sheetView tabSelected="1" topLeftCell="A112" workbookViewId="0">
      <selection activeCell="E145" sqref="E145"/>
    </sheetView>
  </sheetViews>
  <sheetFormatPr defaultColWidth="14.453125" defaultRowHeight="15" customHeight="1" x14ac:dyDescent="0.35"/>
  <cols>
    <col min="1" max="1" width="34.453125" customWidth="1"/>
    <col min="2" max="2" width="17.81640625" customWidth="1"/>
    <col min="3" max="3" width="23" customWidth="1"/>
    <col min="4" max="29" width="12.54296875" customWidth="1"/>
  </cols>
  <sheetData>
    <row r="1" spans="1:29" ht="14.25" customHeight="1" x14ac:dyDescent="0.35">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35">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35">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35">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35">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35">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35">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35">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35">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35">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35">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35">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35">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35">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35">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35">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35">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35">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35">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35">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35">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35">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35">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35">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35">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35">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35">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35">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35">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35">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35">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35">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35">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35">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35">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35">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35">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35">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35">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35">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35">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35">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35">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35">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35">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35">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35">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35">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35">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35">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35">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35">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35">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35">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35">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35">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35">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35">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35">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35">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35">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4.25" hidden="1" customHeight="1" x14ac:dyDescent="0.35">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x14ac:dyDescent="0.35">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x14ac:dyDescent="0.35">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x14ac:dyDescent="0.35">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x14ac:dyDescent="0.35">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x14ac:dyDescent="0.35">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x14ac:dyDescent="0.35">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x14ac:dyDescent="0.35">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x14ac:dyDescent="0.35">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x14ac:dyDescent="0.35">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x14ac:dyDescent="0.35">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x14ac:dyDescent="0.35">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x14ac:dyDescent="0.35">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x14ac:dyDescent="0.35">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x14ac:dyDescent="0.35">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x14ac:dyDescent="0.35">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x14ac:dyDescent="0.35">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x14ac:dyDescent="0.35">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x14ac:dyDescent="0.35">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x14ac:dyDescent="0.35">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x14ac:dyDescent="0.35">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x14ac:dyDescent="0.35">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x14ac:dyDescent="0.35">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x14ac:dyDescent="0.35">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x14ac:dyDescent="0.35">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x14ac:dyDescent="0.35">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x14ac:dyDescent="0.35">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x14ac:dyDescent="0.35">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x14ac:dyDescent="0.35">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x14ac:dyDescent="0.35">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x14ac:dyDescent="0.35">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x14ac:dyDescent="0.35">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x14ac:dyDescent="0.35">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x14ac:dyDescent="0.35">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x14ac:dyDescent="0.35">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x14ac:dyDescent="0.35">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x14ac:dyDescent="0.35">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x14ac:dyDescent="0.35">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x14ac:dyDescent="0.35">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x14ac:dyDescent="0.35">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127</v>
      </c>
      <c r="AB101" s="4"/>
      <c r="AC101" s="4"/>
    </row>
    <row r="102" spans="1:29" ht="14.25" customHeight="1" x14ac:dyDescent="0.35">
      <c r="A102" s="14" t="s">
        <v>128</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129</v>
      </c>
      <c r="AB102" s="4"/>
      <c r="AC102" s="4"/>
    </row>
    <row r="103" spans="1:29" ht="14.25" customHeight="1" x14ac:dyDescent="0.35">
      <c r="A103" s="14" t="s">
        <v>130</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x14ac:dyDescent="0.35">
      <c r="A104" s="14" t="s">
        <v>131</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x14ac:dyDescent="0.35">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x14ac:dyDescent="0.35">
      <c r="A106" s="14" t="s">
        <v>132</v>
      </c>
      <c r="B106" s="32">
        <f>N106</f>
        <v>4.2392529406082022E-3</v>
      </c>
      <c r="C106" s="3" t="s">
        <v>133</v>
      </c>
      <c r="D106" s="3" t="s">
        <v>134</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x14ac:dyDescent="0.35">
      <c r="A107" s="14" t="s">
        <v>135</v>
      </c>
      <c r="B107" s="22">
        <f t="shared" ref="B107:B108" si="0">Z107</f>
        <v>0</v>
      </c>
      <c r="C107" s="3" t="s">
        <v>97</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4"/>
    </row>
    <row r="108" spans="1:29" ht="14.25" customHeight="1" x14ac:dyDescent="0.35">
      <c r="A108" s="14" t="s">
        <v>136</v>
      </c>
      <c r="B108" s="22">
        <f t="shared" si="0"/>
        <v>0</v>
      </c>
      <c r="C108" s="3" t="s">
        <v>97</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x14ac:dyDescent="0.35">
      <c r="A109" s="52" t="s">
        <v>168</v>
      </c>
      <c r="B109" s="15">
        <v>0.9</v>
      </c>
      <c r="C109" s="3"/>
      <c r="D109" s="3" t="s">
        <v>137</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x14ac:dyDescent="0.35">
      <c r="A110" s="52" t="s">
        <v>169</v>
      </c>
      <c r="B110" s="32">
        <f>1.01^(1/HOURS_PER_YEAR)-1</f>
        <v>1.1351290010175319E-6</v>
      </c>
      <c r="C110" s="3" t="s">
        <v>138</v>
      </c>
      <c r="D110" s="3" t="s">
        <v>139</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x14ac:dyDescent="0.35">
      <c r="A111" s="52" t="s">
        <v>170</v>
      </c>
      <c r="B111" s="40">
        <f>1568/261</f>
        <v>6.0076628352490422</v>
      </c>
      <c r="C111" s="3" t="s">
        <v>140</v>
      </c>
      <c r="D111" s="3" t="s">
        <v>141</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x14ac:dyDescent="0.35">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x14ac:dyDescent="0.35">
      <c r="A113" s="52" t="s">
        <v>142</v>
      </c>
      <c r="B113" s="45">
        <f t="shared" ref="B113:B115" si="3">N113</f>
        <v>3.2304881600325706E-6</v>
      </c>
      <c r="C113" s="3" t="s">
        <v>133</v>
      </c>
      <c r="D113" s="3" t="s">
        <v>143</v>
      </c>
      <c r="E113" s="4"/>
      <c r="F113" s="8">
        <v>0.3</v>
      </c>
      <c r="G113" s="9" t="str">
        <f>HYPERLINK("https://prod-ng.sandia.gov/techlib-noauth/access-control.cgi/2011/114845.pdf","Schoenung, 2011, Sandia Report")</f>
        <v>Schoenung, 2011, Sandia Report</v>
      </c>
      <c r="H113" s="46">
        <v>20</v>
      </c>
      <c r="I113" s="36" t="s">
        <v>144</v>
      </c>
      <c r="J113" s="33">
        <f>DISCOUNT_RATE*(1+DISCOUNT_RATE)^H113/((1+DISCOUNT_RATE)^H113-1)</f>
        <v>9.4392925743255696E-2</v>
      </c>
      <c r="K113" s="8">
        <v>0</v>
      </c>
      <c r="L113" s="38"/>
      <c r="M113" s="34">
        <f t="shared" ref="M113:M115" si="4">F113*J113+K113</f>
        <v>2.8317877722976708E-2</v>
      </c>
      <c r="N113" s="47">
        <f>M113/HOURS_PER_YEAR</f>
        <v>3.2304881600325706E-6</v>
      </c>
      <c r="O113" s="8"/>
      <c r="P113" s="8"/>
      <c r="Q113" s="27"/>
      <c r="R113" s="4"/>
      <c r="S113" s="8"/>
      <c r="T113" s="4"/>
      <c r="U113" s="28"/>
      <c r="V113" s="28"/>
      <c r="W113" s="29"/>
      <c r="X113" s="30"/>
      <c r="Y113" s="31"/>
      <c r="Z113" s="26"/>
      <c r="AA113" s="4"/>
      <c r="AB113" s="4"/>
      <c r="AC113" s="4"/>
    </row>
    <row r="114" spans="1:29" ht="14.25" customHeight="1" x14ac:dyDescent="0.35">
      <c r="A114" s="52" t="s">
        <v>145</v>
      </c>
      <c r="B114" s="45">
        <f t="shared" si="3"/>
        <v>1.184512325345276E-2</v>
      </c>
      <c r="C114" s="3" t="s">
        <v>97</v>
      </c>
      <c r="D114" s="3"/>
      <c r="E114" s="4"/>
      <c r="F114" s="8">
        <v>1100</v>
      </c>
      <c r="G114" s="9" t="str">
        <f t="shared" ref="G114:G115" si="5">HYPERLINK("http://science.sciencemag.org/content/360/6396/eaas9793/tab-pdf","Davis et al., 2018, Science")</f>
        <v>Davis et al., 2018, Science</v>
      </c>
      <c r="H114" s="46">
        <v>20</v>
      </c>
      <c r="I114" s="36" t="s">
        <v>144</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x14ac:dyDescent="0.35">
      <c r="A115" s="52" t="s">
        <v>146</v>
      </c>
      <c r="B115" s="45">
        <f t="shared" si="3"/>
        <v>4.9534151787166088E-2</v>
      </c>
      <c r="C115" s="3" t="s">
        <v>97</v>
      </c>
      <c r="D115" s="3"/>
      <c r="E115" s="4"/>
      <c r="F115" s="8">
        <v>4600</v>
      </c>
      <c r="G115" s="9" t="str">
        <f t="shared" si="5"/>
        <v>Davis et al., 2018, Science</v>
      </c>
      <c r="H115" s="46">
        <v>20</v>
      </c>
      <c r="I115" s="36" t="s">
        <v>144</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x14ac:dyDescent="0.35">
      <c r="A116" s="52" t="s">
        <v>147</v>
      </c>
      <c r="B116" s="22">
        <f t="shared" ref="B116:B117" si="6">Z116</f>
        <v>0</v>
      </c>
      <c r="C116" s="3" t="s">
        <v>97</v>
      </c>
      <c r="D116" s="3"/>
      <c r="E116" s="4"/>
      <c r="F116" s="8"/>
      <c r="G116" s="3"/>
      <c r="H116" s="8"/>
      <c r="I116" s="3"/>
      <c r="J116" s="24"/>
      <c r="K116" s="8"/>
      <c r="L116" s="4"/>
      <c r="M116" s="24"/>
      <c r="N116" s="26"/>
      <c r="O116" s="8">
        <v>0</v>
      </c>
      <c r="P116" s="8">
        <v>0</v>
      </c>
      <c r="Q116" s="27" t="str">
        <f t="shared" ref="Q116:Q117" si="7">IF(AND(O116&lt;&gt;0,P116&lt;&gt;0),"bad fuel cost","OK")</f>
        <v>OK</v>
      </c>
      <c r="R116" s="4"/>
      <c r="S116" s="8">
        <v>0</v>
      </c>
      <c r="T116" s="4"/>
      <c r="U116" s="28">
        <v>1</v>
      </c>
      <c r="V116" s="28"/>
      <c r="W116" s="29">
        <v>0</v>
      </c>
      <c r="X116" s="30"/>
      <c r="Y116" s="31"/>
      <c r="Z116" s="37">
        <f t="shared" ref="Z116:Z117" si="8">V116/U116+W116/1000+Y116</f>
        <v>0</v>
      </c>
      <c r="AA116" s="4"/>
      <c r="AB116" s="4"/>
      <c r="AC116" s="4"/>
    </row>
    <row r="117" spans="1:29" ht="14.25" customHeight="1" x14ac:dyDescent="0.35">
      <c r="A117" s="52" t="s">
        <v>148</v>
      </c>
      <c r="B117" s="22">
        <f t="shared" si="6"/>
        <v>0</v>
      </c>
      <c r="C117" s="3" t="s">
        <v>97</v>
      </c>
      <c r="D117" s="3"/>
      <c r="E117" s="4"/>
      <c r="F117" s="8"/>
      <c r="G117" s="3"/>
      <c r="H117" s="8"/>
      <c r="I117" s="3"/>
      <c r="J117" s="24"/>
      <c r="K117" s="8"/>
      <c r="L117" s="4"/>
      <c r="M117" s="24"/>
      <c r="N117" s="26"/>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x14ac:dyDescent="0.35">
      <c r="A118" s="52" t="s">
        <v>161</v>
      </c>
      <c r="B118" s="48">
        <f>1.0001^(1/HOURS_PER_YEAR)-1</f>
        <v>1.1407375488659E-8</v>
      </c>
      <c r="C118" s="3" t="s">
        <v>138</v>
      </c>
      <c r="D118" s="3" t="s">
        <v>149</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x14ac:dyDescent="0.35">
      <c r="A119" s="52" t="s">
        <v>162</v>
      </c>
      <c r="B119" s="48">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x14ac:dyDescent="0.35">
      <c r="A120" s="52"/>
      <c r="B120" s="48"/>
      <c r="C120" s="3"/>
      <c r="D120" s="9"/>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s="53" customFormat="1" ht="14.5" x14ac:dyDescent="0.35">
      <c r="A121" s="52" t="s">
        <v>163</v>
      </c>
      <c r="B121" s="59" t="s">
        <v>95</v>
      </c>
      <c r="C121" s="58"/>
      <c r="D121" s="58"/>
    </row>
    <row r="122" spans="1:29" s="53" customFormat="1" ht="14.5" x14ac:dyDescent="0.35">
      <c r="A122" s="52" t="s">
        <v>157</v>
      </c>
      <c r="B122" s="60">
        <v>1.9528741509529837E-2</v>
      </c>
      <c r="C122" s="58" t="s">
        <v>97</v>
      </c>
      <c r="D122" s="57">
        <f>0.3*0.08/8760</f>
        <v>2.7397260273972604E-6</v>
      </c>
      <c r="E122" s="58" t="s">
        <v>164</v>
      </c>
    </row>
    <row r="123" spans="1:29" s="53" customFormat="1" ht="14.5" x14ac:dyDescent="0.35">
      <c r="A123" s="52" t="s">
        <v>158</v>
      </c>
      <c r="B123" s="60">
        <f>1100*0.08/8760</f>
        <v>1.0045662100456621E-2</v>
      </c>
      <c r="C123" s="58" t="s">
        <v>133</v>
      </c>
      <c r="D123" s="58"/>
      <c r="E123" s="58" t="s">
        <v>165</v>
      </c>
    </row>
    <row r="124" spans="1:29" s="53" customFormat="1" ht="14.5" x14ac:dyDescent="0.35">
      <c r="A124" s="52" t="s">
        <v>159</v>
      </c>
      <c r="B124" s="61">
        <f>0.00000001</f>
        <v>1E-8</v>
      </c>
      <c r="C124" s="58" t="s">
        <v>97</v>
      </c>
      <c r="D124" s="58"/>
    </row>
    <row r="125" spans="1:29" s="53" customFormat="1" ht="14.5" x14ac:dyDescent="0.35">
      <c r="A125" s="52" t="s">
        <v>160</v>
      </c>
      <c r="B125" s="61">
        <f>0.00000001</f>
        <v>1E-8</v>
      </c>
      <c r="C125" s="58" t="s">
        <v>97</v>
      </c>
      <c r="D125" s="58"/>
    </row>
    <row r="126" spans="1:29" s="53" customFormat="1" ht="14.5" x14ac:dyDescent="0.35">
      <c r="A126" s="52" t="s">
        <v>166</v>
      </c>
      <c r="B126" s="59">
        <v>0.1</v>
      </c>
      <c r="C126" s="58" t="s">
        <v>138</v>
      </c>
      <c r="E126" s="53" t="s">
        <v>171</v>
      </c>
    </row>
    <row r="127" spans="1:29" s="53" customFormat="1" ht="14.5" x14ac:dyDescent="0.35">
      <c r="A127" s="52" t="s">
        <v>167</v>
      </c>
      <c r="B127" s="59">
        <v>1</v>
      </c>
      <c r="C127" s="58"/>
      <c r="D127" s="58" t="s">
        <v>173</v>
      </c>
    </row>
    <row r="128" spans="1:29" ht="14.25" customHeight="1" x14ac:dyDescent="0.35">
      <c r="A128" s="14" t="s">
        <v>150</v>
      </c>
      <c r="B128" s="15">
        <v>10</v>
      </c>
      <c r="C128" s="3" t="s">
        <v>97</v>
      </c>
      <c r="D128" s="3"/>
      <c r="E128" s="4"/>
      <c r="F128" s="8"/>
      <c r="G128" s="3"/>
      <c r="H128" s="8"/>
      <c r="I128" s="3"/>
      <c r="J128" s="24"/>
      <c r="K128" s="8"/>
      <c r="L128" s="4"/>
      <c r="M128" s="24"/>
      <c r="N128" s="26"/>
      <c r="O128" s="8"/>
      <c r="P128" s="8"/>
      <c r="Q128" s="27"/>
      <c r="R128" s="4"/>
      <c r="S128" s="8"/>
      <c r="T128" s="4"/>
      <c r="U128" s="28"/>
      <c r="V128" s="28"/>
      <c r="W128" s="29"/>
      <c r="X128" s="30"/>
      <c r="Y128" s="31"/>
      <c r="Z128" s="26"/>
      <c r="AA128" s="4"/>
      <c r="AB128" s="4"/>
      <c r="AC128" s="4"/>
    </row>
    <row r="129" spans="1:29" ht="14.25" customHeight="1" x14ac:dyDescent="0.35">
      <c r="A129" s="3"/>
      <c r="B129" s="4"/>
      <c r="C129" s="3"/>
      <c r="D129" s="4"/>
      <c r="E129" s="3"/>
      <c r="F129" s="4"/>
      <c r="G129" s="3"/>
      <c r="H129" s="4"/>
      <c r="I129" s="4"/>
      <c r="J129" s="4"/>
      <c r="K129" s="4"/>
      <c r="L129" s="4"/>
      <c r="M129" s="4"/>
      <c r="N129" s="4"/>
      <c r="O129" s="4"/>
      <c r="P129" s="4"/>
      <c r="Q129" s="4"/>
      <c r="R129" s="4"/>
      <c r="S129" s="4"/>
      <c r="T129" s="4"/>
      <c r="U129" s="4"/>
      <c r="V129" s="4"/>
      <c r="W129" s="4"/>
      <c r="X129" s="4"/>
      <c r="Y129" s="4"/>
      <c r="Z129" s="4"/>
      <c r="AA129" s="4"/>
      <c r="AB129" s="4"/>
      <c r="AC129" s="4"/>
    </row>
    <row r="130" spans="1:29" ht="14.25" customHeight="1" x14ac:dyDescent="0.35">
      <c r="A130" s="3"/>
      <c r="B130" s="4"/>
      <c r="C130" s="3" t="s">
        <v>151</v>
      </c>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x14ac:dyDescent="0.35">
      <c r="A131" s="3"/>
      <c r="B131" s="4"/>
      <c r="C131" s="3"/>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s="49" customFormat="1" ht="14.5" x14ac:dyDescent="0.35">
      <c r="A132" s="49" t="s">
        <v>152</v>
      </c>
      <c r="B132" s="50" t="s">
        <v>153</v>
      </c>
      <c r="C132" s="51"/>
    </row>
    <row r="133" spans="1:29" s="52" customFormat="1" ht="43.5" x14ac:dyDescent="0.35">
      <c r="A133" s="52" t="s">
        <v>154</v>
      </c>
      <c r="B133" s="52" t="s">
        <v>82</v>
      </c>
      <c r="C133" s="52" t="s">
        <v>84</v>
      </c>
      <c r="D133" s="52" t="s">
        <v>87</v>
      </c>
      <c r="E133" s="52" t="s">
        <v>88</v>
      </c>
      <c r="F133" s="52" t="s">
        <v>96</v>
      </c>
      <c r="G133" s="52" t="s">
        <v>99</v>
      </c>
      <c r="H133" s="52" t="s">
        <v>110</v>
      </c>
      <c r="I133" s="52" t="s">
        <v>112</v>
      </c>
      <c r="J133" s="52" t="s">
        <v>115</v>
      </c>
      <c r="K133" s="52" t="s">
        <v>116</v>
      </c>
      <c r="L133" s="52" t="s">
        <v>120</v>
      </c>
      <c r="M133" s="52" t="s">
        <v>121</v>
      </c>
      <c r="N133" s="52" t="s">
        <v>125</v>
      </c>
      <c r="O133" s="52" t="s">
        <v>128</v>
      </c>
      <c r="P133" s="52" t="s">
        <v>132</v>
      </c>
      <c r="Q133" s="52" t="s">
        <v>135</v>
      </c>
      <c r="R133" s="52" t="s">
        <v>136</v>
      </c>
      <c r="S133" s="52" t="s">
        <v>142</v>
      </c>
      <c r="T133" s="52" t="s">
        <v>145</v>
      </c>
      <c r="U133" s="52" t="s">
        <v>146</v>
      </c>
      <c r="V133" s="52" t="s">
        <v>147</v>
      </c>
      <c r="W133" s="52" t="s">
        <v>148</v>
      </c>
      <c r="X133" s="52" t="s">
        <v>157</v>
      </c>
      <c r="Y133" s="52" t="s">
        <v>158</v>
      </c>
      <c r="Z133" s="52" t="s">
        <v>159</v>
      </c>
      <c r="AA133" s="52" t="s">
        <v>160</v>
      </c>
      <c r="AB133" s="52" t="s">
        <v>150</v>
      </c>
    </row>
    <row r="134" spans="1:29" s="53" customFormat="1" ht="14.5" x14ac:dyDescent="0.35"/>
    <row r="135" spans="1:29" s="54" customFormat="1" ht="14.5" x14ac:dyDescent="0.35">
      <c r="A135" s="54" t="s">
        <v>172</v>
      </c>
      <c r="B135" s="54">
        <v>2015</v>
      </c>
      <c r="C135" s="54">
        <v>1</v>
      </c>
      <c r="D135" s="54">
        <v>2015</v>
      </c>
      <c r="E135" s="54">
        <v>1</v>
      </c>
      <c r="F135" s="54">
        <v>0.25600000000000001</v>
      </c>
      <c r="G135" s="54">
        <v>0.25600000000000001</v>
      </c>
      <c r="H135" s="54">
        <v>1</v>
      </c>
      <c r="I135" s="54">
        <v>1</v>
      </c>
      <c r="J135" s="54">
        <v>0.64</v>
      </c>
      <c r="K135" s="54">
        <v>0.64</v>
      </c>
      <c r="L135" s="54">
        <v>0.73599999999999999</v>
      </c>
      <c r="M135" s="54">
        <v>0.5</v>
      </c>
      <c r="N135" s="54">
        <v>0.25</v>
      </c>
      <c r="O135" s="54">
        <v>0.25</v>
      </c>
      <c r="P135" s="54">
        <v>0.4</v>
      </c>
      <c r="Q135" s="54">
        <v>0.4</v>
      </c>
      <c r="R135" s="54">
        <v>0.4</v>
      </c>
      <c r="S135" s="54">
        <v>0.2</v>
      </c>
      <c r="T135" s="54">
        <v>0.2</v>
      </c>
      <c r="U135" s="54">
        <v>0.2</v>
      </c>
      <c r="V135" s="54">
        <v>0.2</v>
      </c>
      <c r="W135" s="54">
        <v>0.2</v>
      </c>
      <c r="X135" s="54">
        <v>0.1</v>
      </c>
      <c r="Y135" s="54">
        <v>0.1</v>
      </c>
      <c r="Z135" s="54">
        <v>0.05</v>
      </c>
      <c r="AA135" s="54">
        <v>0.05</v>
      </c>
      <c r="AB135" s="54">
        <v>1</v>
      </c>
    </row>
    <row r="136" spans="1:29" s="54" customFormat="1" ht="14.5" x14ac:dyDescent="0.35">
      <c r="A136" s="54" t="s">
        <v>174</v>
      </c>
      <c r="B136" s="54">
        <v>2015</v>
      </c>
      <c r="C136" s="54">
        <v>1</v>
      </c>
      <c r="D136" s="54">
        <v>2015</v>
      </c>
      <c r="E136" s="54">
        <v>12</v>
      </c>
      <c r="F136" s="54">
        <v>0.25600000000000001</v>
      </c>
      <c r="G136" s="54">
        <v>0.25600000000000001</v>
      </c>
      <c r="H136" s="54">
        <v>1</v>
      </c>
      <c r="I136" s="54">
        <v>1</v>
      </c>
      <c r="J136" s="54">
        <v>0.64</v>
      </c>
      <c r="K136" s="54">
        <v>0.64</v>
      </c>
      <c r="L136" s="54">
        <v>0.73599999999999999</v>
      </c>
      <c r="M136" s="54">
        <v>0.5</v>
      </c>
      <c r="N136" s="54">
        <v>0.25</v>
      </c>
      <c r="O136" s="54">
        <v>0.25</v>
      </c>
      <c r="P136" s="54">
        <v>0.4</v>
      </c>
      <c r="Q136" s="54">
        <v>0.4</v>
      </c>
      <c r="R136" s="54">
        <v>0.4</v>
      </c>
      <c r="S136" s="54">
        <v>0.2</v>
      </c>
      <c r="T136" s="54">
        <v>0.2</v>
      </c>
      <c r="U136" s="54">
        <v>0.2</v>
      </c>
      <c r="V136" s="54">
        <v>0.2</v>
      </c>
      <c r="W136" s="54">
        <v>0.2</v>
      </c>
      <c r="X136" s="54">
        <v>0.1</v>
      </c>
      <c r="Y136" s="54">
        <v>0.1</v>
      </c>
      <c r="Z136" s="54">
        <v>0.05</v>
      </c>
      <c r="AA136" s="54">
        <v>0.05</v>
      </c>
      <c r="AB136" s="54">
        <v>1</v>
      </c>
    </row>
    <row r="137" spans="1:29" s="54" customFormat="1" ht="14.5" x14ac:dyDescent="0.35">
      <c r="A137" s="54" t="s">
        <v>175</v>
      </c>
      <c r="B137" s="54">
        <v>2015</v>
      </c>
      <c r="C137" s="54">
        <v>1</v>
      </c>
      <c r="D137" s="54">
        <v>2015</v>
      </c>
      <c r="E137" s="54">
        <v>1</v>
      </c>
      <c r="F137" s="54">
        <v>1000</v>
      </c>
      <c r="G137" s="54">
        <v>1000</v>
      </c>
      <c r="H137" s="54">
        <v>1000</v>
      </c>
      <c r="I137" s="54">
        <v>1000</v>
      </c>
      <c r="J137" s="54">
        <v>1000</v>
      </c>
      <c r="K137" s="54">
        <v>1000</v>
      </c>
      <c r="L137" s="54">
        <v>1000</v>
      </c>
      <c r="M137" s="54">
        <v>1000</v>
      </c>
      <c r="N137" s="54">
        <v>1000</v>
      </c>
      <c r="O137" s="54">
        <v>1000</v>
      </c>
      <c r="P137" s="54">
        <v>1000</v>
      </c>
      <c r="Q137" s="54">
        <v>1000</v>
      </c>
      <c r="R137" s="54">
        <v>1000</v>
      </c>
      <c r="S137" s="54">
        <v>1000</v>
      </c>
      <c r="T137" s="54">
        <v>1000</v>
      </c>
      <c r="U137" s="54">
        <v>1000</v>
      </c>
      <c r="V137" s="54">
        <v>1000</v>
      </c>
      <c r="W137" s="54">
        <v>1000</v>
      </c>
      <c r="X137" s="54">
        <v>0.1</v>
      </c>
      <c r="Y137" s="54">
        <v>0.1</v>
      </c>
      <c r="Z137" s="54">
        <v>0.05</v>
      </c>
      <c r="AA137" s="54">
        <v>0.05</v>
      </c>
      <c r="AB137" s="54">
        <v>1</v>
      </c>
    </row>
    <row r="138" spans="1:29" s="55" customFormat="1" ht="14.5" x14ac:dyDescent="0.35">
      <c r="A138" s="55" t="s">
        <v>155</v>
      </c>
      <c r="B138" s="55">
        <v>2015</v>
      </c>
      <c r="C138" s="55">
        <v>1</v>
      </c>
      <c r="D138" s="55">
        <v>2015</v>
      </c>
      <c r="E138" s="55">
        <v>1</v>
      </c>
      <c r="F138" s="55">
        <v>1</v>
      </c>
      <c r="G138" s="55">
        <v>1</v>
      </c>
      <c r="H138" s="55">
        <v>1</v>
      </c>
      <c r="I138" s="55">
        <v>1</v>
      </c>
      <c r="J138" s="55">
        <v>1</v>
      </c>
      <c r="K138" s="55">
        <v>1</v>
      </c>
      <c r="L138" s="55">
        <v>1</v>
      </c>
      <c r="M138" s="55">
        <v>1</v>
      </c>
      <c r="N138" s="55">
        <v>1</v>
      </c>
      <c r="O138" s="55">
        <v>1</v>
      </c>
      <c r="P138" s="55">
        <v>1</v>
      </c>
      <c r="Q138" s="55">
        <v>1</v>
      </c>
      <c r="R138" s="55">
        <v>1</v>
      </c>
      <c r="S138" s="55">
        <v>1</v>
      </c>
      <c r="T138" s="55">
        <v>1</v>
      </c>
      <c r="U138" s="55">
        <v>1</v>
      </c>
      <c r="V138" s="55">
        <v>1</v>
      </c>
      <c r="W138" s="55">
        <v>1</v>
      </c>
      <c r="X138" s="55">
        <v>1</v>
      </c>
      <c r="Y138" s="55">
        <v>1</v>
      </c>
      <c r="Z138" s="55">
        <v>1</v>
      </c>
      <c r="AA138" s="55">
        <v>1</v>
      </c>
      <c r="AB138" s="55">
        <v>1</v>
      </c>
    </row>
    <row r="139" spans="1:29" s="53" customFormat="1" ht="14.5" x14ac:dyDescent="0.35">
      <c r="B139" s="56"/>
    </row>
    <row r="140" spans="1:29" s="49" customFormat="1" ht="14.5" x14ac:dyDescent="0.35">
      <c r="A140" s="49" t="s">
        <v>156</v>
      </c>
      <c r="B140" s="50"/>
    </row>
    <row r="141" spans="1:29" ht="14.25" customHeight="1" x14ac:dyDescent="0.35">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x14ac:dyDescent="0.35">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x14ac:dyDescent="0.35">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x14ac:dyDescent="0.35">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x14ac:dyDescent="0.35">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x14ac:dyDescent="0.35">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x14ac:dyDescent="0.35">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x14ac:dyDescent="0.35">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x14ac:dyDescent="0.35">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x14ac:dyDescent="0.35">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x14ac:dyDescent="0.35">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x14ac:dyDescent="0.35">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x14ac:dyDescent="0.35">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x14ac:dyDescent="0.35">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x14ac:dyDescent="0.35">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x14ac:dyDescent="0.35">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x14ac:dyDescent="0.35">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x14ac:dyDescent="0.35">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x14ac:dyDescent="0.35">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x14ac:dyDescent="0.35">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35">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x14ac:dyDescent="0.35">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x14ac:dyDescent="0.35">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x14ac:dyDescent="0.35">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x14ac:dyDescent="0.35">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x14ac:dyDescent="0.35">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x14ac:dyDescent="0.35">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x14ac:dyDescent="0.35">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x14ac:dyDescent="0.35">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x14ac:dyDescent="0.35">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x14ac:dyDescent="0.35">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x14ac:dyDescent="0.35">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x14ac:dyDescent="0.35">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x14ac:dyDescent="0.35">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x14ac:dyDescent="0.35">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x14ac:dyDescent="0.35">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35">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35">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35">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35">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35">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35">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35">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35">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35">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35">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35">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35">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35">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35">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35">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35">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35">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35">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35">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35">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35">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35">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35">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35">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35">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35">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35">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35">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35">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35">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35">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35">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35">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35">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35">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35">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35">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35">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35">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35">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35">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35">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35">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35">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35">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35">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35">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35">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35">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35">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35">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35">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35">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35">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35">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35">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35">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35">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35">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35">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35">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35">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35">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35">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35">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35">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35">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35">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35">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35">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35">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35">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35">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35">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35">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35">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35">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35">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35">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35">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35">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35">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35">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35">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35">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35">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35">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35">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35">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35">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35">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35">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35">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35">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35">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35">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35">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35">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35">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35">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35">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35">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35">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35">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35">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35">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35">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35">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35">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35">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35">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35">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35">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35">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35">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35">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35">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35">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35">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35">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35">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35">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35">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35">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35">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35">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35">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35">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35">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35">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35">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35">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35">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35">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35">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35">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35">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35">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35">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35">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35">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35">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35">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35">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35">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35">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35">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35">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35">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35">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35">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35">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35">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35">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35">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35">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35">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35">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35">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35">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35">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35">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35">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35">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35">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35">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35">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35">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35">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35">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35">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35">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35">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35">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35">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35">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35">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35">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35">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35">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35">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35">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35">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35">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35">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35">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35">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35">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35">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35">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35">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35">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35">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35">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35">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35">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35">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35">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35">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35">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35">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35">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35">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35">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35">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35">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35">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35">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35">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35">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35">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35">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35">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35">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35">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35">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35">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35">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35">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35">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35">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35">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35">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35">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35">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35">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35">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35">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35">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35">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35">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35">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35">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35">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35">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35">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35">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35">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35">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35">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35">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35">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35">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35">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35">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35">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35">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35">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35">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35">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35">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35">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35">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35">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35">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35">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35">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35">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35">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35">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35">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35">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35">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35">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35">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35">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35">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35">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35">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35">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35">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35">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35">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35">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35">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35">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35">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35">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35">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35">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35">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35">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35">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35">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35">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35">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35">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35">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35">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35">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35">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35">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35">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35">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35">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35">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35">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35">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35">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35">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35">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35">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35">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35">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35">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35">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35">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35">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35">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35">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35">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35">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35">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35">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35">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35">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35">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35">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35">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35">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35">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35">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35">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35">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35">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35">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35">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35">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35">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35">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35">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35">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35">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35">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35">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35">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35">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35">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35">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35">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35">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35">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35">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35">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35">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35">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35">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35">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35">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35">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35">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35">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35">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35">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35">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35">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35">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35">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35">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35">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35">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35">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35">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35">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35">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35">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35">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35">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35">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35">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35">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35">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35">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35">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35">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35">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35">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35">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35">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35">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35">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35">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35">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35">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35">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35">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35">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35">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35">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35">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35">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35">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35">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35">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35">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35">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35">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35">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35">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35">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35">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35">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35">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35">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35">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35">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35">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35">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35">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35">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35">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35">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35">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35">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35">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35">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35">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35">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35">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35">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35">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35">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35">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35">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35">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35">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35">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35">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35">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35">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35">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35">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35">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35">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35">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35">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35">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35">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35">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35">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35">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35">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35">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35">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35">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35">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35">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35">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35">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35">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35">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35">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35">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35">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35">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35">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35">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35">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35">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35">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35">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35">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35">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35">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35">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35">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35">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35">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35">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35">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35">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35">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35">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35">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35">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35">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35">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35">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35">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35">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35">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35">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35">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35">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35">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35">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35">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35">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35">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35">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35">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35">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35">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35">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35">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35">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35">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35">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35">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35">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35">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35">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35">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35">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35">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35">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35">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35">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35">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35">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35">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35">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35">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35">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35">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35">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35">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35">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35">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35">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35">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35">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35">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35">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35">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35">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35">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35">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35">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35">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35">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35">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35">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35">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35">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35">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35">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35">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35">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35">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35">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35">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35">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35">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35">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35">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35">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35">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35">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35">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35">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35">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35">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35">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35">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35">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35">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35">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35">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35">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35">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35">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35">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35">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35">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35">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35">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35">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35">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35">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35">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35">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35">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35">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35">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35">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35">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35">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35">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35">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35">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35">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35">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35">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35">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35">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35">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35">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35">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35">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35">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35">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35">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35">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35">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35">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35">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35">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35">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35">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35">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35">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35">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35">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35">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35">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35">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35">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35">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35">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35">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35">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35">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35">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35">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35">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35">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35">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35">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35">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35">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35">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35">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35">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35">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35">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35">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35">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35">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35">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35">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35">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35">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35">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35">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35">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35">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35">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35">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35">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35">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35">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35">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35">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35">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35">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35">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35">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35">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35">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35">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35">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35">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35">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35">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35">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35">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35">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35">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35">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35">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35">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35">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35">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35">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35">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35">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35">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35">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35">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35">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35">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35">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35">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35">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35">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35">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35">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35">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35">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35">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35">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35">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35">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35">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35">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35">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35">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35">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35">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35">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35">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35">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35">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35">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35">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35">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35">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35">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35">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35">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35">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35">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35">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35">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35">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35">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35">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35">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35">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35">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35">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35">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35">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35">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35">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35">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35">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35">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35">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35">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35">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35">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35">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35">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35">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35">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35">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35">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35">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35">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35">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35">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35">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35">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35">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35">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35">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35">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35">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35">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35">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35">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35">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35">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35">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35">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35">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35">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35">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35">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35">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35">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35">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35">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35">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35">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35">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35">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35">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35">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35">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35">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35">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35">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35">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35">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35">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35">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35">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35">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35">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35">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35">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35">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35">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35">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35">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35">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35">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35">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35">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35">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35">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35">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35">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35">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35">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35">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35">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35">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35">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35">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35">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35">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35">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35">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35">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35">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35">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35">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35">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35">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35">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35">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35">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35">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35">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35">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35">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35">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35">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35">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35">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35">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35">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35">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35">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35">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35">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35">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35">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35">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35">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35">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35">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2019-07-16T21:15:39Z</dcterms:modified>
</cp:coreProperties>
</file>