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A714D6C8-735B-4F50-AAF0-A2ED2DC4ED4A}" xr6:coauthVersionLast="43" xr6:coauthVersionMax="43" xr10:uidLastSave="{00000000-0000-0000-0000-000000000000}"/>
  <bookViews>
    <workbookView xWindow="-110" yWindow="-110" windowWidth="25820" windowHeight="1402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3" i="1" l="1"/>
  <c r="E122" i="1"/>
  <c r="Z120" i="1"/>
  <c r="Q120" i="1"/>
  <c r="B120" i="1"/>
  <c r="Z119" i="1"/>
  <c r="Q119" i="1"/>
  <c r="B119" i="1"/>
  <c r="J118" i="1"/>
  <c r="M118" i="1" s="1"/>
  <c r="I118" i="1"/>
  <c r="G118" i="1"/>
  <c r="X87" i="1" l="1"/>
  <c r="T87" i="1"/>
  <c r="Q87" i="1"/>
  <c r="L86" i="1"/>
  <c r="J86" i="1"/>
  <c r="M86" i="1" s="1"/>
  <c r="I86" i="1"/>
  <c r="G86" i="1"/>
  <c r="X99" i="1" l="1"/>
  <c r="T99" i="1"/>
  <c r="Q99" i="1"/>
  <c r="L98" i="1"/>
  <c r="J98" i="1"/>
  <c r="M98" i="1" s="1"/>
  <c r="I98" i="1"/>
  <c r="G98" i="1"/>
  <c r="X93" i="1" l="1"/>
  <c r="T93" i="1"/>
  <c r="Q93" i="1"/>
  <c r="L92" i="1"/>
  <c r="J92" i="1"/>
  <c r="M92" i="1" s="1"/>
  <c r="I92" i="1"/>
  <c r="G92" i="1"/>
  <c r="X81" i="1"/>
  <c r="T81" i="1"/>
  <c r="Q81" i="1"/>
  <c r="L80" i="1"/>
  <c r="J80" i="1"/>
  <c r="M80" i="1" s="1"/>
  <c r="I80" i="1"/>
  <c r="G80" i="1"/>
  <c r="B144" i="1" l="1"/>
  <c r="B143" i="1"/>
  <c r="B142" i="1"/>
  <c r="D141" i="1"/>
  <c r="D138" i="1" l="1"/>
  <c r="E137" i="1"/>
  <c r="Z136" i="1"/>
  <c r="B136" i="1" s="1"/>
  <c r="Q136" i="1"/>
  <c r="Z135" i="1"/>
  <c r="B135" i="1" s="1"/>
  <c r="Q135" i="1"/>
  <c r="J134" i="1"/>
  <c r="M134" i="1" s="1"/>
  <c r="G134" i="1"/>
  <c r="J133" i="1"/>
  <c r="M133" i="1" s="1"/>
  <c r="G133" i="1"/>
  <c r="J132" i="1"/>
  <c r="M132" i="1" s="1"/>
  <c r="G132" i="1"/>
  <c r="B130" i="1"/>
  <c r="E129" i="1"/>
  <c r="Z127" i="1"/>
  <c r="B127" i="1" s="1"/>
  <c r="Q127" i="1"/>
  <c r="Z126" i="1"/>
  <c r="B126" i="1" s="1"/>
  <c r="Q126" i="1"/>
  <c r="J125" i="1"/>
  <c r="M125" i="1" s="1"/>
  <c r="I125" i="1"/>
  <c r="G125" i="1"/>
  <c r="X114" i="1"/>
  <c r="T114" i="1"/>
  <c r="R114" i="1"/>
  <c r="Q114" i="1"/>
  <c r="L113" i="1"/>
  <c r="J113" i="1"/>
  <c r="M113" i="1" s="1"/>
  <c r="I113" i="1"/>
  <c r="G113" i="1"/>
  <c r="X109" i="1"/>
  <c r="T109" i="1"/>
  <c r="R109" i="1"/>
  <c r="Q109" i="1"/>
  <c r="L108" i="1"/>
  <c r="J108" i="1"/>
  <c r="M108" i="1" s="1"/>
  <c r="I108" i="1"/>
  <c r="G108" i="1"/>
  <c r="X104" i="1"/>
  <c r="T104" i="1"/>
  <c r="R104" i="1"/>
  <c r="Q104" i="1"/>
  <c r="L103" i="1"/>
  <c r="J103" i="1"/>
  <c r="M103" i="1" s="1"/>
  <c r="I103" i="1"/>
  <c r="G103" i="1"/>
  <c r="B48" i="1"/>
  <c r="B47" i="1" s="1"/>
  <c r="C46" i="1"/>
  <c r="B46" i="1"/>
  <c r="B122" i="1" l="1"/>
  <c r="N118" i="1"/>
  <c r="B118" i="1" s="1"/>
  <c r="N98" i="1"/>
  <c r="B98" i="1" s="1"/>
  <c r="N86" i="1"/>
  <c r="B86" i="1" s="1"/>
  <c r="U99" i="1"/>
  <c r="V99" i="1" s="1"/>
  <c r="Z99" i="1" s="1"/>
  <c r="B99" i="1" s="1"/>
  <c r="U87" i="1"/>
  <c r="V87" i="1" s="1"/>
  <c r="Z87" i="1" s="1"/>
  <c r="B87" i="1" s="1"/>
  <c r="N80" i="1"/>
  <c r="B80" i="1" s="1"/>
  <c r="N92" i="1"/>
  <c r="B92" i="1" s="1"/>
  <c r="U81" i="1"/>
  <c r="V81" i="1" s="1"/>
  <c r="Z81" i="1" s="1"/>
  <c r="B81" i="1" s="1"/>
  <c r="U93" i="1"/>
  <c r="V93" i="1" s="1"/>
  <c r="Z93" i="1" s="1"/>
  <c r="B93" i="1" s="1"/>
  <c r="N133" i="1"/>
  <c r="B133" i="1" s="1"/>
  <c r="N113" i="1"/>
  <c r="B113" i="1" s="1"/>
  <c r="U104" i="1"/>
  <c r="V104" i="1" s="1"/>
  <c r="Z104" i="1" s="1"/>
  <c r="B104" i="1" s="1"/>
  <c r="N108" i="1"/>
  <c r="B108" i="1" s="1"/>
  <c r="N125" i="1"/>
  <c r="B125" i="1" s="1"/>
  <c r="N103" i="1"/>
  <c r="B103" i="1" s="1"/>
  <c r="N134" i="1"/>
  <c r="B134" i="1" s="1"/>
  <c r="N132" i="1"/>
  <c r="B132" i="1" s="1"/>
  <c r="U114" i="1"/>
  <c r="V114" i="1" s="1"/>
  <c r="Z114" i="1" s="1"/>
  <c r="B114" i="1" s="1"/>
  <c r="B129" i="1"/>
  <c r="B137" i="1"/>
  <c r="U109" i="1"/>
  <c r="V109" i="1" s="1"/>
  <c r="Z109" i="1" s="1"/>
  <c r="B109" i="1" s="1"/>
</calcChain>
</file>

<file path=xl/sharedStrings.xml><?xml version="1.0" encoding="utf-8"?>
<sst xmlns="http://schemas.openxmlformats.org/spreadsheetml/2006/main" count="309" uniqueCount="198">
  <si>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</si>
  <si>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</si>
  <si>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</si>
  <si>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</si>
  <si>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</si>
  <si>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</si>
  <si>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</si>
  <si>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</si>
  <si>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</si>
  <si>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</si>
  <si>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</si>
  <si>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</si>
  <si>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</si>
  <si>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</si>
  <si>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</si>
  <si>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</si>
  <si>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</si>
  <si>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</si>
  <si>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</si>
  <si>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</si>
  <si>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</si>
  <si>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</si>
  <si>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</si>
  <si>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</si>
  <si>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</si>
  <si>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</si>
  <si>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</si>
  <si>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</si>
  <si>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</si>
  <si>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</si>
  <si>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</si>
  <si>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</si>
  <si>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</si>
  <si>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</si>
  <si>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</si>
  <si>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</si>
  <si>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</si>
  <si>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</si>
  <si>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</si>
  <si>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</si>
  <si>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</si>
  <si>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</si>
  <si>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</si>
  <si>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</si>
  <si>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</si>
  <si>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</si>
  <si>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</si>
  <si>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</si>
  <si>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</si>
  <si>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</si>
  <si>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</si>
  <si>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</si>
  <si>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</si>
  <si>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</si>
  <si>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</si>
  <si>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</si>
  <si>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</si>
  <si>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</si>
  <si>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</si>
  <si>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</si>
  <si>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</si>
  <si>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</si>
  <si>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</si>
  <si>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</si>
  <si>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</si>
  <si>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</si>
  <si>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</si>
  <si>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</si>
  <si>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</si>
  <si>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</si>
  <si>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</si>
  <si>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</si>
  <si>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</si>
  <si>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</si>
  <si>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</si>
  <si>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</si>
  <si>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</si>
  <si>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</si>
  <si>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</si>
  <si>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</si>
  <si>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</si>
  <si>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</si>
  <si>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</si>
  <si>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</si>
  <si>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</si>
  <si>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</si>
  <si>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</si>
  <si>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</si>
  <si>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</si>
  <si>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</si>
  <si>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</si>
  <si>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</si>
  <si>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</si>
  <si>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</si>
  <si>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</si>
  <si>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</si>
  <si>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</si>
  <si>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</si>
  <si>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</si>
  <si>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</si>
  <si>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</si>
  <si>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</si>
  <si>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</si>
  <si>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</si>
  <si>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</si>
  <si>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</si>
  <si>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</si>
  <si>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</si>
  <si>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</si>
  <si>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</si>
  <si>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</si>
  <si>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</si>
  <si>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</si>
  <si>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</si>
  <si>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</si>
  <si>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</si>
  <si>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</si>
  <si>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</si>
  <si>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</si>
  <si>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</si>
  <si>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</si>
  <si>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</si>
  <si>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</si>
  <si>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</si>
  <si>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</si>
  <si>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</si>
  <si>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</si>
  <si>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</si>
  <si>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</si>
  <si>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</si>
  <si>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</si>
  <si>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</si>
  <si>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</si>
  <si>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</si>
  <si>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</si>
  <si>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</si>
  <si>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</si>
  <si>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</si>
  <si>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</si>
  <si>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</si>
  <si>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</si>
  <si>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</si>
  <si>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</si>
  <si>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</si>
  <si>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</si>
  <si>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</si>
  <si>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</si>
  <si>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</si>
  <si>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</si>
  <si>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</si>
  <si>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</si>
  <si>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</si>
  <si>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</si>
  <si>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</si>
  <si>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</si>
  <si>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</si>
  <si>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</si>
  <si>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</si>
  <si>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</si>
  <si>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</si>
  <si>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</si>
  <si>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</si>
  <si>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</si>
  <si>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</si>
  <si>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</si>
  <si>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</si>
  <si>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</si>
  <si>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</si>
  <si>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</si>
  <si>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</si>
  <si>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</si>
  <si>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</si>
  <si>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</si>
  <si>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</si>
  <si>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</si>
  <si>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</si>
  <si>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</si>
  <si>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</si>
  <si>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</si>
  <si>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</si>
  <si>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</si>
  <si>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</si>
  <si>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wind2_series_Shaner_normalized_to_0.38_mean.csv</t>
  </si>
  <si>
    <t>solar2_series_Shaner_normalized_to_0.2_mean.csv</t>
  </si>
  <si>
    <t>CAPACITY_STORAGE</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</si>
  <si>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</si>
  <si>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</si>
  <si>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</si>
  <si>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</si>
  <si>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</si>
  <si>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</si>
  <si>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</si>
  <si>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</si>
  <si>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</si>
  <si>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</si>
  <si>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</si>
  <si>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</si>
  <si>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test_190726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</si>
</sst>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0">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2"/>
  <sheetViews>
    <sheetView tabSelected="1" topLeftCell="A136" workbookViewId="0">
      <selection activeCell="G39" sqref="G39"/>
    </sheetView>
  </sheetViews>
  <sheetFormatPr defaultColWidth="14.453125" defaultRowHeight="15" customHeight="1"/>
  <cols>
    <col min="1" max="1" width="34.453125" customWidth="1"/>
    <col min="2" max="2" width="17.81640625" customWidth="1"/>
    <col min="3" max="3" width="23" customWidth="1"/>
    <col min="4" max="29" width="12.54296875" customWidth="1"/>
  </cols>
  <sheetData>
    <row r="1" spans="1:29" ht="14.25" customHeight="1">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c r="A52" s="14" t="s">
        <v>33</v>
      </c>
      <c r="B52" s="15" t="s">
        <v>197</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c r="A53" s="14" t="s">
        <v>35</v>
      </c>
      <c r="B53" s="15" t="s">
        <v>36</v>
      </c>
      <c r="C53" s="3" t="s">
        <v>37</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c r="A54" s="14" t="s">
        <v>38</v>
      </c>
      <c r="B54" s="15" t="s">
        <v>39</v>
      </c>
      <c r="C54" s="3" t="s">
        <v>40</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c r="A56" s="14" t="s">
        <v>41</v>
      </c>
      <c r="B56" s="15" t="b">
        <v>1</v>
      </c>
      <c r="C56" s="3" t="s">
        <v>42</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c r="A57" s="14" t="s">
        <v>43</v>
      </c>
      <c r="B57" s="15" t="b">
        <v>0</v>
      </c>
      <c r="C57" s="3" t="s">
        <v>44</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c r="A58" s="14" t="s">
        <v>45</v>
      </c>
      <c r="B58" s="15" t="b">
        <v>1</v>
      </c>
      <c r="C58" s="3" t="s">
        <v>46</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c r="A60" s="12" t="s">
        <v>47</v>
      </c>
      <c r="B60" s="12" t="s">
        <v>48</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c r="A61" s="3"/>
      <c r="B61" s="4" t="s">
        <v>49</v>
      </c>
      <c r="C61" s="3" t="s">
        <v>50</v>
      </c>
      <c r="D61" s="4" t="s">
        <v>51</v>
      </c>
      <c r="E61" s="4"/>
      <c r="F61" s="8" t="s">
        <v>52</v>
      </c>
      <c r="G61" s="4" t="s">
        <v>53</v>
      </c>
      <c r="H61" s="8" t="s">
        <v>54</v>
      </c>
      <c r="I61" s="4" t="s">
        <v>55</v>
      </c>
      <c r="J61" s="18" t="s">
        <v>56</v>
      </c>
      <c r="K61" s="8" t="s">
        <v>57</v>
      </c>
      <c r="L61" s="4" t="s">
        <v>58</v>
      </c>
      <c r="M61" s="18" t="s">
        <v>59</v>
      </c>
      <c r="N61" s="20" t="s">
        <v>60</v>
      </c>
      <c r="O61" s="8" t="s">
        <v>61</v>
      </c>
      <c r="P61" s="8" t="s">
        <v>62</v>
      </c>
      <c r="Q61" s="21" t="s">
        <v>63</v>
      </c>
      <c r="R61" s="4" t="s">
        <v>64</v>
      </c>
      <c r="S61" s="8" t="s">
        <v>65</v>
      </c>
      <c r="T61" s="4" t="s">
        <v>66</v>
      </c>
      <c r="U61" s="18" t="s">
        <v>67</v>
      </c>
      <c r="V61" s="18" t="s">
        <v>68</v>
      </c>
      <c r="W61" s="8" t="s">
        <v>69</v>
      </c>
      <c r="X61" s="4" t="s">
        <v>70</v>
      </c>
      <c r="Y61" s="8" t="s">
        <v>71</v>
      </c>
      <c r="Z61" s="20" t="s">
        <v>72</v>
      </c>
      <c r="AA61" s="4"/>
      <c r="AB61" s="4"/>
      <c r="AC61" s="4"/>
    </row>
    <row r="62" spans="1:29" ht="14.25" hidden="1" customHeight="1">
      <c r="A62" s="14" t="s">
        <v>73</v>
      </c>
      <c r="B62" s="16">
        <v>1000000000000</v>
      </c>
      <c r="C62" s="17"/>
      <c r="D62" s="3" t="s">
        <v>74</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hidden="1" customHeight="1">
      <c r="A63" s="14" t="s">
        <v>75</v>
      </c>
      <c r="B63" s="16">
        <v>1000000000000</v>
      </c>
      <c r="C63" s="17"/>
      <c r="D63" s="3" t="s">
        <v>76</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hidden="1" customHeight="1">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hidden="1" customHeight="1">
      <c r="A65" s="14" t="s">
        <v>77</v>
      </c>
      <c r="B65" s="15" t="s">
        <v>78</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hidden="1" customHeight="1">
      <c r="A66" s="14" t="s">
        <v>79</v>
      </c>
      <c r="B66" s="15" t="b">
        <v>1</v>
      </c>
      <c r="C66" s="3"/>
      <c r="D66" s="3" t="s">
        <v>80</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hidden="1" customHeight="1">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hidden="1" customHeight="1">
      <c r="A68" s="14" t="s">
        <v>81</v>
      </c>
      <c r="B68" s="15">
        <v>2015</v>
      </c>
      <c r="C68" s="3"/>
      <c r="D68" s="3" t="s">
        <v>82</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hidden="1" customHeight="1">
      <c r="A69" s="14" t="s">
        <v>83</v>
      </c>
      <c r="B69" s="15">
        <v>1</v>
      </c>
      <c r="C69" s="3"/>
      <c r="D69" s="3" t="s">
        <v>82</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hidden="1" customHeight="1">
      <c r="A70" s="14" t="s">
        <v>84</v>
      </c>
      <c r="B70" s="15">
        <v>1</v>
      </c>
      <c r="C70" s="3"/>
      <c r="D70" s="3" t="s">
        <v>82</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hidden="1" customHeight="1">
      <c r="A71" s="14" t="s">
        <v>85</v>
      </c>
      <c r="B71" s="15">
        <v>1</v>
      </c>
      <c r="C71" s="3"/>
      <c r="D71" s="3" t="s">
        <v>82</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hidden="1" customHeight="1">
      <c r="A72" s="14" t="s">
        <v>86</v>
      </c>
      <c r="B72" s="15">
        <v>2015</v>
      </c>
      <c r="C72" s="3"/>
      <c r="D72" s="3" t="s">
        <v>82</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hidden="1" customHeight="1">
      <c r="A73" s="14" t="s">
        <v>87</v>
      </c>
      <c r="B73" s="15">
        <v>12</v>
      </c>
      <c r="C73" s="3"/>
      <c r="D73" s="3" t="s">
        <v>82</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hidden="1" customHeight="1">
      <c r="A74" s="14" t="s">
        <v>88</v>
      </c>
      <c r="B74" s="15">
        <v>31</v>
      </c>
      <c r="C74" s="3"/>
      <c r="D74" s="3" t="s">
        <v>82</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hidden="1" customHeight="1">
      <c r="A75" s="14" t="s">
        <v>89</v>
      </c>
      <c r="B75" s="15">
        <v>24</v>
      </c>
      <c r="C75" s="3"/>
      <c r="D75" s="3" t="s">
        <v>82</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hidden="1" customHeight="1">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hidden="1" customHeight="1">
      <c r="A77" s="14" t="s">
        <v>90</v>
      </c>
      <c r="B77" s="15">
        <v>0</v>
      </c>
      <c r="C77" s="3" t="s">
        <v>91</v>
      </c>
      <c r="D77" s="3" t="s">
        <v>92</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hidden="1" customHeight="1">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c r="A79" s="14" t="s">
        <v>93</v>
      </c>
      <c r="B79" s="50" t="s">
        <v>94</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c r="A80" s="14" t="s">
        <v>95</v>
      </c>
      <c r="B80" s="26">
        <f>N80</f>
        <v>1.9528741509529837E-2</v>
      </c>
      <c r="C80" s="3" t="s">
        <v>96</v>
      </c>
      <c r="D80" s="3" t="s">
        <v>97</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27">
        <f>DISCOUNT_RATE*(1+DISCOUNT_RATE)^H80/((1+DISCOUNT_RATE)^H80-1)</f>
        <v>8.0586403511111196E-2</v>
      </c>
      <c r="K80" s="8">
        <v>22.02</v>
      </c>
      <c r="L80" s="9" t="str">
        <f>HYPERLINK("https://www.eia.gov/outlooks/aeo/assumptions/pdf/electricity.pdf","EIA, AEO2018, Electricity Market Module, Table 2")</f>
        <v>EIA, AEO2018, Electricity Market Module, Table 2</v>
      </c>
      <c r="M80" s="28">
        <f>F80*J80+K80</f>
        <v>171.18543289906683</v>
      </c>
      <c r="N80" s="29">
        <f>M80/HOURS_PER_YEAR</f>
        <v>1.9528741509529837E-2</v>
      </c>
      <c r="O80" s="8"/>
      <c r="P80" s="8"/>
      <c r="Q80" s="21"/>
      <c r="R80" s="4"/>
      <c r="S80" s="8"/>
      <c r="T80" s="4"/>
      <c r="U80" s="22"/>
      <c r="V80" s="22"/>
      <c r="W80" s="23"/>
      <c r="X80" s="24"/>
      <c r="Y80" s="25"/>
      <c r="Z80" s="20"/>
      <c r="AA80" s="4"/>
      <c r="AB80" s="4"/>
      <c r="AC80" s="4"/>
    </row>
    <row r="81" spans="1:29" ht="14.25" customHeight="1">
      <c r="A81" s="14" t="s">
        <v>98</v>
      </c>
      <c r="B81" s="16">
        <f>Z81</f>
        <v>1E-8</v>
      </c>
      <c r="C81" s="3" t="s">
        <v>99</v>
      </c>
      <c r="D81" s="30" t="s">
        <v>100</v>
      </c>
      <c r="E81" s="4"/>
      <c r="F81" s="8"/>
      <c r="G81" s="3"/>
      <c r="H81" s="8"/>
      <c r="I81" s="3"/>
      <c r="J81" s="18"/>
      <c r="K81" s="8"/>
      <c r="L81" s="19"/>
      <c r="M81" s="18"/>
      <c r="N81" s="20"/>
      <c r="O81" s="8">
        <v>0</v>
      </c>
      <c r="P81" s="8">
        <v>0</v>
      </c>
      <c r="Q81" s="21" t="str">
        <f>IF(AND(O81&lt;&gt;0,P81&lt;&gt;0),"bad fuel cost","OK")</f>
        <v>OK</v>
      </c>
      <c r="R81" s="4"/>
      <c r="S81" s="8">
        <v>9271</v>
      </c>
      <c r="T81" s="9" t="str">
        <f>HYPERLINK("https://www.eia.gov/outlooks/aeo/assumptions/pdf/electricity.pdf","EIA, AEO2018, Electricity Market Module, Table 2")</f>
        <v>EIA, AEO2018, Electricity Market Module, Table 2</v>
      </c>
      <c r="U81" s="22">
        <f>1/S81*Btu_per_kWh</f>
        <v>0.36804461580497705</v>
      </c>
      <c r="V81" s="22">
        <f>(O81/MWh_per_MMBtu/1000)/U81 + P81/1000</f>
        <v>0</v>
      </c>
      <c r="W81" s="23">
        <v>0</v>
      </c>
      <c r="X81" s="9" t="str">
        <f>HYPERLINK("https://www.eia.gov/outlooks/aeo/assumptions/pdf/electricity.pdf","EIA, AEO2018, Electricity Market Module, Table 2")</f>
        <v>EIA, AEO2018, Electricity Market Module, Table 2</v>
      </c>
      <c r="Y81" s="25">
        <v>1E-8</v>
      </c>
      <c r="Z81" s="31">
        <f>V81/U81+W81/1000+Y81</f>
        <v>1E-8</v>
      </c>
      <c r="AA81" s="4"/>
      <c r="AB81" s="4"/>
      <c r="AC81" s="4"/>
    </row>
    <row r="82" spans="1:29" ht="14.25" customHeight="1">
      <c r="A82" s="14" t="s">
        <v>101</v>
      </c>
      <c r="B82" s="15">
        <v>0</v>
      </c>
      <c r="C82" s="3" t="s">
        <v>102</v>
      </c>
      <c r="D82" t="s">
        <v>103</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c r="A83" s="14" t="s">
        <v>104</v>
      </c>
      <c r="B83" s="15">
        <v>0</v>
      </c>
      <c r="C83" s="3" t="s">
        <v>105</v>
      </c>
      <c r="D83" t="s">
        <v>106</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c r="A85" s="14" t="s">
        <v>172</v>
      </c>
      <c r="B85" s="50" t="s">
        <v>183</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c r="A86" s="14" t="s">
        <v>173</v>
      </c>
      <c r="B86" s="26">
        <f>N86</f>
        <v>1.9528741509529837E-2</v>
      </c>
      <c r="C86" s="3" t="s">
        <v>96</v>
      </c>
      <c r="D86" s="3" t="s">
        <v>97</v>
      </c>
      <c r="E86" s="4"/>
      <c r="F86" s="8">
        <v>1851</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27">
        <f>DISCOUNT_RATE*(1+DISCOUNT_RATE)^H86/((1+DISCOUNT_RATE)^H86-1)</f>
        <v>8.0586403511111196E-2</v>
      </c>
      <c r="K86" s="8">
        <v>22.02</v>
      </c>
      <c r="L86" s="9" t="str">
        <f>HYPERLINK("https://www.eia.gov/outlooks/aeo/assumptions/pdf/electricity.pdf","EIA, AEO2018, Electricity Market Module, Table 2")</f>
        <v>EIA, AEO2018, Electricity Market Module, Table 2</v>
      </c>
      <c r="M86" s="28">
        <f>F86*J86+K86</f>
        <v>171.18543289906683</v>
      </c>
      <c r="N86" s="29">
        <f>M86/HOURS_PER_YEAR</f>
        <v>1.9528741509529837E-2</v>
      </c>
      <c r="O86" s="8"/>
      <c r="P86" s="8"/>
      <c r="Q86" s="21"/>
      <c r="R86" s="4"/>
      <c r="S86" s="8"/>
      <c r="T86" s="4"/>
      <c r="U86" s="22"/>
      <c r="V86" s="22"/>
      <c r="W86" s="23"/>
      <c r="X86" s="24"/>
      <c r="Y86" s="25"/>
      <c r="Z86" s="20"/>
      <c r="AA86" s="4"/>
      <c r="AB86" s="4"/>
      <c r="AC86" s="4"/>
    </row>
    <row r="87" spans="1:29" ht="14.25" customHeight="1">
      <c r="A87" s="14" t="s">
        <v>174</v>
      </c>
      <c r="B87" s="16">
        <f>Z87</f>
        <v>1E-8</v>
      </c>
      <c r="C87" s="3" t="s">
        <v>99</v>
      </c>
      <c r="D87" s="30" t="s">
        <v>100</v>
      </c>
      <c r="E87" s="4"/>
      <c r="F87" s="8"/>
      <c r="G87" s="3"/>
      <c r="H87" s="8"/>
      <c r="I87" s="3"/>
      <c r="J87" s="18"/>
      <c r="K87" s="8"/>
      <c r="L87" s="19"/>
      <c r="M87" s="18"/>
      <c r="N87" s="20"/>
      <c r="O87" s="8">
        <v>0</v>
      </c>
      <c r="P87" s="8">
        <v>0</v>
      </c>
      <c r="Q87" s="21" t="str">
        <f>IF(AND(O87&lt;&gt;0,P87&lt;&gt;0),"bad fuel cost","OK")</f>
        <v>OK</v>
      </c>
      <c r="R87" s="4"/>
      <c r="S87" s="8">
        <v>9271</v>
      </c>
      <c r="T87" s="9" t="str">
        <f>HYPERLINK("https://www.eia.gov/outlooks/aeo/assumptions/pdf/electricity.pdf","EIA, AEO2018, Electricity Market Module, Table 2")</f>
        <v>EIA, AEO2018, Electricity Market Module, Table 2</v>
      </c>
      <c r="U87" s="22">
        <f>1/S87*Btu_per_kWh</f>
        <v>0.36804461580497705</v>
      </c>
      <c r="V87" s="22">
        <f>(O87/MWh_per_MMBtu/1000)/U87 + P87/1000</f>
        <v>0</v>
      </c>
      <c r="W87" s="23">
        <v>0</v>
      </c>
      <c r="X87" s="9" t="str">
        <f>HYPERLINK("https://www.eia.gov/outlooks/aeo/assumptions/pdf/electricity.pdf","EIA, AEO2018, Electricity Market Module, Table 2")</f>
        <v>EIA, AEO2018, Electricity Market Module, Table 2</v>
      </c>
      <c r="Y87" s="25">
        <v>1E-8</v>
      </c>
      <c r="Z87" s="31">
        <f>V87/U87+W87/1000+Y87</f>
        <v>1E-8</v>
      </c>
      <c r="AA87" s="4"/>
      <c r="AB87" s="4"/>
      <c r="AC87" s="4"/>
    </row>
    <row r="88" spans="1:29" ht="14.25" customHeight="1">
      <c r="A88" s="14" t="s">
        <v>175</v>
      </c>
      <c r="B88" s="15">
        <v>0</v>
      </c>
      <c r="C88" s="3" t="s">
        <v>102</v>
      </c>
      <c r="D88" t="s">
        <v>103</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c r="A89" s="14" t="s">
        <v>176</v>
      </c>
      <c r="B89" s="15">
        <v>0</v>
      </c>
      <c r="C89" s="3" t="s">
        <v>105</v>
      </c>
      <c r="D89" t="s">
        <v>106</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c r="A91" s="14" t="s">
        <v>107</v>
      </c>
      <c r="B91" s="50" t="s">
        <v>108</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c r="A92" s="14" t="s">
        <v>109</v>
      </c>
      <c r="B92" s="26">
        <f>N92</f>
        <v>2.0648572594225215E-2</v>
      </c>
      <c r="C92" s="3" t="s">
        <v>96</v>
      </c>
      <c r="D92" s="3" t="s">
        <v>110</v>
      </c>
      <c r="E92" s="4"/>
      <c r="F92" s="8">
        <v>1657</v>
      </c>
      <c r="G92" s="9" t="str">
        <f>HYPERLINK("https://www.eia.gov/outlooks/aeo/assumptions/pdf/electricity.pdf","EIA, AEO2018, Electricity Market Module, Table 2")</f>
        <v>EIA, AEO2018, Electricity Market Module, Table 2</v>
      </c>
      <c r="H92" s="8">
        <v>30</v>
      </c>
      <c r="I92" s="9" t="str">
        <f>HYPERLINK("https://www.eia.gov/outlooks/aeo/assumptions/pdf/commercial.pdf","EIA, AEO2018, Commercial Demand Module, Table 3")</f>
        <v>EIA, AEO2018, Commercial Demand Module, Table 3</v>
      </c>
      <c r="J92" s="27">
        <f>DISCOUNT_RATE*(1+DISCOUNT_RATE)^H92/((1+DISCOUNT_RATE)^H92-1)</f>
        <v>8.0586403511111196E-2</v>
      </c>
      <c r="K92" s="8">
        <v>47.47</v>
      </c>
      <c r="L92" s="9" t="str">
        <f>HYPERLINK("https://www.eia.gov/outlooks/aeo/assumptions/pdf/electricity.pdf","EIA,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c r="A93" s="14" t="s">
        <v>111</v>
      </c>
      <c r="B93" s="16">
        <f>Z93</f>
        <v>1.05E-8</v>
      </c>
      <c r="C93" s="3" t="s">
        <v>99</v>
      </c>
      <c r="D93" s="30" t="s">
        <v>100</v>
      </c>
      <c r="E93" s="4"/>
      <c r="F93" s="8"/>
      <c r="G93" s="3"/>
      <c r="H93" s="8"/>
      <c r="I93" s="3"/>
      <c r="J93" s="18"/>
      <c r="K93" s="8"/>
      <c r="L93" s="19"/>
      <c r="M93" s="18"/>
      <c r="N93" s="20"/>
      <c r="O93" s="8">
        <v>0</v>
      </c>
      <c r="P93" s="8">
        <v>0</v>
      </c>
      <c r="Q93" s="21" t="str">
        <f>IF(AND(O93&lt;&gt;0,P93&lt;&gt;0),"bad fuel cost","OK")</f>
        <v>OK</v>
      </c>
      <c r="R93" s="4"/>
      <c r="S93" s="8">
        <v>9271</v>
      </c>
      <c r="T93" s="9" t="str">
        <f>HYPERLINK("https://www.eia.gov/outlooks/aeo/assumptions/pdf/electricity.pdf","EIA, AEO2018, Electricity Market Module, Table 2")</f>
        <v>EIA, AEO2018, Electricity Market Module, Table 2</v>
      </c>
      <c r="U93" s="22">
        <f>1/S93*Btu_per_kWh</f>
        <v>0.36804461580497705</v>
      </c>
      <c r="V93" s="22">
        <f>(O93/MWh_per_MMBtu/1000)/U93 + P93/1000</f>
        <v>0</v>
      </c>
      <c r="W93" s="23">
        <v>0</v>
      </c>
      <c r="X93" s="9" t="str">
        <f>HYPERLINK("https://www.eia.gov/outlooks/aeo/assumptions/pdf/electricity.pdf","EIA, AEO2018, Electricity Market Module, Table 2")</f>
        <v>EIA, AEO2018, Electricity Market Module, Table 2</v>
      </c>
      <c r="Y93" s="25">
        <v>1.05E-8</v>
      </c>
      <c r="Z93" s="31">
        <f>V93/U93+W93/1000+Y93</f>
        <v>1.05E-8</v>
      </c>
      <c r="AA93" s="4"/>
      <c r="AB93" s="4"/>
      <c r="AC93" s="4"/>
    </row>
    <row r="94" spans="1:29" ht="14.25" customHeight="1">
      <c r="A94" s="14" t="s">
        <v>112</v>
      </c>
      <c r="B94" s="15">
        <v>0</v>
      </c>
      <c r="C94" s="3" t="s">
        <v>102</v>
      </c>
      <c r="D94" s="3" t="s">
        <v>103</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c r="A95" s="14" t="s">
        <v>113</v>
      </c>
      <c r="B95" s="15">
        <v>0</v>
      </c>
      <c r="C95" s="3" t="s">
        <v>105</v>
      </c>
      <c r="D95" s="3" t="s">
        <v>106</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c r="A97" s="14" t="s">
        <v>177</v>
      </c>
      <c r="B97" s="50" t="s">
        <v>182</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c r="A98" s="14" t="s">
        <v>178</v>
      </c>
      <c r="B98" s="26">
        <f>N98</f>
        <v>2.0648572594225215E-2</v>
      </c>
      <c r="C98" s="3" t="s">
        <v>96</v>
      </c>
      <c r="D98" s="3" t="s">
        <v>110</v>
      </c>
      <c r="E98" s="4"/>
      <c r="F98" s="8">
        <v>1657</v>
      </c>
      <c r="G98" s="9" t="str">
        <f>HYPERLINK("https://www.eia.gov/outlooks/aeo/assumptions/pdf/electricity.pdf","EIA, AEO2018, Electricity Market Module, Table 2")</f>
        <v>EIA, AEO2018, Electricity Market Module, Table 2</v>
      </c>
      <c r="H98" s="8">
        <v>30</v>
      </c>
      <c r="I98" s="9" t="str">
        <f>HYPERLINK("https://www.eia.gov/outlooks/aeo/assumptions/pdf/commercial.pdf","EIA, AEO2018, Commercial Demand Module, Table 3")</f>
        <v>EIA, AEO2018, Commercial Demand Module, Table 3</v>
      </c>
      <c r="J98" s="27">
        <f>DISCOUNT_RATE*(1+DISCOUNT_RATE)^H98/((1+DISCOUNT_RATE)^H98-1)</f>
        <v>8.0586403511111196E-2</v>
      </c>
      <c r="K98" s="8">
        <v>47.47</v>
      </c>
      <c r="L98" s="9" t="str">
        <f>HYPERLINK("https://www.eia.gov/outlooks/aeo/assumptions/pdf/electricity.pdf","EIA,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c r="A99" s="14" t="s">
        <v>179</v>
      </c>
      <c r="B99" s="16">
        <f>Z99</f>
        <v>1.05E-8</v>
      </c>
      <c r="C99" s="3" t="s">
        <v>99</v>
      </c>
      <c r="D99" s="30" t="s">
        <v>100</v>
      </c>
      <c r="E99" s="4"/>
      <c r="F99" s="8"/>
      <c r="G99" s="3"/>
      <c r="H99" s="8"/>
      <c r="I99" s="3"/>
      <c r="J99" s="18"/>
      <c r="K99" s="8"/>
      <c r="L99" s="19"/>
      <c r="M99" s="18"/>
      <c r="N99" s="20"/>
      <c r="O99" s="8">
        <v>0</v>
      </c>
      <c r="P99" s="8">
        <v>0</v>
      </c>
      <c r="Q99" s="21" t="str">
        <f>IF(AND(O99&lt;&gt;0,P99&lt;&gt;0),"bad fuel cost","OK")</f>
        <v>OK</v>
      </c>
      <c r="R99" s="4"/>
      <c r="S99" s="8">
        <v>9271</v>
      </c>
      <c r="T99" s="9" t="str">
        <f>HYPERLINK("https://www.eia.gov/outlooks/aeo/assumptions/pdf/electricity.pdf","EIA, AEO2018, Electricity Market Module, Table 2")</f>
        <v>EIA, AEO2018, Electricity Market Module, Table 2</v>
      </c>
      <c r="U99" s="22">
        <f>1/S99*Btu_per_kWh</f>
        <v>0.36804461580497705</v>
      </c>
      <c r="V99" s="22">
        <f>(O99/MWh_per_MMBtu/1000)/U99 + P99/1000</f>
        <v>0</v>
      </c>
      <c r="W99" s="23">
        <v>0</v>
      </c>
      <c r="X99" s="9" t="str">
        <f>HYPERLINK("https://www.eia.gov/outlooks/aeo/assumptions/pdf/electricity.pdf","EIA, AEO2018, Electricity Market Module, Table 2")</f>
        <v>EIA, AEO2018, Electricity Market Module, Table 2</v>
      </c>
      <c r="Y99" s="25">
        <v>1.05E-8</v>
      </c>
      <c r="Z99" s="31">
        <f>V99/U99+W99/1000+Y99</f>
        <v>1.05E-8</v>
      </c>
      <c r="AA99" s="4"/>
      <c r="AB99" s="4"/>
      <c r="AC99" s="4"/>
    </row>
    <row r="100" spans="1:29" ht="14.25" customHeight="1">
      <c r="A100" s="14" t="s">
        <v>180</v>
      </c>
      <c r="B100" s="15">
        <v>0</v>
      </c>
      <c r="C100" s="3" t="s">
        <v>102</v>
      </c>
      <c r="D100" s="3" t="s">
        <v>103</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c r="A101" s="14" t="s">
        <v>181</v>
      </c>
      <c r="B101" s="15">
        <v>0</v>
      </c>
      <c r="C101" s="3" t="s">
        <v>105</v>
      </c>
      <c r="D101" s="3" t="s">
        <v>106</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c r="A103" s="14" t="s">
        <v>114</v>
      </c>
      <c r="B103" s="26">
        <f>N103</f>
        <v>1.1841887362491711E-2</v>
      </c>
      <c r="C103" s="3" t="s">
        <v>96</v>
      </c>
      <c r="D103" s="3"/>
      <c r="E103" s="4"/>
      <c r="F103" s="8">
        <v>982</v>
      </c>
      <c r="G103" s="9" t="str">
        <f>HYPERLINK("https://www.eia.gov/outlooks/aeo/assumptions/pdf/electricity.pdf","EIA, AEO2018, Electricity Market Module, Table 2")</f>
        <v>EIA, AEO2018, Electricity Market Module, Table 2</v>
      </c>
      <c r="H103" s="8">
        <v>20</v>
      </c>
      <c r="I103" s="9" t="str">
        <f>HYPERLINK("https://www.eia.gov/outlooks/aeo/assumptions/pdf/commercial.pdf","EIA, AEO2018, Commercial Demand Module, Table 3")</f>
        <v>EIA, AEO2018, Commercial Demand Module, Table 3</v>
      </c>
      <c r="J103" s="27">
        <f>DISCOUNT_RATE*(1+DISCOUNT_RATE)^H103/((1+DISCOUNT_RATE)^H103-1)</f>
        <v>9.4392925743255696E-2</v>
      </c>
      <c r="K103" s="8">
        <v>11.11</v>
      </c>
      <c r="L103" s="9" t="str">
        <f>HYPERLINK("https://www.eia.gov/outlooks/aeo/assumptions/pdf/electricity.pdf","EIA,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c r="A104" s="14" t="s">
        <v>115</v>
      </c>
      <c r="B104" s="16">
        <f>Z104</f>
        <v>3.8992074681058302E-2</v>
      </c>
      <c r="C104" s="3" t="s">
        <v>99</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9" t="str">
        <f>HYPERLINK("https://www.eia.gov/outlooks/aeo/assumptions/pdf/electricity.pdf","EIA,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9" t="str">
        <f>HYPERLINK("https://www.eia.gov/outlooks/aeo/assumptions/pdf/electricity.pdf","EIA,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c r="A105" s="14" t="s">
        <v>116</v>
      </c>
      <c r="B105" s="15">
        <v>0</v>
      </c>
      <c r="C105" s="3" t="s">
        <v>102</v>
      </c>
      <c r="D105" s="3" t="s">
        <v>103</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c r="A106" s="14" t="s">
        <v>117</v>
      </c>
      <c r="B106" s="34">
        <v>0.46100000000000002</v>
      </c>
      <c r="C106" s="3" t="s">
        <v>105</v>
      </c>
      <c r="D106" s="3" t="s">
        <v>118</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c r="A108" s="14" t="s">
        <v>119</v>
      </c>
      <c r="B108" s="26">
        <f>N108</f>
        <v>2.7271220888813726E-2</v>
      </c>
      <c r="C108" s="3" t="s">
        <v>96</v>
      </c>
      <c r="D108" s="3"/>
      <c r="E108" s="4"/>
      <c r="F108" s="8">
        <v>2175</v>
      </c>
      <c r="G108" s="9" t="str">
        <f>HYPERLINK("https://www.eia.gov/outlooks/aeo/assumptions/pdf/electricity.pdf","EIA, AEO2018, Electricity Market Module, Table 2")</f>
        <v>EIA, AEO2018, Electricity Market Module, Table 2</v>
      </c>
      <c r="H108" s="8">
        <v>20</v>
      </c>
      <c r="I108" s="9" t="str">
        <f>HYPERLINK("https://www.eia.gov/outlooks/aeo/assumptions/pdf/commercial.pdf","EIA, AEO2018, Commercial Demand Module, Table 3")</f>
        <v>EIA, AEO2018, Commercial Demand Module, Table 3</v>
      </c>
      <c r="J108" s="27">
        <f>DISCOUNT_RATE*(1+DISCOUNT_RATE)^H108/((1+DISCOUNT_RATE)^H108-1)</f>
        <v>9.4392925743255696E-2</v>
      </c>
      <c r="K108" s="8">
        <v>33.75</v>
      </c>
      <c r="L108" s="9" t="str">
        <f>HYPERLINK("https://www.eia.gov/outlooks/aeo/assumptions/pdf/electricity.pdf","EIA,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c r="A109" s="14" t="s">
        <v>120</v>
      </c>
      <c r="B109" s="16">
        <f>Z109</f>
        <v>5.6563468785905562E-2</v>
      </c>
      <c r="C109" s="3" t="s">
        <v>99</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9" t="str">
        <f>HYPERLINK("https://www.eia.gov/outlooks/aeo/assumptions/pdf/electricity.pdf","EIA,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9" t="str">
        <f>HYPERLINK("https://www.eia.gov/outlooks/aeo/assumptions/pdf/electricity.pdf","EIA,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c r="A110" s="14" t="s">
        <v>121</v>
      </c>
      <c r="B110" s="15">
        <v>0</v>
      </c>
      <c r="C110" s="3" t="s">
        <v>102</v>
      </c>
      <c r="D110" s="3" t="s">
        <v>103</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c r="A111" s="14" t="s">
        <v>122</v>
      </c>
      <c r="B111" s="34">
        <v>0.16700000000000001</v>
      </c>
      <c r="C111" s="3" t="s">
        <v>105</v>
      </c>
      <c r="D111" s="3" t="s">
        <v>123</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c r="A113" s="14" t="s">
        <v>124</v>
      </c>
      <c r="B113" s="26">
        <f>N113</f>
        <v>6.4753901191501415E-2</v>
      </c>
      <c r="C113" s="3" t="s">
        <v>96</v>
      </c>
      <c r="D113" s="30" t="s">
        <v>125</v>
      </c>
      <c r="E113" s="4"/>
      <c r="F113" s="8">
        <v>5946</v>
      </c>
      <c r="G113" s="9" t="str">
        <f>HYPERLINK("https://www.eia.gov/outlooks/aeo/assumptions/pdf/electricity.pdf","EIA,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9" t="str">
        <f>HYPERLINK("https://www.eia.gov/outlooks/aeo/assumptions/pdf/electricity.pdf","EIA,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126</v>
      </c>
      <c r="AB113" s="4"/>
      <c r="AC113" s="4"/>
    </row>
    <row r="114" spans="1:29" ht="14.25" customHeight="1">
      <c r="A114" s="14" t="s">
        <v>127</v>
      </c>
      <c r="B114" s="16">
        <f>Z114</f>
        <v>2.2838149285310763E-2</v>
      </c>
      <c r="C114" s="3" t="s">
        <v>99</v>
      </c>
      <c r="D114" s="30" t="s">
        <v>125</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9" t="str">
        <f>HYPERLINK("https://www.eia.gov/outlooks/aeo/assumptions/pdf/electricity.pdf","EIA,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9" t="str">
        <f>HYPERLINK("https://www.eia.gov/outlooks/aeo/assumptions/pdf/electricity.pdf","EIA, AEO2018, Electricity Market Module, Table 2")</f>
        <v>EIA, AEO2018, Electricity Market Module, Table 2</v>
      </c>
      <c r="Y114" s="25">
        <v>0</v>
      </c>
      <c r="Z114" s="37">
        <f>V114/U114+Y114</f>
        <v>2.2838149285310763E-2</v>
      </c>
      <c r="AA114" s="3" t="s">
        <v>128</v>
      </c>
      <c r="AB114" s="4"/>
      <c r="AC114" s="4"/>
    </row>
    <row r="115" spans="1:29" ht="14.25" customHeight="1">
      <c r="A115" s="14" t="s">
        <v>129</v>
      </c>
      <c r="B115" s="15">
        <v>0</v>
      </c>
      <c r="C115" s="3" t="s">
        <v>102</v>
      </c>
      <c r="D115" s="3" t="s">
        <v>103</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c r="A116" s="14" t="s">
        <v>130</v>
      </c>
      <c r="B116" s="15">
        <v>0</v>
      </c>
      <c r="C116" s="3" t="s">
        <v>105</v>
      </c>
      <c r="D116" s="3" t="s">
        <v>106</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c r="A118" s="14" t="s">
        <v>131</v>
      </c>
      <c r="B118" s="26">
        <f>N118</f>
        <v>4.2392529406082022E-3</v>
      </c>
      <c r="C118" s="3" t="s">
        <v>132</v>
      </c>
      <c r="D118" s="3" t="s">
        <v>133</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c r="A119" s="14" t="s">
        <v>134</v>
      </c>
      <c r="B119" s="16">
        <f t="shared" ref="B119:B120" si="0">Z119</f>
        <v>0</v>
      </c>
      <c r="C119" s="3" t="s">
        <v>96</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c r="A120" s="14" t="s">
        <v>135</v>
      </c>
      <c r="B120" s="16">
        <f t="shared" si="0"/>
        <v>0</v>
      </c>
      <c r="C120" s="3" t="s">
        <v>96</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c r="A121" s="52" t="s">
        <v>167</v>
      </c>
      <c r="B121" s="15">
        <v>0.9</v>
      </c>
      <c r="C121" s="3"/>
      <c r="D121" s="3" t="s">
        <v>136</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c r="A122" s="52" t="s">
        <v>168</v>
      </c>
      <c r="B122" s="26">
        <f>1.01^(1/HOURS_PER_YEAR)-1</f>
        <v>1.1351290010175319E-6</v>
      </c>
      <c r="C122" s="3" t="s">
        <v>137</v>
      </c>
      <c r="D122" s="3" t="s">
        <v>138</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c r="A123" s="52" t="s">
        <v>169</v>
      </c>
      <c r="B123" s="34">
        <f>1568/261</f>
        <v>6.0076628352490422</v>
      </c>
      <c r="C123" s="3" t="s">
        <v>139</v>
      </c>
      <c r="D123" s="3" t="s">
        <v>140</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c r="A125" s="14" t="s">
        <v>185</v>
      </c>
      <c r="B125" s="26">
        <f>N125</f>
        <v>4.2392529406082022E-3</v>
      </c>
      <c r="C125" s="3" t="s">
        <v>132</v>
      </c>
      <c r="D125" s="3" t="s">
        <v>133</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c r="A126" s="14" t="s">
        <v>186</v>
      </c>
      <c r="B126" s="16">
        <f t="shared" ref="B126:B127" si="3">Z126</f>
        <v>0</v>
      </c>
      <c r="C126" s="3" t="s">
        <v>96</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c r="A127" s="14" t="s">
        <v>187</v>
      </c>
      <c r="B127" s="16">
        <f t="shared" si="3"/>
        <v>0</v>
      </c>
      <c r="C127" s="3" t="s">
        <v>96</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c r="A128" s="52" t="s">
        <v>188</v>
      </c>
      <c r="B128" s="15">
        <v>0.9</v>
      </c>
      <c r="C128" s="3"/>
      <c r="D128" s="3" t="s">
        <v>136</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c r="A129" s="52" t="s">
        <v>192</v>
      </c>
      <c r="B129" s="26">
        <f>1.01^(1/HOURS_PER_YEAR)-1</f>
        <v>1.1351290010175319E-6</v>
      </c>
      <c r="C129" s="3" t="s">
        <v>137</v>
      </c>
      <c r="D129" s="3" t="s">
        <v>138</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c r="A130" s="52" t="s">
        <v>193</v>
      </c>
      <c r="B130" s="34">
        <f>1568/261</f>
        <v>6.0076628352490422</v>
      </c>
      <c r="C130" s="3" t="s">
        <v>139</v>
      </c>
      <c r="D130" s="3" t="s">
        <v>140</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c r="A132" s="52" t="s">
        <v>141</v>
      </c>
      <c r="B132" s="39">
        <f t="shared" ref="B132:B134" si="6">N132</f>
        <v>3.2304881600325706E-6</v>
      </c>
      <c r="C132" s="3" t="s">
        <v>132</v>
      </c>
      <c r="D132" s="3" t="s">
        <v>142</v>
      </c>
      <c r="E132" s="4"/>
      <c r="F132" s="8">
        <v>0.3</v>
      </c>
      <c r="G132" s="9" t="str">
        <f>HYPERLINK("https://prod-ng.sandia.gov/techlib-noauth/access-control.cgi/2011/114845.pdf","Schoenung, 2011, Sandia Report")</f>
        <v>Schoenung, 2011, Sandia Report</v>
      </c>
      <c r="H132" s="40">
        <v>20</v>
      </c>
      <c r="I132" s="30" t="s">
        <v>143</v>
      </c>
      <c r="J132" s="27">
        <f>DISCOUNT_RATE*(1+DISCOUNT_RATE)^H132/((1+DISCOUNT_RATE)^H132-1)</f>
        <v>9.4392925743255696E-2</v>
      </c>
      <c r="K132" s="8">
        <v>0</v>
      </c>
      <c r="L132" s="32"/>
      <c r="M132" s="28">
        <f t="shared" ref="M132:M134" si="7">F132*J132+K132</f>
        <v>2.8317877722976708E-2</v>
      </c>
      <c r="N132" s="41">
        <f>M132/HOURS_PER_YEAR</f>
        <v>3.2304881600325706E-6</v>
      </c>
      <c r="O132" s="8"/>
      <c r="P132" s="8"/>
      <c r="Q132" s="21"/>
      <c r="R132" s="4"/>
      <c r="S132" s="8"/>
      <c r="T132" s="4"/>
      <c r="U132" s="22"/>
      <c r="V132" s="22"/>
      <c r="W132" s="23"/>
      <c r="X132" s="24"/>
      <c r="Y132" s="25"/>
      <c r="Z132" s="20"/>
      <c r="AA132" s="4"/>
      <c r="AB132" s="4"/>
      <c r="AC132" s="4"/>
    </row>
    <row r="133" spans="1:29" ht="14.25" customHeight="1">
      <c r="A133" s="52" t="s">
        <v>144</v>
      </c>
      <c r="B133" s="39">
        <f t="shared" si="6"/>
        <v>1.184512325345276E-2</v>
      </c>
      <c r="C133" s="3" t="s">
        <v>96</v>
      </c>
      <c r="D133" s="3"/>
      <c r="E133" s="4"/>
      <c r="F133" s="8">
        <v>1100</v>
      </c>
      <c r="G133" s="9" t="str">
        <f t="shared" ref="G133:G134" si="8">HYPERLINK("http://science.sciencemag.org/content/360/6396/eaas9793/tab-pdf","Davis et al., 2018, Science")</f>
        <v>Davis et al., 2018, Science</v>
      </c>
      <c r="H133" s="40">
        <v>20</v>
      </c>
      <c r="I133" s="30" t="s">
        <v>143</v>
      </c>
      <c r="J133" s="27">
        <f>DISCOUNT_RATE*(1+DISCOUNT_RATE)^H133/((1+DISCOUNT_RATE)^H133-1)</f>
        <v>9.4392925743255696E-2</v>
      </c>
      <c r="K133" s="8">
        <v>0</v>
      </c>
      <c r="L133" s="32"/>
      <c r="M133" s="28">
        <f t="shared" si="7"/>
        <v>103.83221831758127</v>
      </c>
      <c r="N133" s="29">
        <f>M133/HOURS_PER_YEAR</f>
        <v>1.184512325345276E-2</v>
      </c>
      <c r="O133" s="8"/>
      <c r="P133" s="8"/>
      <c r="Q133" s="21"/>
      <c r="R133" s="4"/>
      <c r="S133" s="8"/>
      <c r="T133" s="4"/>
      <c r="U133" s="22"/>
      <c r="V133" s="22"/>
      <c r="W133" s="23"/>
      <c r="X133" s="24"/>
      <c r="Y133" s="25"/>
      <c r="Z133" s="20"/>
      <c r="AA133" s="4"/>
      <c r="AB133" s="4"/>
      <c r="AC133" s="4"/>
    </row>
    <row r="134" spans="1:29" ht="14.25" customHeight="1">
      <c r="A134" s="52" t="s">
        <v>145</v>
      </c>
      <c r="B134" s="39">
        <f t="shared" si="6"/>
        <v>4.9534151787166088E-2</v>
      </c>
      <c r="C134" s="3" t="s">
        <v>96</v>
      </c>
      <c r="D134" s="3"/>
      <c r="E134" s="4"/>
      <c r="F134" s="8">
        <v>4600</v>
      </c>
      <c r="G134" s="9" t="str">
        <f t="shared" si="8"/>
        <v>Davis et al., 2018, Science</v>
      </c>
      <c r="H134" s="40">
        <v>20</v>
      </c>
      <c r="I134" s="30" t="s">
        <v>143</v>
      </c>
      <c r="J134" s="27">
        <f>DISCOUNT_RATE*(1+DISCOUNT_RATE)^H134/((1+DISCOUNT_RATE)^H134-1)</f>
        <v>9.4392925743255696E-2</v>
      </c>
      <c r="K134" s="8">
        <v>0</v>
      </c>
      <c r="L134" s="32"/>
      <c r="M134" s="28">
        <f t="shared" si="7"/>
        <v>434.20745841897622</v>
      </c>
      <c r="N134" s="29">
        <f>M134/HOURS_PER_YEAR</f>
        <v>4.9534151787166088E-2</v>
      </c>
      <c r="O134" s="8"/>
      <c r="P134" s="8"/>
      <c r="Q134" s="21"/>
      <c r="R134" s="4"/>
      <c r="S134" s="8"/>
      <c r="T134" s="4"/>
      <c r="U134" s="22"/>
      <c r="V134" s="22"/>
      <c r="W134" s="23"/>
      <c r="X134" s="24"/>
      <c r="Y134" s="25"/>
      <c r="Z134" s="20"/>
      <c r="AA134" s="4"/>
      <c r="AB134" s="4"/>
      <c r="AC134" s="4"/>
    </row>
    <row r="135" spans="1:29" ht="14.25" customHeight="1">
      <c r="A135" s="52" t="s">
        <v>146</v>
      </c>
      <c r="B135" s="16">
        <f t="shared" ref="B135:B136" si="9">Z135</f>
        <v>0</v>
      </c>
      <c r="C135" s="3" t="s">
        <v>96</v>
      </c>
      <c r="D135" s="3"/>
      <c r="E135" s="4"/>
      <c r="F135" s="8"/>
      <c r="G135" s="3"/>
      <c r="H135" s="8"/>
      <c r="I135" s="3"/>
      <c r="J135" s="18"/>
      <c r="K135" s="8"/>
      <c r="L135" s="4"/>
      <c r="M135" s="18"/>
      <c r="N135" s="20"/>
      <c r="O135" s="8">
        <v>0</v>
      </c>
      <c r="P135" s="8">
        <v>0</v>
      </c>
      <c r="Q135" s="21" t="str">
        <f t="shared" ref="Q135:Q136" si="10">IF(AND(O135&lt;&gt;0,P135&lt;&gt;0),"bad fuel cost","OK")</f>
        <v>OK</v>
      </c>
      <c r="R135" s="4"/>
      <c r="S135" s="8">
        <v>0</v>
      </c>
      <c r="T135" s="4"/>
      <c r="U135" s="22">
        <v>1</v>
      </c>
      <c r="V135" s="22"/>
      <c r="W135" s="23">
        <v>0</v>
      </c>
      <c r="X135" s="24"/>
      <c r="Y135" s="25"/>
      <c r="Z135" s="31">
        <f t="shared" ref="Z135:Z136" si="11">V135/U135+W135/1000+Y135</f>
        <v>0</v>
      </c>
      <c r="AA135" s="4"/>
      <c r="AB135" s="4"/>
      <c r="AC135" s="4"/>
    </row>
    <row r="136" spans="1:29" ht="14.25" customHeight="1">
      <c r="A136" s="52" t="s">
        <v>147</v>
      </c>
      <c r="B136" s="16">
        <f t="shared" si="9"/>
        <v>0</v>
      </c>
      <c r="C136" s="3" t="s">
        <v>96</v>
      </c>
      <c r="D136" s="3"/>
      <c r="E136" s="4"/>
      <c r="F136" s="8"/>
      <c r="G136" s="3"/>
      <c r="H136" s="8"/>
      <c r="I136" s="3"/>
      <c r="J136" s="18"/>
      <c r="K136" s="8"/>
      <c r="L136" s="4"/>
      <c r="M136" s="18"/>
      <c r="N136" s="20"/>
      <c r="O136" s="8">
        <v>0</v>
      </c>
      <c r="P136" s="8">
        <v>0</v>
      </c>
      <c r="Q136" s="21" t="str">
        <f t="shared" si="10"/>
        <v>OK</v>
      </c>
      <c r="R136" s="4"/>
      <c r="S136" s="8">
        <v>0</v>
      </c>
      <c r="T136" s="4"/>
      <c r="U136" s="22">
        <v>1</v>
      </c>
      <c r="V136" s="22"/>
      <c r="W136" s="23">
        <v>0</v>
      </c>
      <c r="X136" s="24"/>
      <c r="Y136" s="25"/>
      <c r="Z136" s="31">
        <f t="shared" si="11"/>
        <v>0</v>
      </c>
      <c r="AA136" s="4"/>
      <c r="AB136" s="4"/>
      <c r="AC136" s="4"/>
    </row>
    <row r="137" spans="1:29" ht="14.25" customHeight="1">
      <c r="A137" s="52" t="s">
        <v>160</v>
      </c>
      <c r="B137" s="42">
        <f>1.0001^(1/HOURS_PER_YEAR)-1</f>
        <v>1.1407375488659E-8</v>
      </c>
      <c r="C137" s="3" t="s">
        <v>137</v>
      </c>
      <c r="D137" s="3" t="s">
        <v>148</v>
      </c>
      <c r="E137" s="9" t="str">
        <f>HYPERLINK("http://juser.fz-juelich.de/record/135790/files/Energie%26Umwelt_78-04.pdf","Crotogino et al., 2010, p43")</f>
        <v>Crotogino et al., 2010, p43</v>
      </c>
      <c r="F137" s="8"/>
      <c r="G137" s="3"/>
      <c r="H137" s="8"/>
      <c r="I137" s="3"/>
      <c r="J137" s="18"/>
      <c r="K137" s="8"/>
      <c r="L137" s="4"/>
      <c r="M137" s="18"/>
      <c r="N137" s="20"/>
      <c r="O137" s="8"/>
      <c r="P137" s="8"/>
      <c r="Q137" s="21"/>
      <c r="R137" s="4"/>
      <c r="S137" s="8"/>
      <c r="T137" s="4"/>
      <c r="U137" s="22"/>
      <c r="V137" s="22"/>
      <c r="W137" s="23"/>
      <c r="X137" s="24"/>
      <c r="Y137" s="25"/>
      <c r="Z137" s="20"/>
      <c r="AA137" s="4"/>
      <c r="AB137" s="4"/>
      <c r="AC137" s="4"/>
    </row>
    <row r="138" spans="1:29" ht="14.25" customHeight="1">
      <c r="A138" s="52" t="s">
        <v>161</v>
      </c>
      <c r="B138" s="42">
        <v>0.3</v>
      </c>
      <c r="C138" s="3"/>
      <c r="D138" s="9" t="str">
        <f>HYPERLINK("https://pubs.rsc.org/en/content/articlepdf/2015/ee/c4ee04041d","Pellow et al., 2015, Energy Environ. Sci.")</f>
        <v>Pellow et al., 2015, Energy Environ. Sci.</v>
      </c>
      <c r="E138" s="4"/>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c r="A139" s="52"/>
      <c r="B139" s="42"/>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53" customFormat="1" ht="14.5">
      <c r="A140" s="52" t="s">
        <v>162</v>
      </c>
      <c r="B140" s="47" t="s">
        <v>94</v>
      </c>
    </row>
    <row r="141" spans="1:29" s="53" customFormat="1" ht="14.5">
      <c r="A141" s="52" t="s">
        <v>156</v>
      </c>
      <c r="B141" s="48">
        <v>1.9528741509529837E-2</v>
      </c>
      <c r="C141" s="53" t="s">
        <v>96</v>
      </c>
      <c r="D141" s="46">
        <f>0.3*0.08/8760</f>
        <v>2.7397260273972604E-6</v>
      </c>
      <c r="E141" s="53" t="s">
        <v>163</v>
      </c>
    </row>
    <row r="142" spans="1:29" s="53" customFormat="1" ht="14.5">
      <c r="A142" s="52" t="s">
        <v>157</v>
      </c>
      <c r="B142" s="48">
        <f>1100*0.08/8760</f>
        <v>1.0045662100456621E-2</v>
      </c>
      <c r="C142" s="53" t="s">
        <v>132</v>
      </c>
      <c r="E142" s="53" t="s">
        <v>164</v>
      </c>
    </row>
    <row r="143" spans="1:29" s="53" customFormat="1" ht="14.5">
      <c r="A143" s="52" t="s">
        <v>158</v>
      </c>
      <c r="B143" s="49">
        <f>0.00000001</f>
        <v>1E-8</v>
      </c>
      <c r="C143" s="53" t="s">
        <v>96</v>
      </c>
    </row>
    <row r="144" spans="1:29" s="53" customFormat="1" ht="14.5">
      <c r="A144" s="52" t="s">
        <v>159</v>
      </c>
      <c r="B144" s="49">
        <f>0.00000001</f>
        <v>1E-8</v>
      </c>
      <c r="C144" s="53" t="s">
        <v>96</v>
      </c>
    </row>
    <row r="145" spans="1:43" s="53" customFormat="1" ht="14.5">
      <c r="A145" s="52" t="s">
        <v>165</v>
      </c>
      <c r="B145" s="47">
        <v>0.1</v>
      </c>
      <c r="C145" s="53" t="s">
        <v>137</v>
      </c>
      <c r="E145" s="53" t="s">
        <v>170</v>
      </c>
    </row>
    <row r="146" spans="1:43" s="53" customFormat="1" ht="14.5">
      <c r="A146" s="52" t="s">
        <v>166</v>
      </c>
      <c r="B146" s="47">
        <v>1</v>
      </c>
      <c r="D146" s="53" t="s">
        <v>171</v>
      </c>
    </row>
    <row r="147" spans="1:43" s="53" customFormat="1" ht="14.5">
      <c r="A147" s="52"/>
      <c r="B147" s="47"/>
    </row>
    <row r="148" spans="1:43" ht="14.25" customHeight="1">
      <c r="A148" s="14" t="s">
        <v>149</v>
      </c>
      <c r="B148" s="15">
        <v>10</v>
      </c>
      <c r="C148" s="3" t="s">
        <v>96</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43" ht="14.25" customHeight="1">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43" ht="14.25" customHeight="1">
      <c r="A150" s="3"/>
      <c r="B150" s="4"/>
      <c r="C150" s="3" t="s">
        <v>150</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43" ht="14.25" customHeight="1">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43" s="54" customFormat="1" ht="14.5">
      <c r="A152" s="54" t="s">
        <v>151</v>
      </c>
      <c r="B152" s="43" t="s">
        <v>152</v>
      </c>
    </row>
    <row r="153" spans="1:43" s="44" customFormat="1" ht="43.5">
      <c r="A153" s="44" t="s">
        <v>153</v>
      </c>
      <c r="B153" s="51" t="s">
        <v>81</v>
      </c>
      <c r="C153" s="51" t="s">
        <v>83</v>
      </c>
      <c r="D153" s="51" t="s">
        <v>86</v>
      </c>
      <c r="E153" s="51" t="s">
        <v>87</v>
      </c>
      <c r="F153" s="51" t="s">
        <v>95</v>
      </c>
      <c r="G153" s="51" t="s">
        <v>98</v>
      </c>
      <c r="H153" s="51" t="s">
        <v>173</v>
      </c>
      <c r="I153" s="51" t="s">
        <v>174</v>
      </c>
      <c r="J153" s="51" t="s">
        <v>109</v>
      </c>
      <c r="K153" s="51" t="s">
        <v>111</v>
      </c>
      <c r="L153" s="51" t="s">
        <v>178</v>
      </c>
      <c r="M153" s="51" t="s">
        <v>179</v>
      </c>
      <c r="N153" s="51" t="s">
        <v>114</v>
      </c>
      <c r="O153" s="51" t="s">
        <v>115</v>
      </c>
      <c r="P153" s="51" t="s">
        <v>119</v>
      </c>
      <c r="Q153" s="51" t="s">
        <v>120</v>
      </c>
      <c r="R153" s="51" t="s">
        <v>124</v>
      </c>
      <c r="S153" s="51" t="s">
        <v>127</v>
      </c>
      <c r="T153" s="51"/>
      <c r="U153" s="51" t="s">
        <v>184</v>
      </c>
      <c r="V153" s="51" t="s">
        <v>131</v>
      </c>
      <c r="W153" s="51" t="s">
        <v>134</v>
      </c>
      <c r="X153" s="51" t="s">
        <v>135</v>
      </c>
      <c r="Y153" s="51" t="s">
        <v>167</v>
      </c>
      <c r="Z153" s="51"/>
      <c r="AA153" s="51" t="s">
        <v>185</v>
      </c>
      <c r="AB153" s="51" t="s">
        <v>186</v>
      </c>
      <c r="AC153" s="51" t="s">
        <v>187</v>
      </c>
      <c r="AD153" s="51" t="s">
        <v>188</v>
      </c>
      <c r="AE153" s="51"/>
      <c r="AF153" s="51" t="s">
        <v>141</v>
      </c>
      <c r="AG153" s="51" t="s">
        <v>144</v>
      </c>
      <c r="AH153" s="51" t="s">
        <v>144</v>
      </c>
      <c r="AI153" s="51" t="s">
        <v>145</v>
      </c>
      <c r="AJ153" s="51" t="s">
        <v>146</v>
      </c>
      <c r="AK153" s="51" t="s">
        <v>147</v>
      </c>
      <c r="AL153" s="51" t="s">
        <v>156</v>
      </c>
      <c r="AM153" s="51" t="s">
        <v>157</v>
      </c>
      <c r="AN153" s="51" t="s">
        <v>158</v>
      </c>
      <c r="AO153" s="51" t="s">
        <v>159</v>
      </c>
      <c r="AP153" s="51" t="s">
        <v>149</v>
      </c>
    </row>
    <row r="154" spans="1:43" s="53" customFormat="1" ht="14.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row>
    <row r="155" spans="1:43" s="59" customFormat="1" ht="14.5">
      <c r="A155" s="56" t="s">
        <v>189</v>
      </c>
      <c r="B155" s="57">
        <v>2015</v>
      </c>
      <c r="C155" s="57">
        <v>1</v>
      </c>
      <c r="D155" s="57">
        <v>2015</v>
      </c>
      <c r="E155" s="57">
        <v>1</v>
      </c>
      <c r="F155" s="57">
        <v>-1</v>
      </c>
      <c r="G155" s="57">
        <v>-1</v>
      </c>
      <c r="H155" s="57">
        <v>-1</v>
      </c>
      <c r="I155" s="57">
        <v>-1</v>
      </c>
      <c r="J155" s="57">
        <v>1</v>
      </c>
      <c r="K155" s="57">
        <v>1</v>
      </c>
      <c r="L155" s="57">
        <v>1</v>
      </c>
      <c r="M155" s="57">
        <v>1</v>
      </c>
      <c r="N155" s="57">
        <v>-1</v>
      </c>
      <c r="O155" s="57">
        <v>-1</v>
      </c>
      <c r="P155" s="57">
        <v>-1</v>
      </c>
      <c r="Q155" s="57">
        <v>-1</v>
      </c>
      <c r="R155" s="57">
        <v>-1</v>
      </c>
      <c r="S155" s="57">
        <v>-1</v>
      </c>
      <c r="T155" s="57"/>
      <c r="U155" s="57">
        <v>-1</v>
      </c>
      <c r="V155" s="57">
        <v>-1</v>
      </c>
      <c r="W155" s="57">
        <v>-1</v>
      </c>
      <c r="X155" s="57">
        <v>-1</v>
      </c>
      <c r="Y155" s="58">
        <v>0.9</v>
      </c>
      <c r="Z155" s="58"/>
      <c r="AA155" s="57">
        <v>-1</v>
      </c>
      <c r="AB155" s="57">
        <v>-1</v>
      </c>
      <c r="AC155" s="57">
        <v>-1</v>
      </c>
      <c r="AD155" s="58">
        <v>0.9</v>
      </c>
      <c r="AE155" s="58"/>
      <c r="AF155" s="57">
        <v>-1</v>
      </c>
      <c r="AG155" s="57">
        <v>-1</v>
      </c>
      <c r="AH155" s="57">
        <v>-1</v>
      </c>
      <c r="AI155" s="57">
        <v>-1</v>
      </c>
      <c r="AJ155" s="57">
        <v>-1</v>
      </c>
      <c r="AK155" s="57">
        <v>-1</v>
      </c>
      <c r="AL155" s="57">
        <v>-1</v>
      </c>
      <c r="AM155" s="57">
        <v>-1</v>
      </c>
      <c r="AN155" s="57">
        <v>-1</v>
      </c>
      <c r="AO155" s="57">
        <v>-1</v>
      </c>
      <c r="AP155" s="57">
        <v>1</v>
      </c>
      <c r="AQ155" s="56"/>
    </row>
    <row r="156" spans="1:43" s="59" customFormat="1" ht="14.5">
      <c r="A156" s="56" t="s">
        <v>190</v>
      </c>
      <c r="B156" s="57">
        <v>2015</v>
      </c>
      <c r="C156" s="57">
        <v>1</v>
      </c>
      <c r="D156" s="57">
        <v>2015</v>
      </c>
      <c r="E156" s="57">
        <v>1</v>
      </c>
      <c r="F156" s="57">
        <v>1</v>
      </c>
      <c r="G156" s="57">
        <v>1</v>
      </c>
      <c r="H156" s="57">
        <v>1</v>
      </c>
      <c r="I156" s="57">
        <v>1</v>
      </c>
      <c r="J156" s="57">
        <v>-1</v>
      </c>
      <c r="K156" s="57">
        <v>-1</v>
      </c>
      <c r="L156" s="57">
        <v>-1</v>
      </c>
      <c r="M156" s="57">
        <v>-1</v>
      </c>
      <c r="N156" s="57">
        <v>-1</v>
      </c>
      <c r="O156" s="57">
        <v>-1</v>
      </c>
      <c r="P156" s="57">
        <v>-1</v>
      </c>
      <c r="Q156" s="57">
        <v>-1</v>
      </c>
      <c r="R156" s="57">
        <v>-1</v>
      </c>
      <c r="S156" s="57">
        <v>-1</v>
      </c>
      <c r="T156" s="57"/>
      <c r="U156" s="57">
        <v>-1</v>
      </c>
      <c r="V156" s="57">
        <v>-1</v>
      </c>
      <c r="W156" s="57">
        <v>-1</v>
      </c>
      <c r="X156" s="57">
        <v>-1</v>
      </c>
      <c r="Y156" s="58">
        <v>0.9</v>
      </c>
      <c r="Z156" s="58"/>
      <c r="AA156" s="57">
        <v>-1</v>
      </c>
      <c r="AB156" s="57">
        <v>-1</v>
      </c>
      <c r="AC156" s="57">
        <v>-1</v>
      </c>
      <c r="AD156" s="58">
        <v>0.9</v>
      </c>
      <c r="AE156" s="58"/>
      <c r="AF156" s="57">
        <v>1</v>
      </c>
      <c r="AG156" s="57">
        <v>1</v>
      </c>
      <c r="AH156" s="57">
        <v>1</v>
      </c>
      <c r="AI156" s="57">
        <v>1</v>
      </c>
      <c r="AJ156" s="57">
        <v>1</v>
      </c>
      <c r="AK156" s="57">
        <v>1</v>
      </c>
      <c r="AL156" s="57">
        <v>-1</v>
      </c>
      <c r="AM156" s="57">
        <v>-1</v>
      </c>
      <c r="AN156" s="57">
        <v>-1</v>
      </c>
      <c r="AO156" s="57">
        <v>-1</v>
      </c>
      <c r="AP156" s="57">
        <v>-1</v>
      </c>
      <c r="AQ156" s="56"/>
    </row>
    <row r="157" spans="1:43" s="59" customFormat="1" ht="14.5">
      <c r="A157" s="56" t="s">
        <v>194</v>
      </c>
      <c r="B157" s="57">
        <v>2015</v>
      </c>
      <c r="C157" s="57">
        <v>1</v>
      </c>
      <c r="D157" s="57">
        <v>2015</v>
      </c>
      <c r="E157" s="57">
        <v>1</v>
      </c>
      <c r="F157" s="57">
        <v>1</v>
      </c>
      <c r="G157" s="57">
        <v>1</v>
      </c>
      <c r="H157" s="57">
        <v>1</v>
      </c>
      <c r="I157" s="57">
        <v>1</v>
      </c>
      <c r="J157" s="57">
        <v>-1</v>
      </c>
      <c r="K157" s="57">
        <v>-1</v>
      </c>
      <c r="L157" s="57">
        <v>-1</v>
      </c>
      <c r="M157" s="57">
        <v>-1</v>
      </c>
      <c r="N157" s="57">
        <v>-1</v>
      </c>
      <c r="O157" s="57">
        <v>-1</v>
      </c>
      <c r="P157" s="57">
        <v>-1</v>
      </c>
      <c r="Q157" s="57">
        <v>-1</v>
      </c>
      <c r="R157" s="57">
        <v>-1</v>
      </c>
      <c r="S157" s="57">
        <v>-1</v>
      </c>
      <c r="T157" s="57"/>
      <c r="U157" s="57">
        <v>-1</v>
      </c>
      <c r="V157" s="57">
        <v>1</v>
      </c>
      <c r="W157" s="57">
        <v>1</v>
      </c>
      <c r="X157" s="57">
        <v>1</v>
      </c>
      <c r="Y157" s="58">
        <v>0.9</v>
      </c>
      <c r="Z157" s="58"/>
      <c r="AA157" s="57">
        <v>0.3</v>
      </c>
      <c r="AB157" s="57">
        <v>0.3</v>
      </c>
      <c r="AC157" s="57">
        <v>0.3</v>
      </c>
      <c r="AD157" s="58">
        <v>0.3</v>
      </c>
      <c r="AE157" s="58"/>
      <c r="AF157" s="57">
        <v>-1</v>
      </c>
      <c r="AG157" s="57">
        <v>-1</v>
      </c>
      <c r="AH157" s="57">
        <v>-1</v>
      </c>
      <c r="AI157" s="57">
        <v>-1</v>
      </c>
      <c r="AJ157" s="57">
        <v>-1</v>
      </c>
      <c r="AK157" s="57">
        <v>-1</v>
      </c>
      <c r="AL157" s="57">
        <v>-1</v>
      </c>
      <c r="AM157" s="57">
        <v>-1</v>
      </c>
      <c r="AN157" s="57">
        <v>-1</v>
      </c>
      <c r="AO157" s="57">
        <v>-1</v>
      </c>
      <c r="AP157" s="57">
        <v>-1</v>
      </c>
      <c r="AQ157" s="56"/>
    </row>
    <row r="158" spans="1:43" s="59" customFormat="1" ht="14.5">
      <c r="A158" s="56" t="s">
        <v>195</v>
      </c>
      <c r="B158" s="57">
        <v>2015</v>
      </c>
      <c r="C158" s="57">
        <v>1</v>
      </c>
      <c r="D158" s="57">
        <v>2015</v>
      </c>
      <c r="E158" s="57">
        <v>1</v>
      </c>
      <c r="F158" s="57">
        <v>-1</v>
      </c>
      <c r="G158" s="57">
        <v>-1</v>
      </c>
      <c r="H158" s="57">
        <v>-1</v>
      </c>
      <c r="I158" s="57">
        <v>-1</v>
      </c>
      <c r="J158" s="57">
        <v>-1</v>
      </c>
      <c r="K158" s="57">
        <v>-1</v>
      </c>
      <c r="L158" s="57">
        <v>-1</v>
      </c>
      <c r="M158" s="57">
        <v>-1</v>
      </c>
      <c r="N158" s="57">
        <v>-1</v>
      </c>
      <c r="O158" s="57">
        <v>-1</v>
      </c>
      <c r="P158" s="57">
        <v>-1</v>
      </c>
      <c r="Q158" s="57">
        <v>-1</v>
      </c>
      <c r="R158" s="57">
        <v>2</v>
      </c>
      <c r="S158" s="57">
        <v>2</v>
      </c>
      <c r="T158" s="57"/>
      <c r="U158" s="57">
        <v>-1</v>
      </c>
      <c r="V158" s="57">
        <v>-1</v>
      </c>
      <c r="W158" s="57">
        <v>-1</v>
      </c>
      <c r="X158" s="57">
        <v>-1</v>
      </c>
      <c r="Y158" s="58">
        <v>0.9</v>
      </c>
      <c r="Z158" s="58"/>
      <c r="AA158" s="57">
        <v>-1</v>
      </c>
      <c r="AB158" s="57">
        <v>-1</v>
      </c>
      <c r="AC158" s="57">
        <v>-1</v>
      </c>
      <c r="AD158" s="58">
        <v>0.9</v>
      </c>
      <c r="AE158" s="58"/>
      <c r="AF158" s="57">
        <v>-1</v>
      </c>
      <c r="AG158" s="57">
        <v>1</v>
      </c>
      <c r="AH158" s="57">
        <v>1</v>
      </c>
      <c r="AI158" s="57">
        <v>1</v>
      </c>
      <c r="AJ158" s="57">
        <v>1</v>
      </c>
      <c r="AK158" s="57">
        <v>1</v>
      </c>
      <c r="AL158" s="57">
        <v>0.25</v>
      </c>
      <c r="AM158" s="57">
        <v>0.25</v>
      </c>
      <c r="AN158" s="57">
        <v>0.25</v>
      </c>
      <c r="AO158" s="57">
        <v>0.25</v>
      </c>
      <c r="AP158" s="57">
        <v>-1</v>
      </c>
      <c r="AQ158" s="56"/>
    </row>
    <row r="159" spans="1:43" s="59" customFormat="1" ht="14.5">
      <c r="A159" s="56" t="s">
        <v>191</v>
      </c>
      <c r="B159" s="57">
        <v>2015</v>
      </c>
      <c r="C159" s="57">
        <v>1</v>
      </c>
      <c r="D159" s="57">
        <v>2015</v>
      </c>
      <c r="E159" s="57">
        <v>1</v>
      </c>
      <c r="F159" s="57">
        <v>-1</v>
      </c>
      <c r="G159" s="57">
        <v>-1</v>
      </c>
      <c r="H159" s="57">
        <v>-1</v>
      </c>
      <c r="I159" s="57">
        <v>-1</v>
      </c>
      <c r="J159" s="57">
        <v>-1</v>
      </c>
      <c r="K159" s="57">
        <v>-1</v>
      </c>
      <c r="L159" s="57">
        <v>-1</v>
      </c>
      <c r="M159" s="57">
        <v>-1</v>
      </c>
      <c r="N159" s="57">
        <v>2</v>
      </c>
      <c r="O159" s="57">
        <v>2</v>
      </c>
      <c r="P159" s="57">
        <v>-1</v>
      </c>
      <c r="Q159" s="57">
        <v>-1</v>
      </c>
      <c r="R159" s="57">
        <v>-1</v>
      </c>
      <c r="S159" s="57">
        <v>-1</v>
      </c>
      <c r="T159" s="57"/>
      <c r="U159" s="57">
        <v>-1</v>
      </c>
      <c r="V159" s="57">
        <v>-1</v>
      </c>
      <c r="W159" s="57">
        <v>-1</v>
      </c>
      <c r="X159" s="57">
        <v>-1</v>
      </c>
      <c r="Y159" s="58">
        <v>0.9</v>
      </c>
      <c r="Z159" s="58"/>
      <c r="AA159" s="57">
        <v>-1</v>
      </c>
      <c r="AB159" s="57">
        <v>-1</v>
      </c>
      <c r="AC159" s="57">
        <v>-1</v>
      </c>
      <c r="AD159" s="58">
        <v>0.9</v>
      </c>
      <c r="AE159" s="58"/>
      <c r="AF159" s="57">
        <v>-1</v>
      </c>
      <c r="AG159" s="57">
        <v>1</v>
      </c>
      <c r="AH159" s="57">
        <v>1</v>
      </c>
      <c r="AI159" s="57">
        <v>1</v>
      </c>
      <c r="AJ159" s="57">
        <v>1</v>
      </c>
      <c r="AK159" s="57">
        <v>1</v>
      </c>
      <c r="AL159" s="57">
        <v>1</v>
      </c>
      <c r="AM159" s="57">
        <v>1</v>
      </c>
      <c r="AN159" s="57">
        <v>1</v>
      </c>
      <c r="AO159" s="57">
        <v>1</v>
      </c>
      <c r="AP159" s="57">
        <v>1</v>
      </c>
      <c r="AQ159" s="56"/>
    </row>
    <row r="160" spans="1:43" s="59" customFormat="1" ht="14.5">
      <c r="A160" s="56" t="s">
        <v>196</v>
      </c>
      <c r="B160" s="57">
        <v>2015</v>
      </c>
      <c r="C160" s="57">
        <v>1</v>
      </c>
      <c r="D160" s="57">
        <v>2015</v>
      </c>
      <c r="E160" s="57">
        <v>1</v>
      </c>
      <c r="F160" s="57">
        <v>-1</v>
      </c>
      <c r="G160" s="57">
        <v>-1</v>
      </c>
      <c r="H160" s="57">
        <v>-1</v>
      </c>
      <c r="I160" s="57">
        <v>-1</v>
      </c>
      <c r="J160" s="57">
        <v>-1</v>
      </c>
      <c r="K160" s="57">
        <v>-1</v>
      </c>
      <c r="L160" s="57">
        <v>-1</v>
      </c>
      <c r="M160" s="57">
        <v>-1</v>
      </c>
      <c r="N160" s="57">
        <v>-1</v>
      </c>
      <c r="O160" s="57">
        <v>-1</v>
      </c>
      <c r="P160" s="57">
        <v>1</v>
      </c>
      <c r="Q160" s="57">
        <v>1</v>
      </c>
      <c r="R160" s="57">
        <v>0.5</v>
      </c>
      <c r="S160" s="57">
        <v>0.5</v>
      </c>
      <c r="T160" s="57"/>
      <c r="U160" s="57">
        <v>-1</v>
      </c>
      <c r="V160" s="57">
        <v>-1</v>
      </c>
      <c r="W160" s="57">
        <v>-1</v>
      </c>
      <c r="X160" s="57">
        <v>-1</v>
      </c>
      <c r="Y160" s="58">
        <v>0.9</v>
      </c>
      <c r="Z160" s="58"/>
      <c r="AA160" s="57">
        <v>-1</v>
      </c>
      <c r="AB160" s="57">
        <v>-1</v>
      </c>
      <c r="AC160" s="57">
        <v>-1</v>
      </c>
      <c r="AD160" s="58">
        <v>0.9</v>
      </c>
      <c r="AE160" s="58"/>
      <c r="AF160" s="57">
        <v>-1</v>
      </c>
      <c r="AG160" s="57">
        <v>-1</v>
      </c>
      <c r="AH160" s="57">
        <v>-1</v>
      </c>
      <c r="AI160" s="57">
        <v>-1</v>
      </c>
      <c r="AJ160" s="57">
        <v>-1</v>
      </c>
      <c r="AK160" s="57">
        <v>-1</v>
      </c>
      <c r="AL160" s="57">
        <v>-1</v>
      </c>
      <c r="AM160" s="57">
        <v>-1</v>
      </c>
      <c r="AN160" s="57">
        <v>-1</v>
      </c>
      <c r="AO160" s="57">
        <v>-1</v>
      </c>
      <c r="AP160" s="57">
        <v>-1</v>
      </c>
      <c r="AQ160" s="56"/>
    </row>
    <row r="161" spans="1:43" s="59" customFormat="1" ht="14.5">
      <c r="A161" s="56" t="s">
        <v>154</v>
      </c>
      <c r="B161" s="57">
        <v>2015</v>
      </c>
      <c r="C161" s="57">
        <v>1</v>
      </c>
      <c r="D161" s="57">
        <v>2015</v>
      </c>
      <c r="E161" s="57">
        <v>1</v>
      </c>
      <c r="F161" s="57">
        <v>1</v>
      </c>
      <c r="G161" s="57">
        <v>1</v>
      </c>
      <c r="H161" s="57">
        <v>1</v>
      </c>
      <c r="I161" s="57">
        <v>1</v>
      </c>
      <c r="J161" s="57">
        <v>1</v>
      </c>
      <c r="K161" s="57">
        <v>1</v>
      </c>
      <c r="L161" s="57">
        <v>1</v>
      </c>
      <c r="M161" s="57">
        <v>1</v>
      </c>
      <c r="N161" s="57">
        <v>1</v>
      </c>
      <c r="O161" s="57">
        <v>1</v>
      </c>
      <c r="P161" s="57">
        <v>1</v>
      </c>
      <c r="Q161" s="57">
        <v>1</v>
      </c>
      <c r="R161" s="57">
        <v>1</v>
      </c>
      <c r="S161" s="57">
        <v>1</v>
      </c>
      <c r="T161" s="57"/>
      <c r="U161" s="57">
        <v>-1</v>
      </c>
      <c r="V161" s="57">
        <v>1</v>
      </c>
      <c r="W161" s="57">
        <v>1</v>
      </c>
      <c r="X161" s="57">
        <v>1</v>
      </c>
      <c r="Y161" s="58">
        <v>0.9</v>
      </c>
      <c r="Z161" s="58"/>
      <c r="AA161" s="57">
        <v>0.3</v>
      </c>
      <c r="AB161" s="57">
        <v>0.3</v>
      </c>
      <c r="AC161" s="57">
        <v>0.3</v>
      </c>
      <c r="AD161" s="58">
        <v>0.1</v>
      </c>
      <c r="AE161" s="58"/>
      <c r="AF161" s="57">
        <v>1</v>
      </c>
      <c r="AG161" s="57">
        <v>1</v>
      </c>
      <c r="AH161" s="57">
        <v>1</v>
      </c>
      <c r="AI161" s="57">
        <v>1</v>
      </c>
      <c r="AJ161" s="57">
        <v>1</v>
      </c>
      <c r="AK161" s="57">
        <v>1</v>
      </c>
      <c r="AL161" s="57">
        <v>1</v>
      </c>
      <c r="AM161" s="57">
        <v>1</v>
      </c>
      <c r="AN161" s="57">
        <v>1</v>
      </c>
      <c r="AO161" s="57">
        <v>1</v>
      </c>
      <c r="AP161" s="57">
        <v>1</v>
      </c>
      <c r="AQ161" s="56"/>
    </row>
    <row r="162" spans="1:43" s="53" customFormat="1" ht="14.5">
      <c r="B162" s="45"/>
    </row>
    <row r="163" spans="1:43" s="54" customFormat="1" ht="14.5">
      <c r="A163" s="54" t="s">
        <v>155</v>
      </c>
      <c r="B163" s="43"/>
    </row>
    <row r="164" spans="1:43" ht="14.25" customHeight="1">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3" ht="14.25" customHeight="1">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3" ht="14.25" customHeight="1">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3" ht="14.25" customHeight="1">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43" ht="14.25" customHeight="1">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43" ht="14.25" customHeight="1">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43" ht="14.25" customHeight="1">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43" ht="14.25" customHeight="1">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3" ht="14.25" customHeight="1">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3" ht="14.25" customHeight="1">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3" ht="14.25" customHeight="1">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3" ht="14.25" customHeight="1">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3" ht="14.25" customHeight="1">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case_input_test_190726</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2019-07-27T00:42:04Z</dcterms:modified>
</cp:coreProperties>
</file>