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kcaldeira\Google Drive\git\SEM-1.2\"/>
    </mc:Choice>
  </mc:AlternateContent>
  <xr:revisionPtr revIDLastSave="0" documentId="13_ncr:1_{283F923D-281B-4CAD-AAC5-11C9650934BF}" xr6:coauthVersionLast="43" xr6:coauthVersionMax="43" xr10:uidLastSave="{00000000-0000-0000-0000-000000000000}"/>
  <bookViews>
    <workbookView xWindow="0" yWindow="-21405" windowWidth="35910" windowHeight="19050" xr2:uid="{00000000-000D-0000-FFFF-FFFF00000000}"/>
  </bookViews>
  <sheets>
    <sheet name="EIAbase" sheetId="1" r:id="rId1"/>
  </sheets>
  <definedNames>
    <definedName name="Btu_per_kWh">EIAbase!$B$47</definedName>
    <definedName name="DISCOUNT_RATE">EIAbase!$B$45</definedName>
    <definedName name="HOURS_PER_YEAR">EIAbase!$B$46</definedName>
    <definedName name="MWh_per_MMBtu">EIAbase!$B$48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5" i="1" l="1"/>
  <c r="B124" i="1"/>
  <c r="B123" i="1"/>
  <c r="D122" i="1"/>
  <c r="D119" i="1" l="1"/>
  <c r="E118" i="1"/>
  <c r="Z117" i="1"/>
  <c r="B117" i="1" s="1"/>
  <c r="Q117" i="1"/>
  <c r="Z116" i="1"/>
  <c r="B116" i="1" s="1"/>
  <c r="Q116" i="1"/>
  <c r="J115" i="1"/>
  <c r="M115" i="1" s="1"/>
  <c r="G115" i="1"/>
  <c r="J114" i="1"/>
  <c r="M114" i="1" s="1"/>
  <c r="G114" i="1"/>
  <c r="J113" i="1"/>
  <c r="M113" i="1" s="1"/>
  <c r="G113" i="1"/>
  <c r="B111" i="1"/>
  <c r="E110" i="1"/>
  <c r="Z108" i="1"/>
  <c r="B108" i="1" s="1"/>
  <c r="Q108" i="1"/>
  <c r="Z107" i="1"/>
  <c r="B107" i="1" s="1"/>
  <c r="Q107" i="1"/>
  <c r="J106" i="1"/>
  <c r="M106" i="1" s="1"/>
  <c r="I106" i="1"/>
  <c r="G106" i="1"/>
  <c r="X102" i="1"/>
  <c r="T102" i="1"/>
  <c r="R102" i="1"/>
  <c r="Q102" i="1"/>
  <c r="L101" i="1"/>
  <c r="J101" i="1"/>
  <c r="M101" i="1" s="1"/>
  <c r="I101" i="1"/>
  <c r="G101" i="1"/>
  <c r="X97" i="1"/>
  <c r="T97" i="1"/>
  <c r="R97" i="1"/>
  <c r="Q97" i="1"/>
  <c r="L96" i="1"/>
  <c r="J96" i="1"/>
  <c r="M96" i="1" s="1"/>
  <c r="I96" i="1"/>
  <c r="G96" i="1"/>
  <c r="X92" i="1"/>
  <c r="T92" i="1"/>
  <c r="R92" i="1"/>
  <c r="Q92" i="1"/>
  <c r="L91" i="1"/>
  <c r="J91" i="1"/>
  <c r="M91" i="1" s="1"/>
  <c r="I91" i="1"/>
  <c r="G91" i="1"/>
  <c r="X87" i="1"/>
  <c r="T87" i="1"/>
  <c r="Q87" i="1"/>
  <c r="L86" i="1"/>
  <c r="J86" i="1"/>
  <c r="M86" i="1" s="1"/>
  <c r="I86" i="1"/>
  <c r="G86" i="1"/>
  <c r="X81" i="1"/>
  <c r="T81" i="1"/>
  <c r="Q81" i="1"/>
  <c r="L80" i="1"/>
  <c r="J80" i="1"/>
  <c r="M80" i="1" s="1"/>
  <c r="I80" i="1"/>
  <c r="G80" i="1"/>
  <c r="B48" i="1"/>
  <c r="B47" i="1" s="1"/>
  <c r="C46" i="1"/>
  <c r="B46" i="1"/>
  <c r="N114" i="1" l="1"/>
  <c r="B114" i="1" s="1"/>
  <c r="N101" i="1"/>
  <c r="B101" i="1" s="1"/>
  <c r="U92" i="1"/>
  <c r="V92" i="1" s="1"/>
  <c r="Z92" i="1" s="1"/>
  <c r="B92" i="1" s="1"/>
  <c r="U87" i="1"/>
  <c r="V87" i="1" s="1"/>
  <c r="Z87" i="1" s="1"/>
  <c r="B87" i="1" s="1"/>
  <c r="N96" i="1"/>
  <c r="B96" i="1" s="1"/>
  <c r="N106" i="1"/>
  <c r="B106" i="1" s="1"/>
  <c r="N80" i="1"/>
  <c r="B80" i="1" s="1"/>
  <c r="N91" i="1"/>
  <c r="B91" i="1" s="1"/>
  <c r="N115" i="1"/>
  <c r="B115" i="1" s="1"/>
  <c r="N113" i="1"/>
  <c r="B113" i="1" s="1"/>
  <c r="U102" i="1"/>
  <c r="V102" i="1" s="1"/>
  <c r="Z102" i="1" s="1"/>
  <c r="B102" i="1" s="1"/>
  <c r="B110" i="1"/>
  <c r="B118" i="1"/>
  <c r="N86" i="1"/>
  <c r="B86" i="1" s="1"/>
  <c r="U81" i="1"/>
  <c r="V81" i="1" s="1"/>
  <c r="Z81" i="1" s="1"/>
  <c r="B81" i="1" s="1"/>
  <c r="U97" i="1"/>
  <c r="V97" i="1" s="1"/>
  <c r="Z97" i="1" s="1"/>
  <c r="B97" i="1" s="1"/>
</calcChain>
</file>

<file path=xl/sharedStrings.xml><?xml version="1.0" encoding="utf-8"?>
<sst xmlns="http://schemas.openxmlformats.org/spreadsheetml/2006/main" count="250" uniqueCount="174">
  <si>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</si>
  <si>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</si>
  <si>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</si>
  <si>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</si>
  <si>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</si>
  <si>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</si>
  <si>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</si>
  <si>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</si>
  <si>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</si>
  <si>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</si>
  <si>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</si>
  <si>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</si>
  <si>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</si>
  <si>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</si>
  <si>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</si>
  <si>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</si>
  <si>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</si>
  <si>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</si>
  <si>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</si>
  <si>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</si>
  <si>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</si>
  <si>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</si>
  <si>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</si>
  <si>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</si>
  <si>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</si>
  <si>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</si>
  <si>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</si>
  <si>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</si>
  <si>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</si>
  <si>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</si>
  <si>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</si>
  <si>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</si>
  <si>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</si>
  <si>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</si>
  <si>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test</t>
  </si>
  <si>
    <t>GLOBAL_NAME will be the name of the folder containing key output, name of pickle file, etc</t>
  </si>
  <si>
    <t>DATA_PATH</t>
  </si>
  <si>
    <t>Input_Data/Shaner-et-al_E&amp;ES2018</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</si>
  <si>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</si>
  <si>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</si>
  <si>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</si>
  <si>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</si>
  <si>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</si>
  <si>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</si>
  <si>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</si>
  <si>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</si>
  <si>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</si>
  <si>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</si>
  <si>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</si>
  <si>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</si>
  <si>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</si>
  <si>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</si>
  <si>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</si>
  <si>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</si>
  <si>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</si>
  <si>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</si>
  <si>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</si>
  <si>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</si>
  <si>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</si>
  <si>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</si>
  <si>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</si>
  <si>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</si>
  <si>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</si>
  <si>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</si>
  <si>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</si>
  <si>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</si>
  <si>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</si>
  <si>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</si>
  <si>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</si>
  <si>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</si>
  <si>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</si>
  <si>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</si>
  <si>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</si>
  <si>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</si>
  <si>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</si>
  <si>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</si>
  <si>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</si>
  <si>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</si>
  <si>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</si>
  <si>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demand_series_Shaner_normalized_to_1_mean.csv</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</si>
  <si>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</si>
  <si>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</si>
  <si>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</si>
  <si>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</si>
  <si>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</si>
  <si>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</si>
  <si>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</si>
  <si>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</si>
  <si>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</si>
  <si>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</si>
  <si>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</si>
  <si>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</si>
  <si>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</si>
  <si>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</si>
  <si>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</si>
  <si>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solar_series_Shaner_normalized_to_0.2_mean.csv</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</si>
  <si>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</si>
  <si>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</si>
  <si>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</si>
  <si>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</si>
  <si>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</si>
  <si>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</si>
  <si>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</si>
  <si>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</si>
  <si>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</si>
  <si>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</si>
  <si>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</si>
  <si>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</si>
  <si>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</si>
  <si>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wind_series_Shaner_normalized_to_0.38_mean.csv</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</si>
  <si>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</si>
  <si>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</si>
  <si>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</si>
  <si>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</si>
  <si>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</si>
  <si>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</si>
  <si>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</si>
  <si>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</si>
  <si>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</si>
  <si>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</si>
  <si>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</si>
  <si>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</si>
  <si>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</si>
  <si>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</si>
  <si>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</si>
  <si>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</si>
  <si>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</si>
  <si>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</si>
  <si>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</si>
  <si>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</si>
  <si>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</si>
  <si>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</si>
  <si>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</si>
  <si>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</si>
  <si>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</si>
  <si>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</si>
  <si>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</si>
  <si>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</si>
  <si>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</si>
  <si>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</si>
  <si>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</si>
  <si>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</si>
  <si>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</si>
  <si>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</si>
  <si>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</si>
  <si>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</si>
  <si>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</si>
  <si>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</si>
  <si>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</si>
  <si>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</si>
  <si>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</si>
  <si>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</si>
  <si>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</si>
  <si>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</si>
  <si>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</si>
  <si>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EIAbase</t>
  </si>
  <si>
    <t>END_DATA</t>
  </si>
  <si>
    <t>FIXED_COST_CSP</t>
  </si>
  <si>
    <t>FIXED_COST_CSP_STORAGE</t>
  </si>
  <si>
    <t>VAR_COST_CSP</t>
  </si>
  <si>
    <t>VAR_COST_CSP_STORAGE</t>
  </si>
  <si>
    <t>EIAtest</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</si>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</sst>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6">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s>
  <fills count="13">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2">
    <border>
      <left/>
      <right/>
      <top/>
      <bottom/>
      <diagonal/>
    </border>
    <border>
      <left/>
      <right/>
      <top/>
      <bottom/>
      <diagonal/>
    </border>
  </borders>
  <cellStyleXfs count="1">
    <xf numFmtId="0" fontId="0" fillId="0" borderId="0"/>
  </cellStyleXfs>
  <cellXfs count="62">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wrapText="1"/>
    </xf>
    <xf numFmtId="0" fontId="0" fillId="10" borderId="0" xfId="0" applyFill="1" applyAlignment="1">
      <alignment horizontal="left"/>
    </xf>
    <xf numFmtId="0" fontId="0" fillId="10" borderId="0" xfId="0" applyFill="1"/>
    <xf numFmtId="0" fontId="0" fillId="11" borderId="0" xfId="0" applyFill="1" applyAlignment="1">
      <alignment wrapText="1"/>
    </xf>
    <xf numFmtId="0" fontId="0" fillId="0" borderId="0" xfId="0" applyAlignment="1">
      <alignment wrapText="1"/>
    </xf>
    <xf numFmtId="0" fontId="0" fillId="12" borderId="0" xfId="0" applyFill="1"/>
    <xf numFmtId="0" fontId="0" fillId="12"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0" borderId="0" xfId="0"/>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1"/>
  <sheetViews>
    <sheetView tabSelected="1" topLeftCell="D106" workbookViewId="0">
      <selection activeCell="D138" sqref="A138:XFD138"/>
    </sheetView>
  </sheetViews>
  <sheetFormatPr defaultColWidth="14.42578125" defaultRowHeight="15" customHeight="1"/>
  <cols>
    <col min="1" max="1" width="31.85546875" customWidth="1"/>
    <col min="2" max="2" width="17.85546875" customWidth="1"/>
    <col min="3" max="3" width="23" customWidth="1"/>
    <col min="4" max="29" width="12.5703125" customWidth="1"/>
  </cols>
  <sheetData>
    <row r="1" spans="1:29" ht="14.25" customHeight="1">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c r="A52" s="14" t="s">
        <v>33</v>
      </c>
      <c r="B52" s="15" t="s">
        <v>34</v>
      </c>
      <c r="C52" s="3" t="s">
        <v>35</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c r="A53" s="14" t="s">
        <v>36</v>
      </c>
      <c r="B53" s="15" t="s">
        <v>37</v>
      </c>
      <c r="C53" s="3" t="s">
        <v>38</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c r="A54" s="14" t="s">
        <v>39</v>
      </c>
      <c r="B54" s="15" t="s">
        <v>40</v>
      </c>
      <c r="C54" s="3" t="s">
        <v>41</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c r="A56" s="14" t="s">
        <v>42</v>
      </c>
      <c r="B56" s="15" t="b">
        <v>1</v>
      </c>
      <c r="C56" s="3" t="s">
        <v>43</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c r="A57" s="14" t="s">
        <v>44</v>
      </c>
      <c r="B57" s="15" t="b">
        <v>0</v>
      </c>
      <c r="C57" s="3" t="s">
        <v>45</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c r="A58" s="14" t="s">
        <v>46</v>
      </c>
      <c r="B58" s="15" t="b">
        <v>1</v>
      </c>
      <c r="C58" s="3" t="s">
        <v>47</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c r="A60" s="12" t="s">
        <v>48</v>
      </c>
      <c r="B60" s="12" t="s">
        <v>49</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c r="A61" s="16"/>
      <c r="B61" s="17" t="s">
        <v>50</v>
      </c>
      <c r="C61" s="16" t="s">
        <v>51</v>
      </c>
      <c r="D61" s="17" t="s">
        <v>52</v>
      </c>
      <c r="E61" s="17"/>
      <c r="F61" s="18" t="s">
        <v>53</v>
      </c>
      <c r="G61" s="17" t="s">
        <v>54</v>
      </c>
      <c r="H61" s="18" t="s">
        <v>55</v>
      </c>
      <c r="I61" s="17" t="s">
        <v>56</v>
      </c>
      <c r="J61" s="19" t="s">
        <v>57</v>
      </c>
      <c r="K61" s="18" t="s">
        <v>58</v>
      </c>
      <c r="L61" s="17" t="s">
        <v>59</v>
      </c>
      <c r="M61" s="19" t="s">
        <v>60</v>
      </c>
      <c r="N61" s="20" t="s">
        <v>61</v>
      </c>
      <c r="O61" s="18" t="s">
        <v>62</v>
      </c>
      <c r="P61" s="18" t="s">
        <v>63</v>
      </c>
      <c r="Q61" s="21" t="s">
        <v>64</v>
      </c>
      <c r="R61" s="17" t="s">
        <v>65</v>
      </c>
      <c r="S61" s="18" t="s">
        <v>66</v>
      </c>
      <c r="T61" s="17" t="s">
        <v>67</v>
      </c>
      <c r="U61" s="19" t="s">
        <v>68</v>
      </c>
      <c r="V61" s="19" t="s">
        <v>69</v>
      </c>
      <c r="W61" s="18" t="s">
        <v>70</v>
      </c>
      <c r="X61" s="17" t="s">
        <v>71</v>
      </c>
      <c r="Y61" s="18" t="s">
        <v>72</v>
      </c>
      <c r="Z61" s="20" t="s">
        <v>73</v>
      </c>
      <c r="AA61" s="17"/>
      <c r="AB61" s="17"/>
      <c r="AC61" s="17"/>
    </row>
    <row r="62" spans="1:29" ht="14.25" hidden="1" customHeight="1">
      <c r="A62" s="14" t="s">
        <v>74</v>
      </c>
      <c r="B62" s="22">
        <v>1000000000000</v>
      </c>
      <c r="C62" s="23"/>
      <c r="D62" s="3" t="s">
        <v>75</v>
      </c>
      <c r="E62" s="4"/>
      <c r="F62" s="8"/>
      <c r="G62" s="3"/>
      <c r="H62" s="8"/>
      <c r="I62" s="3"/>
      <c r="J62" s="24"/>
      <c r="K62" s="8"/>
      <c r="L62" s="25"/>
      <c r="M62" s="24"/>
      <c r="N62" s="26"/>
      <c r="O62" s="8"/>
      <c r="P62" s="8"/>
      <c r="Q62" s="27"/>
      <c r="R62" s="4"/>
      <c r="S62" s="8"/>
      <c r="T62" s="4"/>
      <c r="U62" s="24"/>
      <c r="V62" s="24"/>
      <c r="W62" s="24"/>
      <c r="X62" s="4"/>
      <c r="Y62" s="8"/>
      <c r="Z62" s="26"/>
      <c r="AA62" s="4"/>
      <c r="AB62" s="4"/>
      <c r="AC62" s="4"/>
    </row>
    <row r="63" spans="1:29" ht="14.25" hidden="1" customHeight="1">
      <c r="A63" s="14" t="s">
        <v>76</v>
      </c>
      <c r="B63" s="22">
        <v>1000000000000</v>
      </c>
      <c r="C63" s="23"/>
      <c r="D63" s="3" t="s">
        <v>77</v>
      </c>
      <c r="E63" s="4"/>
      <c r="F63" s="8"/>
      <c r="G63" s="3"/>
      <c r="H63" s="8"/>
      <c r="I63" s="3"/>
      <c r="J63" s="24"/>
      <c r="K63" s="8"/>
      <c r="L63" s="25"/>
      <c r="M63" s="24"/>
      <c r="N63" s="26"/>
      <c r="O63" s="8"/>
      <c r="P63" s="8"/>
      <c r="Q63" s="27"/>
      <c r="R63" s="4"/>
      <c r="S63" s="8"/>
      <c r="T63" s="4"/>
      <c r="U63" s="24"/>
      <c r="V63" s="24"/>
      <c r="W63" s="24"/>
      <c r="X63" s="4"/>
      <c r="Y63" s="8"/>
      <c r="Z63" s="26"/>
      <c r="AA63" s="4"/>
      <c r="AB63" s="4"/>
      <c r="AC63" s="4"/>
    </row>
    <row r="64" spans="1:29" ht="14.25" hidden="1" customHeight="1">
      <c r="A64" s="14"/>
      <c r="B64" s="15"/>
      <c r="C64" s="3"/>
      <c r="D64" s="4"/>
      <c r="E64" s="4"/>
      <c r="F64" s="8"/>
      <c r="G64" s="3"/>
      <c r="H64" s="8"/>
      <c r="I64" s="3"/>
      <c r="J64" s="24"/>
      <c r="K64" s="8"/>
      <c r="L64" s="4"/>
      <c r="M64" s="24"/>
      <c r="N64" s="26"/>
      <c r="O64" s="8"/>
      <c r="P64" s="8"/>
      <c r="Q64" s="27"/>
      <c r="R64" s="4"/>
      <c r="S64" s="8"/>
      <c r="T64" s="4"/>
      <c r="U64" s="24"/>
      <c r="V64" s="24"/>
      <c r="W64" s="24"/>
      <c r="X64" s="4"/>
      <c r="Y64" s="8"/>
      <c r="Z64" s="26"/>
      <c r="AA64" s="4"/>
      <c r="AB64" s="4"/>
      <c r="AC64" s="4"/>
    </row>
    <row r="65" spans="1:29" ht="14.25" hidden="1" customHeight="1">
      <c r="A65" s="14" t="s">
        <v>78</v>
      </c>
      <c r="B65" s="15" t="s">
        <v>79</v>
      </c>
      <c r="C65" s="3"/>
      <c r="D65" s="4"/>
      <c r="E65" s="4"/>
      <c r="F65" s="8"/>
      <c r="G65" s="3"/>
      <c r="H65" s="8"/>
      <c r="I65" s="3"/>
      <c r="J65" s="24"/>
      <c r="K65" s="8"/>
      <c r="L65" s="4"/>
      <c r="M65" s="24"/>
      <c r="N65" s="26"/>
      <c r="O65" s="8"/>
      <c r="P65" s="8"/>
      <c r="Q65" s="27"/>
      <c r="R65" s="4"/>
      <c r="S65" s="8"/>
      <c r="T65" s="4"/>
      <c r="U65" s="24"/>
      <c r="V65" s="24"/>
      <c r="W65" s="24"/>
      <c r="X65" s="4"/>
      <c r="Y65" s="8"/>
      <c r="Z65" s="26"/>
      <c r="AA65" s="4"/>
      <c r="AB65" s="4"/>
      <c r="AC65" s="4"/>
    </row>
    <row r="66" spans="1:29" ht="14.25" hidden="1" customHeight="1">
      <c r="A66" s="14" t="s">
        <v>80</v>
      </c>
      <c r="B66" s="15" t="b">
        <v>1</v>
      </c>
      <c r="C66" s="3"/>
      <c r="D66" s="3" t="s">
        <v>81</v>
      </c>
      <c r="E66" s="4"/>
      <c r="F66" s="8"/>
      <c r="G66" s="3"/>
      <c r="H66" s="8"/>
      <c r="I66" s="3"/>
      <c r="J66" s="24"/>
      <c r="K66" s="8"/>
      <c r="L66" s="4"/>
      <c r="M66" s="24"/>
      <c r="N66" s="26"/>
      <c r="O66" s="8"/>
      <c r="P66" s="8"/>
      <c r="Q66" s="27"/>
      <c r="R66" s="4"/>
      <c r="S66" s="8"/>
      <c r="T66" s="4"/>
      <c r="U66" s="24"/>
      <c r="V66" s="24"/>
      <c r="W66" s="24"/>
      <c r="X66" s="4"/>
      <c r="Y66" s="8"/>
      <c r="Z66" s="26"/>
      <c r="AA66" s="4"/>
      <c r="AB66" s="4"/>
      <c r="AC66" s="4"/>
    </row>
    <row r="67" spans="1:29" ht="14.25" hidden="1" customHeight="1">
      <c r="A67" s="14"/>
      <c r="B67" s="15"/>
      <c r="C67" s="3"/>
      <c r="D67" s="4"/>
      <c r="E67" s="4"/>
      <c r="F67" s="8"/>
      <c r="G67" s="3"/>
      <c r="H67" s="8"/>
      <c r="I67" s="3"/>
      <c r="J67" s="24"/>
      <c r="K67" s="8"/>
      <c r="L67" s="4"/>
      <c r="M67" s="24"/>
      <c r="N67" s="26"/>
      <c r="O67" s="8"/>
      <c r="P67" s="8"/>
      <c r="Q67" s="27"/>
      <c r="R67" s="4"/>
      <c r="S67" s="8"/>
      <c r="T67" s="4"/>
      <c r="U67" s="24"/>
      <c r="V67" s="24"/>
      <c r="W67" s="24"/>
      <c r="X67" s="4"/>
      <c r="Y67" s="8"/>
      <c r="Z67" s="26"/>
      <c r="AA67" s="4"/>
      <c r="AB67" s="4"/>
      <c r="AC67" s="4"/>
    </row>
    <row r="68" spans="1:29" ht="14.25" hidden="1" customHeight="1">
      <c r="A68" s="14" t="s">
        <v>82</v>
      </c>
      <c r="B68" s="15">
        <v>2015</v>
      </c>
      <c r="C68" s="3"/>
      <c r="D68" s="3" t="s">
        <v>83</v>
      </c>
      <c r="E68" s="4"/>
      <c r="F68" s="8"/>
      <c r="G68" s="3"/>
      <c r="H68" s="8"/>
      <c r="I68" s="3"/>
      <c r="J68" s="24"/>
      <c r="K68" s="8"/>
      <c r="L68" s="4"/>
      <c r="M68" s="24"/>
      <c r="N68" s="26"/>
      <c r="O68" s="8"/>
      <c r="P68" s="8"/>
      <c r="Q68" s="27"/>
      <c r="R68" s="4"/>
      <c r="S68" s="8"/>
      <c r="T68" s="4"/>
      <c r="U68" s="24"/>
      <c r="V68" s="24"/>
      <c r="W68" s="24"/>
      <c r="X68" s="4"/>
      <c r="Y68" s="8"/>
      <c r="Z68" s="26"/>
      <c r="AA68" s="4"/>
      <c r="AB68" s="4"/>
      <c r="AC68" s="4"/>
    </row>
    <row r="69" spans="1:29" ht="14.25" hidden="1" customHeight="1">
      <c r="A69" s="14" t="s">
        <v>84</v>
      </c>
      <c r="B69" s="15">
        <v>1</v>
      </c>
      <c r="C69" s="3"/>
      <c r="D69" s="3" t="s">
        <v>83</v>
      </c>
      <c r="E69" s="4"/>
      <c r="F69" s="8"/>
      <c r="G69" s="3"/>
      <c r="H69" s="8"/>
      <c r="I69" s="3"/>
      <c r="J69" s="24"/>
      <c r="K69" s="8"/>
      <c r="L69" s="4"/>
      <c r="M69" s="24"/>
      <c r="N69" s="26"/>
      <c r="O69" s="8"/>
      <c r="P69" s="8"/>
      <c r="Q69" s="27"/>
      <c r="R69" s="4"/>
      <c r="S69" s="8"/>
      <c r="T69" s="4"/>
      <c r="U69" s="24"/>
      <c r="V69" s="24"/>
      <c r="W69" s="24"/>
      <c r="X69" s="4"/>
      <c r="Y69" s="8"/>
      <c r="Z69" s="26"/>
      <c r="AA69" s="4"/>
      <c r="AB69" s="4"/>
      <c r="AC69" s="4"/>
    </row>
    <row r="70" spans="1:29" ht="14.25" hidden="1" customHeight="1">
      <c r="A70" s="14" t="s">
        <v>85</v>
      </c>
      <c r="B70" s="15">
        <v>1</v>
      </c>
      <c r="C70" s="3"/>
      <c r="D70" s="3" t="s">
        <v>83</v>
      </c>
      <c r="E70" s="4"/>
      <c r="F70" s="8"/>
      <c r="G70" s="3"/>
      <c r="H70" s="8"/>
      <c r="I70" s="3"/>
      <c r="J70" s="24"/>
      <c r="K70" s="8"/>
      <c r="L70" s="4"/>
      <c r="M70" s="24"/>
      <c r="N70" s="26"/>
      <c r="O70" s="8"/>
      <c r="P70" s="8"/>
      <c r="Q70" s="27"/>
      <c r="R70" s="4"/>
      <c r="S70" s="8"/>
      <c r="T70" s="4"/>
      <c r="U70" s="24"/>
      <c r="V70" s="24"/>
      <c r="W70" s="24"/>
      <c r="X70" s="4"/>
      <c r="Y70" s="8"/>
      <c r="Z70" s="26"/>
      <c r="AA70" s="4"/>
      <c r="AB70" s="4"/>
      <c r="AC70" s="4"/>
    </row>
    <row r="71" spans="1:29" ht="14.25" hidden="1" customHeight="1">
      <c r="A71" s="14" t="s">
        <v>86</v>
      </c>
      <c r="B71" s="15">
        <v>1</v>
      </c>
      <c r="C71" s="3"/>
      <c r="D71" s="3" t="s">
        <v>83</v>
      </c>
      <c r="E71" s="4"/>
      <c r="F71" s="8"/>
      <c r="G71" s="3"/>
      <c r="H71" s="8"/>
      <c r="I71" s="3"/>
      <c r="J71" s="24"/>
      <c r="K71" s="8"/>
      <c r="L71" s="4"/>
      <c r="M71" s="24"/>
      <c r="N71" s="26"/>
      <c r="O71" s="8"/>
      <c r="P71" s="8"/>
      <c r="Q71" s="27"/>
      <c r="R71" s="4"/>
      <c r="S71" s="8"/>
      <c r="T71" s="4"/>
      <c r="U71" s="24"/>
      <c r="V71" s="24"/>
      <c r="W71" s="24"/>
      <c r="X71" s="4"/>
      <c r="Y71" s="8"/>
      <c r="Z71" s="26"/>
      <c r="AA71" s="4"/>
      <c r="AB71" s="4"/>
      <c r="AC71" s="4"/>
    </row>
    <row r="72" spans="1:29" ht="14.25" hidden="1" customHeight="1">
      <c r="A72" s="14" t="s">
        <v>87</v>
      </c>
      <c r="B72" s="15">
        <v>2015</v>
      </c>
      <c r="C72" s="3"/>
      <c r="D72" s="3" t="s">
        <v>83</v>
      </c>
      <c r="E72" s="4"/>
      <c r="F72" s="8"/>
      <c r="G72" s="3"/>
      <c r="H72" s="8"/>
      <c r="I72" s="3"/>
      <c r="J72" s="24"/>
      <c r="K72" s="8"/>
      <c r="L72" s="4"/>
      <c r="M72" s="24"/>
      <c r="N72" s="26"/>
      <c r="O72" s="8"/>
      <c r="P72" s="8"/>
      <c r="Q72" s="27"/>
      <c r="R72" s="4"/>
      <c r="S72" s="8"/>
      <c r="T72" s="4"/>
      <c r="U72" s="24"/>
      <c r="V72" s="24"/>
      <c r="W72" s="24"/>
      <c r="X72" s="4"/>
      <c r="Y72" s="8"/>
      <c r="Z72" s="26"/>
      <c r="AA72" s="4"/>
      <c r="AB72" s="4"/>
      <c r="AC72" s="4"/>
    </row>
    <row r="73" spans="1:29" ht="14.25" hidden="1" customHeight="1">
      <c r="A73" s="14" t="s">
        <v>88</v>
      </c>
      <c r="B73" s="15">
        <v>12</v>
      </c>
      <c r="C73" s="3"/>
      <c r="D73" s="3" t="s">
        <v>83</v>
      </c>
      <c r="E73" s="4"/>
      <c r="F73" s="8"/>
      <c r="G73" s="3"/>
      <c r="H73" s="8"/>
      <c r="I73" s="3"/>
      <c r="J73" s="24"/>
      <c r="K73" s="8"/>
      <c r="L73" s="4"/>
      <c r="M73" s="24"/>
      <c r="N73" s="26"/>
      <c r="O73" s="8"/>
      <c r="P73" s="8"/>
      <c r="Q73" s="27"/>
      <c r="R73" s="4"/>
      <c r="S73" s="8"/>
      <c r="T73" s="4"/>
      <c r="U73" s="24"/>
      <c r="V73" s="24"/>
      <c r="W73" s="24"/>
      <c r="X73" s="4"/>
      <c r="Y73" s="8"/>
      <c r="Z73" s="26"/>
      <c r="AA73" s="4"/>
      <c r="AB73" s="4"/>
      <c r="AC73" s="4"/>
    </row>
    <row r="74" spans="1:29" ht="14.25" hidden="1" customHeight="1">
      <c r="A74" s="14" t="s">
        <v>89</v>
      </c>
      <c r="B74" s="15">
        <v>31</v>
      </c>
      <c r="C74" s="3"/>
      <c r="D74" s="3" t="s">
        <v>83</v>
      </c>
      <c r="E74" s="4"/>
      <c r="F74" s="8"/>
      <c r="G74" s="3"/>
      <c r="H74" s="8"/>
      <c r="I74" s="3"/>
      <c r="J74" s="24"/>
      <c r="K74" s="8"/>
      <c r="L74" s="4"/>
      <c r="M74" s="24"/>
      <c r="N74" s="26"/>
      <c r="O74" s="8"/>
      <c r="P74" s="8"/>
      <c r="Q74" s="27"/>
      <c r="R74" s="4"/>
      <c r="S74" s="8"/>
      <c r="T74" s="4"/>
      <c r="U74" s="24"/>
      <c r="V74" s="24"/>
      <c r="W74" s="24"/>
      <c r="X74" s="4"/>
      <c r="Y74" s="8"/>
      <c r="Z74" s="26"/>
      <c r="AA74" s="4"/>
      <c r="AB74" s="4"/>
      <c r="AC74" s="4"/>
    </row>
    <row r="75" spans="1:29" ht="14.25" hidden="1" customHeight="1">
      <c r="A75" s="14" t="s">
        <v>90</v>
      </c>
      <c r="B75" s="15">
        <v>24</v>
      </c>
      <c r="C75" s="3"/>
      <c r="D75" s="3" t="s">
        <v>83</v>
      </c>
      <c r="E75" s="4"/>
      <c r="F75" s="8"/>
      <c r="G75" s="3"/>
      <c r="H75" s="8"/>
      <c r="I75" s="3"/>
      <c r="J75" s="24"/>
      <c r="K75" s="8"/>
      <c r="L75" s="4"/>
      <c r="M75" s="24"/>
      <c r="N75" s="26"/>
      <c r="O75" s="8"/>
      <c r="P75" s="8"/>
      <c r="Q75" s="27"/>
      <c r="R75" s="4"/>
      <c r="S75" s="8"/>
      <c r="T75" s="4"/>
      <c r="U75" s="24"/>
      <c r="V75" s="24"/>
      <c r="W75" s="24"/>
      <c r="X75" s="4"/>
      <c r="Y75" s="8"/>
      <c r="Z75" s="26"/>
      <c r="AA75" s="4"/>
      <c r="AB75" s="4"/>
      <c r="AC75" s="4"/>
    </row>
    <row r="76" spans="1:29" ht="14.25" hidden="1" customHeight="1">
      <c r="A76" s="14"/>
      <c r="B76" s="15"/>
      <c r="C76" s="3"/>
      <c r="D76" s="4"/>
      <c r="E76" s="4"/>
      <c r="F76" s="8"/>
      <c r="G76" s="3"/>
      <c r="H76" s="8"/>
      <c r="I76" s="3"/>
      <c r="J76" s="24"/>
      <c r="K76" s="8"/>
      <c r="L76" s="4"/>
      <c r="M76" s="24"/>
      <c r="N76" s="26"/>
      <c r="O76" s="8"/>
      <c r="P76" s="8"/>
      <c r="Q76" s="27"/>
      <c r="R76" s="4"/>
      <c r="S76" s="8"/>
      <c r="T76" s="4"/>
      <c r="U76" s="24"/>
      <c r="V76" s="24"/>
      <c r="W76" s="24"/>
      <c r="X76" s="4"/>
      <c r="Y76" s="8"/>
      <c r="Z76" s="26"/>
      <c r="AA76" s="4"/>
      <c r="AB76" s="4"/>
      <c r="AC76" s="4"/>
    </row>
    <row r="77" spans="1:29" ht="14.25" hidden="1" customHeight="1">
      <c r="A77" s="14" t="s">
        <v>91</v>
      </c>
      <c r="B77" s="15">
        <v>0</v>
      </c>
      <c r="C77" s="3" t="s">
        <v>92</v>
      </c>
      <c r="D77" s="3" t="s">
        <v>93</v>
      </c>
      <c r="E77" s="4"/>
      <c r="F77" s="8"/>
      <c r="G77" s="3"/>
      <c r="H77" s="8"/>
      <c r="I77" s="3"/>
      <c r="J77" s="24"/>
      <c r="K77" s="8"/>
      <c r="L77" s="4"/>
      <c r="M77" s="24"/>
      <c r="N77" s="26"/>
      <c r="O77" s="8"/>
      <c r="P77" s="8"/>
      <c r="Q77" s="27"/>
      <c r="R77" s="4"/>
      <c r="S77" s="8"/>
      <c r="T77" s="4"/>
      <c r="U77" s="24"/>
      <c r="V77" s="24"/>
      <c r="W77" s="24"/>
      <c r="X77" s="4"/>
      <c r="Y77" s="8"/>
      <c r="Z77" s="26"/>
      <c r="AA77" s="4"/>
      <c r="AB77" s="4"/>
      <c r="AC77" s="4"/>
    </row>
    <row r="78" spans="1:29" ht="14.25" hidden="1" customHeight="1">
      <c r="A78" s="14"/>
      <c r="B78" s="15"/>
      <c r="C78" s="3"/>
      <c r="D78" s="4"/>
      <c r="E78" s="4"/>
      <c r="F78" s="8"/>
      <c r="G78" s="3"/>
      <c r="H78" s="8"/>
      <c r="I78" s="3"/>
      <c r="J78" s="24"/>
      <c r="K78" s="8"/>
      <c r="L78" s="4"/>
      <c r="M78" s="24"/>
      <c r="N78" s="26"/>
      <c r="O78" s="8"/>
      <c r="P78" s="8"/>
      <c r="Q78" s="27"/>
      <c r="R78" s="4"/>
      <c r="S78" s="8"/>
      <c r="T78" s="4"/>
      <c r="U78" s="24"/>
      <c r="V78" s="24"/>
      <c r="W78" s="24"/>
      <c r="X78" s="4"/>
      <c r="Y78" s="8"/>
      <c r="Z78" s="26"/>
      <c r="AA78" s="4"/>
      <c r="AB78" s="4"/>
      <c r="AC78" s="4"/>
    </row>
    <row r="79" spans="1:29" ht="14.25" customHeight="1">
      <c r="A79" s="14" t="s">
        <v>94</v>
      </c>
      <c r="B79" s="15" t="s">
        <v>95</v>
      </c>
      <c r="C79" s="3"/>
      <c r="D79" s="4"/>
      <c r="E79" s="4"/>
      <c r="F79" s="8"/>
      <c r="G79" s="3"/>
      <c r="H79" s="8"/>
      <c r="I79" s="3"/>
      <c r="J79" s="24"/>
      <c r="K79" s="8"/>
      <c r="L79" s="4"/>
      <c r="M79" s="24"/>
      <c r="N79" s="26"/>
      <c r="O79" s="8"/>
      <c r="P79" s="8"/>
      <c r="Q79" s="27"/>
      <c r="R79" s="4"/>
      <c r="S79" s="8"/>
      <c r="T79" s="4"/>
      <c r="U79" s="28"/>
      <c r="V79" s="28"/>
      <c r="W79" s="29"/>
      <c r="X79" s="30"/>
      <c r="Y79" s="31"/>
      <c r="Z79" s="26"/>
      <c r="AA79" s="4"/>
      <c r="AB79" s="4"/>
      <c r="AC79" s="4"/>
    </row>
    <row r="80" spans="1:29" ht="14.25" customHeight="1">
      <c r="A80" s="14" t="s">
        <v>96</v>
      </c>
      <c r="B80" s="32">
        <f>N80</f>
        <v>1.9528741509529837E-2</v>
      </c>
      <c r="C80" s="3" t="s">
        <v>97</v>
      </c>
      <c r="D80" s="3" t="s">
        <v>98</v>
      </c>
      <c r="E80" s="4"/>
      <c r="F80" s="8">
        <v>1851</v>
      </c>
      <c r="G80" s="9" t="str">
        <f>HYPERLINK("https://www.eia.gov/outlooks/aeo/assumptions/pdf/electricity.pdf","EIA, AEO2018, Electricity Market Module, Table 2")</f>
        <v>EIA, AEO2018, Electricity Market Module, Table 2</v>
      </c>
      <c r="H80" s="8">
        <v>30</v>
      </c>
      <c r="I80" s="9" t="str">
        <f>HYPERLINK("https://www.eia.gov/outlooks/aeo/assumptions/pdf/commercial.pdf","EIA, AEO2018, Commercial Demand Module, Table 3")</f>
        <v>EIA, AEO2018, Commercial Demand Module, Table 3</v>
      </c>
      <c r="J80" s="33">
        <f>DISCOUNT_RATE*(1+DISCOUNT_RATE)^H80/((1+DISCOUNT_RATE)^H80-1)</f>
        <v>8.0586403511111196E-2</v>
      </c>
      <c r="K80" s="8">
        <v>22.02</v>
      </c>
      <c r="L80" s="9" t="str">
        <f>HYPERLINK("https://www.eia.gov/outlooks/aeo/assumptions/pdf/electricity.pdf","EIA, AEO2018, Electricity Market Module, Table 2")</f>
        <v>EIA, AEO2018, Electricity Market Module, Table 2</v>
      </c>
      <c r="M80" s="34">
        <f>F80*J80+K80</f>
        <v>171.18543289906683</v>
      </c>
      <c r="N80" s="35">
        <f>M80/HOURS_PER_YEAR</f>
        <v>1.9528741509529837E-2</v>
      </c>
      <c r="O80" s="8"/>
      <c r="P80" s="8"/>
      <c r="Q80" s="27"/>
      <c r="R80" s="4"/>
      <c r="S80" s="8"/>
      <c r="T80" s="4"/>
      <c r="U80" s="28"/>
      <c r="V80" s="28"/>
      <c r="W80" s="29"/>
      <c r="X80" s="30"/>
      <c r="Y80" s="31"/>
      <c r="Z80" s="26"/>
      <c r="AA80" s="4"/>
      <c r="AB80" s="4"/>
      <c r="AC80" s="4"/>
    </row>
    <row r="81" spans="1:29" ht="14.25" customHeight="1">
      <c r="A81" s="14" t="s">
        <v>99</v>
      </c>
      <c r="B81" s="22">
        <f>Z81</f>
        <v>1E-8</v>
      </c>
      <c r="C81" s="3" t="s">
        <v>100</v>
      </c>
      <c r="D81" s="36" t="s">
        <v>101</v>
      </c>
      <c r="E81" s="4"/>
      <c r="F81" s="8"/>
      <c r="G81" s="3"/>
      <c r="H81" s="8"/>
      <c r="I81" s="3"/>
      <c r="J81" s="24"/>
      <c r="K81" s="8"/>
      <c r="L81" s="25"/>
      <c r="M81" s="24"/>
      <c r="N81" s="26"/>
      <c r="O81" s="8">
        <v>0</v>
      </c>
      <c r="P81" s="8">
        <v>0</v>
      </c>
      <c r="Q81" s="27" t="str">
        <f>IF(AND(O81&lt;&gt;0,P81&lt;&gt;0),"bad fuel cost","OK")</f>
        <v>OK</v>
      </c>
      <c r="R81" s="4"/>
      <c r="S81" s="8">
        <v>9271</v>
      </c>
      <c r="T81" s="9" t="str">
        <f>HYPERLINK("https://www.eia.gov/outlooks/aeo/assumptions/pdf/electricity.pdf","EIA, AEO2018, Electricity Market Module, Table 2")</f>
        <v>EIA, AEO2018, Electricity Market Module, Table 2</v>
      </c>
      <c r="U81" s="28">
        <f>1/S81*Btu_per_kWh</f>
        <v>0.36804461580497705</v>
      </c>
      <c r="V81" s="28">
        <f>(O81/MWh_per_MMBtu/1000)/U81 + P81/1000</f>
        <v>0</v>
      </c>
      <c r="W81" s="29">
        <v>0</v>
      </c>
      <c r="X81" s="9" t="str">
        <f>HYPERLINK("https://www.eia.gov/outlooks/aeo/assumptions/pdf/electricity.pdf","EIA, AEO2018, Electricity Market Module, Table 2")</f>
        <v>EIA, AEO2018, Electricity Market Module, Table 2</v>
      </c>
      <c r="Y81" s="31">
        <v>1E-8</v>
      </c>
      <c r="Z81" s="37">
        <f>V81/U81+W81/1000+Y81</f>
        <v>1E-8</v>
      </c>
      <c r="AA81" s="4"/>
      <c r="AB81" s="4"/>
      <c r="AC81" s="4"/>
    </row>
    <row r="82" spans="1:29" ht="14.25" customHeight="1">
      <c r="A82" s="14" t="s">
        <v>102</v>
      </c>
      <c r="B82" s="15">
        <v>0</v>
      </c>
      <c r="C82" s="3" t="s">
        <v>103</v>
      </c>
      <c r="D82" t="s">
        <v>104</v>
      </c>
      <c r="E82" s="4"/>
      <c r="F82" s="8"/>
      <c r="G82" s="3"/>
      <c r="H82" s="8"/>
      <c r="I82" s="3"/>
      <c r="J82" s="24"/>
      <c r="K82" s="8"/>
      <c r="L82" s="25"/>
      <c r="M82" s="24"/>
      <c r="N82" s="26"/>
      <c r="O82" s="8"/>
      <c r="P82" s="8"/>
      <c r="Q82" s="27"/>
      <c r="R82" s="4"/>
      <c r="S82" s="8"/>
      <c r="T82" s="4"/>
      <c r="U82" s="28"/>
      <c r="V82" s="28"/>
      <c r="W82" s="29"/>
      <c r="X82" s="30"/>
      <c r="Y82" s="31"/>
      <c r="Z82" s="37"/>
      <c r="AA82" s="4"/>
      <c r="AB82" s="4"/>
      <c r="AC82" s="4"/>
    </row>
    <row r="83" spans="1:29" ht="14.25" customHeight="1">
      <c r="A83" s="14" t="s">
        <v>105</v>
      </c>
      <c r="B83" s="15">
        <v>0</v>
      </c>
      <c r="C83" s="3" t="s">
        <v>106</v>
      </c>
      <c r="D83" t="s">
        <v>107</v>
      </c>
      <c r="E83" s="4"/>
      <c r="F83" s="8"/>
      <c r="G83" s="3"/>
      <c r="H83" s="8"/>
      <c r="I83" s="3"/>
      <c r="J83" s="24"/>
      <c r="K83" s="8"/>
      <c r="L83" s="25"/>
      <c r="M83" s="24"/>
      <c r="N83" s="26"/>
      <c r="O83" s="8"/>
      <c r="P83" s="8"/>
      <c r="Q83" s="27"/>
      <c r="R83" s="4"/>
      <c r="S83" s="8"/>
      <c r="T83" s="4"/>
      <c r="U83" s="28"/>
      <c r="V83" s="28"/>
      <c r="W83" s="29"/>
      <c r="X83" s="30"/>
      <c r="Y83" s="31"/>
      <c r="Z83" s="37"/>
      <c r="AA83" s="4"/>
      <c r="AB83" s="4"/>
      <c r="AC83" s="4"/>
    </row>
    <row r="84" spans="1:29" ht="14.25" customHeight="1">
      <c r="A84" s="14"/>
      <c r="B84" s="15"/>
      <c r="C84" s="3"/>
      <c r="D84" s="3"/>
      <c r="E84" s="4"/>
      <c r="F84" s="8"/>
      <c r="G84" s="3"/>
      <c r="H84" s="8"/>
      <c r="I84" s="3"/>
      <c r="J84" s="24"/>
      <c r="K84" s="8"/>
      <c r="L84" s="4"/>
      <c r="M84" s="24"/>
      <c r="N84" s="26"/>
      <c r="O84" s="8"/>
      <c r="P84" s="8"/>
      <c r="Q84" s="27"/>
      <c r="R84" s="4"/>
      <c r="S84" s="8"/>
      <c r="T84" s="4"/>
      <c r="U84" s="28"/>
      <c r="V84" s="28"/>
      <c r="W84" s="29"/>
      <c r="X84" s="30"/>
      <c r="Y84" s="31"/>
      <c r="Z84" s="37"/>
      <c r="AA84" s="4"/>
      <c r="AB84" s="4"/>
      <c r="AC84" s="4"/>
    </row>
    <row r="85" spans="1:29" ht="14.25" customHeight="1">
      <c r="A85" s="14" t="s">
        <v>108</v>
      </c>
      <c r="B85" s="15" t="s">
        <v>109</v>
      </c>
      <c r="C85" s="3"/>
      <c r="D85" s="3"/>
      <c r="E85" s="4"/>
      <c r="F85" s="8"/>
      <c r="G85" s="3"/>
      <c r="H85" s="8"/>
      <c r="I85" s="3"/>
      <c r="J85" s="24"/>
      <c r="K85" s="8"/>
      <c r="L85" s="4"/>
      <c r="M85" s="24"/>
      <c r="N85" s="26"/>
      <c r="O85" s="8"/>
      <c r="P85" s="8"/>
      <c r="Q85" s="27"/>
      <c r="R85" s="4"/>
      <c r="S85" s="8"/>
      <c r="T85" s="4"/>
      <c r="U85" s="28"/>
      <c r="V85" s="28"/>
      <c r="W85" s="29"/>
      <c r="X85" s="30"/>
      <c r="Y85" s="31"/>
      <c r="Z85" s="37"/>
      <c r="AA85" s="4"/>
      <c r="AB85" s="4"/>
      <c r="AC85" s="4"/>
    </row>
    <row r="86" spans="1:29" ht="14.25" customHeight="1">
      <c r="A86" s="14" t="s">
        <v>110</v>
      </c>
      <c r="B86" s="32">
        <f>N86</f>
        <v>2.0648572594225215E-2</v>
      </c>
      <c r="C86" s="3" t="s">
        <v>97</v>
      </c>
      <c r="D86" s="3" t="s">
        <v>111</v>
      </c>
      <c r="E86" s="4"/>
      <c r="F86" s="8">
        <v>1657</v>
      </c>
      <c r="G86" s="9" t="str">
        <f>HYPERLINK("https://www.eia.gov/outlooks/aeo/assumptions/pdf/electricity.pdf","EIA, AEO2018, Electricity Market Module, Table 2")</f>
        <v>EIA, AEO2018, Electricity Market Module, Table 2</v>
      </c>
      <c r="H86" s="8">
        <v>30</v>
      </c>
      <c r="I86" s="9" t="str">
        <f>HYPERLINK("https://www.eia.gov/outlooks/aeo/assumptions/pdf/commercial.pdf","EIA, AEO2018, Commercial Demand Module, Table 3")</f>
        <v>EIA, AEO2018, Commercial Demand Module, Table 3</v>
      </c>
      <c r="J86" s="33">
        <f>DISCOUNT_RATE*(1+DISCOUNT_RATE)^H86/((1+DISCOUNT_RATE)^H86-1)</f>
        <v>8.0586403511111196E-2</v>
      </c>
      <c r="K86" s="8">
        <v>47.47</v>
      </c>
      <c r="L86" s="9" t="str">
        <f>HYPERLINK("https://www.eia.gov/outlooks/aeo/assumptions/pdf/electricity.pdf","EIA, AEO2018, Electricity Market Module, Table 2")</f>
        <v>EIA, AEO2018, Electricity Market Module, Table 2</v>
      </c>
      <c r="M86" s="34">
        <f>F86*J86+K86</f>
        <v>181.00167061791126</v>
      </c>
      <c r="N86" s="35">
        <f>M86/HOURS_PER_YEAR</f>
        <v>2.0648572594225215E-2</v>
      </c>
      <c r="O86" s="8"/>
      <c r="P86" s="8"/>
      <c r="Q86" s="27"/>
      <c r="R86" s="4"/>
      <c r="S86" s="8"/>
      <c r="T86" s="4"/>
      <c r="U86" s="28"/>
      <c r="V86" s="28"/>
      <c r="W86" s="29"/>
      <c r="X86" s="30"/>
      <c r="Y86" s="31"/>
      <c r="Z86" s="37"/>
      <c r="AA86" s="4"/>
      <c r="AB86" s="4"/>
      <c r="AC86" s="4"/>
    </row>
    <row r="87" spans="1:29" ht="14.25" customHeight="1">
      <c r="A87" s="14" t="s">
        <v>112</v>
      </c>
      <c r="B87" s="22">
        <f>Z87</f>
        <v>1.05E-8</v>
      </c>
      <c r="C87" s="3" t="s">
        <v>100</v>
      </c>
      <c r="D87" s="36" t="s">
        <v>101</v>
      </c>
      <c r="E87" s="4"/>
      <c r="F87" s="8"/>
      <c r="G87" s="3"/>
      <c r="H87" s="8"/>
      <c r="I87" s="3"/>
      <c r="J87" s="24"/>
      <c r="K87" s="8"/>
      <c r="L87" s="25"/>
      <c r="M87" s="24"/>
      <c r="N87" s="26"/>
      <c r="O87" s="8">
        <v>0</v>
      </c>
      <c r="P87" s="8">
        <v>0</v>
      </c>
      <c r="Q87" s="27" t="str">
        <f>IF(AND(O87&lt;&gt;0,P87&lt;&gt;0),"bad fuel cost","OK")</f>
        <v>OK</v>
      </c>
      <c r="R87" s="4"/>
      <c r="S87" s="8">
        <v>9271</v>
      </c>
      <c r="T87" s="9" t="str">
        <f>HYPERLINK("https://www.eia.gov/outlooks/aeo/assumptions/pdf/electricity.pdf","EIA, AEO2018, Electricity Market Module, Table 2")</f>
        <v>EIA, AEO2018, Electricity Market Module, Table 2</v>
      </c>
      <c r="U87" s="28">
        <f>1/S87*Btu_per_kWh</f>
        <v>0.36804461580497705</v>
      </c>
      <c r="V87" s="28">
        <f>(O87/MWh_per_MMBtu/1000)/U87 + P87/1000</f>
        <v>0</v>
      </c>
      <c r="W87" s="29">
        <v>0</v>
      </c>
      <c r="X87" s="9" t="str">
        <f>HYPERLINK("https://www.eia.gov/outlooks/aeo/assumptions/pdf/electricity.pdf","EIA, AEO2018, Electricity Market Module, Table 2")</f>
        <v>EIA, AEO2018, Electricity Market Module, Table 2</v>
      </c>
      <c r="Y87" s="31">
        <v>1.05E-8</v>
      </c>
      <c r="Z87" s="37">
        <f>V87/U87+W87/1000+Y87</f>
        <v>1.05E-8</v>
      </c>
      <c r="AA87" s="4"/>
      <c r="AB87" s="4"/>
      <c r="AC87" s="4"/>
    </row>
    <row r="88" spans="1:29" ht="14.25" customHeight="1">
      <c r="A88" s="14" t="s">
        <v>113</v>
      </c>
      <c r="B88" s="15">
        <v>0</v>
      </c>
      <c r="C88" s="3" t="s">
        <v>103</v>
      </c>
      <c r="D88" s="3" t="s">
        <v>104</v>
      </c>
      <c r="E88" s="4"/>
      <c r="F88" s="8"/>
      <c r="G88" s="3"/>
      <c r="H88" s="8"/>
      <c r="I88" s="3"/>
      <c r="J88" s="24"/>
      <c r="K88" s="8"/>
      <c r="L88" s="25"/>
      <c r="M88" s="24"/>
      <c r="N88" s="26"/>
      <c r="O88" s="8"/>
      <c r="P88" s="8"/>
      <c r="Q88" s="27"/>
      <c r="R88" s="4"/>
      <c r="S88" s="8"/>
      <c r="T88" s="4"/>
      <c r="U88" s="28"/>
      <c r="V88" s="28"/>
      <c r="W88" s="29"/>
      <c r="X88" s="30"/>
      <c r="Y88" s="31"/>
      <c r="Z88" s="37"/>
      <c r="AA88" s="4"/>
      <c r="AB88" s="4"/>
      <c r="AC88" s="4"/>
    </row>
    <row r="89" spans="1:29" ht="14.25" customHeight="1">
      <c r="A89" s="14" t="s">
        <v>114</v>
      </c>
      <c r="B89" s="15">
        <v>0</v>
      </c>
      <c r="C89" s="3" t="s">
        <v>106</v>
      </c>
      <c r="D89" s="3" t="s">
        <v>107</v>
      </c>
      <c r="E89" s="4"/>
      <c r="F89" s="8"/>
      <c r="G89" s="3"/>
      <c r="H89" s="8"/>
      <c r="I89" s="3"/>
      <c r="J89" s="24"/>
      <c r="K89" s="8"/>
      <c r="L89" s="25"/>
      <c r="M89" s="24"/>
      <c r="N89" s="26"/>
      <c r="O89" s="8"/>
      <c r="P89" s="8"/>
      <c r="Q89" s="27"/>
      <c r="R89" s="4"/>
      <c r="S89" s="8"/>
      <c r="T89" s="4"/>
      <c r="U89" s="28"/>
      <c r="V89" s="28"/>
      <c r="W89" s="29"/>
      <c r="X89" s="30"/>
      <c r="Y89" s="31"/>
      <c r="Z89" s="37"/>
      <c r="AA89" s="4"/>
      <c r="AB89" s="4"/>
      <c r="AC89" s="4"/>
    </row>
    <row r="90" spans="1:29" ht="14.25" customHeight="1">
      <c r="A90" s="14"/>
      <c r="B90" s="15"/>
      <c r="C90" s="3"/>
      <c r="D90" s="3"/>
      <c r="E90" s="4"/>
      <c r="F90" s="8"/>
      <c r="G90" s="3"/>
      <c r="H90" s="8"/>
      <c r="I90" s="3"/>
      <c r="J90" s="24"/>
      <c r="K90" s="8"/>
      <c r="L90" s="4"/>
      <c r="M90" s="24"/>
      <c r="N90" s="26"/>
      <c r="O90" s="8"/>
      <c r="P90" s="8"/>
      <c r="Q90" s="27"/>
      <c r="R90" s="4"/>
      <c r="S90" s="8"/>
      <c r="T90" s="4"/>
      <c r="U90" s="28"/>
      <c r="V90" s="28"/>
      <c r="W90" s="29"/>
      <c r="X90" s="30"/>
      <c r="Y90" s="31"/>
      <c r="Z90" s="37"/>
      <c r="AA90" s="4"/>
      <c r="AB90" s="4"/>
      <c r="AC90" s="4"/>
    </row>
    <row r="91" spans="1:29" ht="14.25" customHeight="1">
      <c r="A91" s="14" t="s">
        <v>115</v>
      </c>
      <c r="B91" s="32">
        <f>N91</f>
        <v>1.1841887362491711E-2</v>
      </c>
      <c r="C91" s="3" t="s">
        <v>97</v>
      </c>
      <c r="D91" s="3"/>
      <c r="E91" s="4"/>
      <c r="F91" s="8">
        <v>982</v>
      </c>
      <c r="G91" s="9" t="str">
        <f>HYPERLINK("https://www.eia.gov/outlooks/aeo/assumptions/pdf/electricity.pdf","EIA, AEO2018, Electricity Market Module, Table 2")</f>
        <v>EIA, AEO2018, Electricity Market Module, Table 2</v>
      </c>
      <c r="H91" s="8">
        <v>20</v>
      </c>
      <c r="I91" s="9" t="str">
        <f>HYPERLINK("https://www.eia.gov/outlooks/aeo/assumptions/pdf/commercial.pdf","EIA, AEO2018, Commercial Demand Module, Table 3")</f>
        <v>EIA, AEO2018, Commercial Demand Module, Table 3</v>
      </c>
      <c r="J91" s="33">
        <f>DISCOUNT_RATE*(1+DISCOUNT_RATE)^H91/((1+DISCOUNT_RATE)^H91-1)</f>
        <v>9.4392925743255696E-2</v>
      </c>
      <c r="K91" s="8">
        <v>11.11</v>
      </c>
      <c r="L91" s="9" t="str">
        <f>HYPERLINK("https://www.eia.gov/outlooks/aeo/assumptions/pdf/electricity.pdf","EIA, AEO2018, Electricity Market Module, Table 2")</f>
        <v>EIA, AEO2018, Electricity Market Module, Table 2</v>
      </c>
      <c r="M91" s="34">
        <f>F91*J91+K91</f>
        <v>103.80385307987709</v>
      </c>
      <c r="N91" s="35">
        <f>M91/HOURS_PER_YEAR</f>
        <v>1.1841887362491711E-2</v>
      </c>
      <c r="O91" s="8"/>
      <c r="P91" s="8"/>
      <c r="Q91" s="27"/>
      <c r="R91" s="4"/>
      <c r="S91" s="8"/>
      <c r="T91" s="4"/>
      <c r="U91" s="28"/>
      <c r="V91" s="28"/>
      <c r="W91" s="29"/>
      <c r="X91" s="30"/>
      <c r="Y91" s="31"/>
      <c r="Z91" s="37"/>
      <c r="AA91" s="4"/>
      <c r="AB91" s="4"/>
      <c r="AC91" s="4"/>
    </row>
    <row r="92" spans="1:29" ht="14.25" customHeight="1">
      <c r="A92" s="14" t="s">
        <v>116</v>
      </c>
      <c r="B92" s="22">
        <f>Z92</f>
        <v>3.8992074681058302E-2</v>
      </c>
      <c r="C92" s="3" t="s">
        <v>100</v>
      </c>
      <c r="D92" s="3"/>
      <c r="E92" s="4"/>
      <c r="F92" s="8"/>
      <c r="G92" s="3"/>
      <c r="H92" s="8"/>
      <c r="I92" s="3"/>
      <c r="J92" s="24"/>
      <c r="K92" s="8"/>
      <c r="L92" s="38"/>
      <c r="M92" s="24"/>
      <c r="N92" s="26"/>
      <c r="O92" s="8">
        <v>3</v>
      </c>
      <c r="P92" s="8">
        <v>0</v>
      </c>
      <c r="Q92" s="27" t="str">
        <f>IF(AND(O92&lt;&gt;0,P92&lt;&gt;0),"bad fuel cost","OK")</f>
        <v>OK</v>
      </c>
      <c r="R92" s="39" t="str">
        <f>HYPERLINK("https://www.eia.gov/electricity/annual/html/epa_07_20.html","EIA, EPA2016, Table 7.20")</f>
        <v>EIA, EPA2016, Table 7.20</v>
      </c>
      <c r="S92" s="8">
        <v>6350</v>
      </c>
      <c r="T92" s="9" t="str">
        <f>HYPERLINK("https://www.eia.gov/outlooks/aeo/assumptions/pdf/electricity.pdf","EIA, AEO2018, Electricity Market Module, Table 2")</f>
        <v>EIA, AEO2018, Electricity Market Module, Table 2</v>
      </c>
      <c r="U92" s="28">
        <f>1/S92*Btu_per_kWh</f>
        <v>0.53734513907526638</v>
      </c>
      <c r="V92" s="28">
        <f>(O92/MWh_per_MMBtu/1000)/U92 + P92/1000</f>
        <v>1.9050000000000001E-2</v>
      </c>
      <c r="W92" s="29">
        <v>3.54</v>
      </c>
      <c r="X92" s="9" t="str">
        <f>HYPERLINK("https://www.eia.gov/outlooks/aeo/assumptions/pdf/electricity.pdf","EIA, AEO2018, Electricity Market Module, Table 2")</f>
        <v>EIA, AEO2018, Electricity Market Module, Table 2</v>
      </c>
      <c r="Y92" s="31">
        <v>0</v>
      </c>
      <c r="Z92" s="37">
        <f>V92/U92+W92/1000+Y92</f>
        <v>3.8992074681058302E-2</v>
      </c>
      <c r="AA92" s="4"/>
      <c r="AB92" s="4"/>
      <c r="AC92" s="4"/>
    </row>
    <row r="93" spans="1:29" ht="14.25" customHeight="1">
      <c r="A93" s="14" t="s">
        <v>117</v>
      </c>
      <c r="B93" s="15">
        <v>0</v>
      </c>
      <c r="C93" s="3" t="s">
        <v>103</v>
      </c>
      <c r="D93" s="3" t="s">
        <v>104</v>
      </c>
      <c r="E93" s="4"/>
      <c r="F93" s="8"/>
      <c r="G93" s="3"/>
      <c r="H93" s="8"/>
      <c r="I93" s="3"/>
      <c r="J93" s="24"/>
      <c r="K93" s="8"/>
      <c r="L93" s="25"/>
      <c r="M93" s="24"/>
      <c r="N93" s="26"/>
      <c r="O93" s="8"/>
      <c r="P93" s="8"/>
      <c r="Q93" s="27"/>
      <c r="R93" s="4"/>
      <c r="S93" s="8"/>
      <c r="T93" s="4"/>
      <c r="U93" s="28"/>
      <c r="V93" s="28"/>
      <c r="W93" s="29"/>
      <c r="X93" s="30"/>
      <c r="Y93" s="31"/>
      <c r="Z93" s="37"/>
      <c r="AA93" s="4"/>
      <c r="AB93" s="4"/>
      <c r="AC93" s="4"/>
    </row>
    <row r="94" spans="1:29" ht="14.25" customHeight="1">
      <c r="A94" s="14" t="s">
        <v>118</v>
      </c>
      <c r="B94" s="40">
        <v>0.46100000000000002</v>
      </c>
      <c r="C94" s="3" t="s">
        <v>106</v>
      </c>
      <c r="D94" s="3" t="s">
        <v>119</v>
      </c>
      <c r="E94" s="4"/>
      <c r="F94" s="8"/>
      <c r="G94" s="3"/>
      <c r="H94" s="8"/>
      <c r="I94" s="3"/>
      <c r="J94" s="24"/>
      <c r="K94" s="8"/>
      <c r="L94" s="41"/>
      <c r="M94" s="24"/>
      <c r="N94" s="26"/>
      <c r="O94" s="8"/>
      <c r="P94" s="8"/>
      <c r="Q94" s="27"/>
      <c r="R94" s="4"/>
      <c r="S94" s="8"/>
      <c r="T94" s="4"/>
      <c r="U94" s="28"/>
      <c r="V94" s="28"/>
      <c r="W94" s="29"/>
      <c r="X94" s="30"/>
      <c r="Y94" s="31"/>
      <c r="Z94" s="37"/>
      <c r="AA94" s="4"/>
      <c r="AB94" s="4"/>
      <c r="AC94" s="4"/>
    </row>
    <row r="95" spans="1:29" ht="14.25" customHeight="1">
      <c r="A95" s="14"/>
      <c r="B95" s="15"/>
      <c r="C95" s="3"/>
      <c r="D95" s="3"/>
      <c r="E95" s="4"/>
      <c r="F95" s="8"/>
      <c r="G95" s="3"/>
      <c r="H95" s="8"/>
      <c r="I95" s="3"/>
      <c r="J95" s="24"/>
      <c r="K95" s="8"/>
      <c r="L95" s="4"/>
      <c r="M95" s="24"/>
      <c r="N95" s="26"/>
      <c r="O95" s="8"/>
      <c r="P95" s="8"/>
      <c r="Q95" s="27"/>
      <c r="R95" s="4"/>
      <c r="S95" s="8"/>
      <c r="T95" s="4"/>
      <c r="U95" s="28"/>
      <c r="V95" s="28"/>
      <c r="W95" s="29"/>
      <c r="X95" s="30"/>
      <c r="Y95" s="31"/>
      <c r="Z95" s="37"/>
      <c r="AA95" s="4"/>
      <c r="AB95" s="4"/>
      <c r="AC95" s="4"/>
    </row>
    <row r="96" spans="1:29" ht="14.25" customHeight="1">
      <c r="A96" s="14" t="s">
        <v>120</v>
      </c>
      <c r="B96" s="32">
        <f>N96</f>
        <v>2.7271220888813726E-2</v>
      </c>
      <c r="C96" s="3" t="s">
        <v>97</v>
      </c>
      <c r="D96" s="3"/>
      <c r="E96" s="4"/>
      <c r="F96" s="8">
        <v>2175</v>
      </c>
      <c r="G96" s="9" t="str">
        <f>HYPERLINK("https://www.eia.gov/outlooks/aeo/assumptions/pdf/electricity.pdf","EIA, AEO2018, Electricity Market Module, Table 2")</f>
        <v>EIA, AEO2018, Electricity Market Module, Table 2</v>
      </c>
      <c r="H96" s="8">
        <v>20</v>
      </c>
      <c r="I96" s="9" t="str">
        <f>HYPERLINK("https://www.eia.gov/outlooks/aeo/assumptions/pdf/commercial.pdf","EIA, AEO2018, Commercial Demand Module, Table 3")</f>
        <v>EIA, AEO2018, Commercial Demand Module, Table 3</v>
      </c>
      <c r="J96" s="33">
        <f>DISCOUNT_RATE*(1+DISCOUNT_RATE)^H96/((1+DISCOUNT_RATE)^H96-1)</f>
        <v>9.4392925743255696E-2</v>
      </c>
      <c r="K96" s="8">
        <v>33.75</v>
      </c>
      <c r="L96" s="9" t="str">
        <f>HYPERLINK("https://www.eia.gov/outlooks/aeo/assumptions/pdf/electricity.pdf","EIA, AEO2018, Electricity Market Module, Table 2")</f>
        <v>EIA, AEO2018, Electricity Market Module, Table 2</v>
      </c>
      <c r="M96" s="34">
        <f>F96*J96+K96</f>
        <v>239.05461349158114</v>
      </c>
      <c r="N96" s="35">
        <f>M96/HOURS_PER_YEAR</f>
        <v>2.7271220888813726E-2</v>
      </c>
      <c r="O96" s="8"/>
      <c r="P96" s="8"/>
      <c r="Q96" s="27"/>
      <c r="R96" s="4"/>
      <c r="S96" s="8"/>
      <c r="T96" s="4"/>
      <c r="U96" s="28"/>
      <c r="V96" s="28"/>
      <c r="W96" s="29"/>
      <c r="X96" s="30"/>
      <c r="Y96" s="31"/>
      <c r="Z96" s="37"/>
      <c r="AA96" s="4"/>
      <c r="AB96" s="4"/>
      <c r="AC96" s="4"/>
    </row>
    <row r="97" spans="1:29" ht="14.25" customHeight="1">
      <c r="A97" s="14" t="s">
        <v>121</v>
      </c>
      <c r="B97" s="22">
        <f>Z97</f>
        <v>5.6563468785905562E-2</v>
      </c>
      <c r="C97" s="3" t="s">
        <v>100</v>
      </c>
      <c r="D97" s="3"/>
      <c r="E97" s="4"/>
      <c r="F97" s="8"/>
      <c r="G97" s="3"/>
      <c r="H97" s="8"/>
      <c r="I97" s="3"/>
      <c r="J97" s="24"/>
      <c r="K97" s="8"/>
      <c r="L97" s="38"/>
      <c r="M97" s="24"/>
      <c r="N97" s="26"/>
      <c r="O97" s="8">
        <v>3</v>
      </c>
      <c r="P97" s="8">
        <v>0</v>
      </c>
      <c r="Q97" s="27" t="str">
        <f>IF(AND(O97&lt;&gt;0,P97&lt;&gt;0),"bad fuel cost","OK")</f>
        <v>OK</v>
      </c>
      <c r="R97" s="39" t="str">
        <f>HYPERLINK("https://www.eia.gov/electricity/annual/html/epa_07_20.html","EIA, EPA2016, Table 7.20")</f>
        <v>EIA, EPA2016, Table 7.20</v>
      </c>
      <c r="S97" s="8">
        <v>7493</v>
      </c>
      <c r="T97" s="9" t="str">
        <f>HYPERLINK("https://www.eia.gov/outlooks/aeo/assumptions/pdf/electricity.pdf","EIA, AEO2018, Electricity Market Module, Table 2")</f>
        <v>EIA, AEO2018, Electricity Market Module, Table 2</v>
      </c>
      <c r="U97" s="28">
        <f>1/S97*Btu_per_kWh</f>
        <v>0.4553772365044631</v>
      </c>
      <c r="V97" s="28">
        <f>(O97/MWh_per_MMBtu/1000)/U97 + P97/1000</f>
        <v>2.2478999999999999E-2</v>
      </c>
      <c r="W97" s="29">
        <v>7.2</v>
      </c>
      <c r="X97" s="9" t="str">
        <f>HYPERLINK("https://www.eia.gov/outlooks/aeo/assumptions/pdf/electricity.pdf","EIA, AEO2018, Electricity Market Module, Table 2")</f>
        <v>EIA, AEO2018, Electricity Market Module, Table 2</v>
      </c>
      <c r="Y97" s="31">
        <v>0</v>
      </c>
      <c r="Z97" s="37">
        <f>V97/U97+W97/1000+Y97</f>
        <v>5.6563468785905562E-2</v>
      </c>
      <c r="AA97" s="4"/>
      <c r="AB97" s="4"/>
      <c r="AC97" s="4"/>
    </row>
    <row r="98" spans="1:29" ht="14.25" customHeight="1">
      <c r="A98" s="14" t="s">
        <v>122</v>
      </c>
      <c r="B98" s="15">
        <v>0</v>
      </c>
      <c r="C98" s="3" t="s">
        <v>103</v>
      </c>
      <c r="D98" s="3" t="s">
        <v>104</v>
      </c>
      <c r="E98" s="4"/>
      <c r="F98" s="8"/>
      <c r="G98" s="3"/>
      <c r="H98" s="8"/>
      <c r="I98" s="3"/>
      <c r="J98" s="24"/>
      <c r="K98" s="8"/>
      <c r="L98" s="25"/>
      <c r="M98" s="24"/>
      <c r="N98" s="26"/>
      <c r="O98" s="8"/>
      <c r="P98" s="8"/>
      <c r="Q98" s="27"/>
      <c r="R98" s="4"/>
      <c r="S98" s="8"/>
      <c r="T98" s="4"/>
      <c r="U98" s="28"/>
      <c r="V98" s="28"/>
      <c r="W98" s="29"/>
      <c r="X98" s="30"/>
      <c r="Y98" s="31"/>
      <c r="Z98" s="37"/>
      <c r="AA98" s="4"/>
      <c r="AB98" s="4"/>
      <c r="AC98" s="4"/>
    </row>
    <row r="99" spans="1:29" ht="14.25" customHeight="1">
      <c r="A99" s="14" t="s">
        <v>123</v>
      </c>
      <c r="B99" s="40">
        <v>0.16700000000000001</v>
      </c>
      <c r="C99" s="3" t="s">
        <v>106</v>
      </c>
      <c r="D99" s="3" t="s">
        <v>124</v>
      </c>
      <c r="E99" s="4"/>
      <c r="F99" s="8"/>
      <c r="G99" s="3"/>
      <c r="H99" s="8"/>
      <c r="I99" s="3"/>
      <c r="J99" s="24"/>
      <c r="K99" s="8"/>
      <c r="L99" s="41"/>
      <c r="M99" s="24"/>
      <c r="N99" s="26"/>
      <c r="O99" s="8"/>
      <c r="P99" s="8"/>
      <c r="Q99" s="27"/>
      <c r="R99" s="4"/>
      <c r="S99" s="8"/>
      <c r="T99" s="4"/>
      <c r="U99" s="28"/>
      <c r="V99" s="28"/>
      <c r="W99" s="29"/>
      <c r="X99" s="30"/>
      <c r="Y99" s="31"/>
      <c r="Z99" s="37"/>
      <c r="AA99" s="4"/>
      <c r="AB99" s="4"/>
      <c r="AC99" s="4"/>
    </row>
    <row r="100" spans="1:29" ht="14.25" customHeight="1">
      <c r="A100" s="14"/>
      <c r="B100" s="15"/>
      <c r="C100" s="3"/>
      <c r="D100" s="3"/>
      <c r="E100" s="4"/>
      <c r="F100" s="8"/>
      <c r="G100" s="3"/>
      <c r="H100" s="8"/>
      <c r="I100" s="3"/>
      <c r="J100" s="24"/>
      <c r="K100" s="8"/>
      <c r="L100" s="4"/>
      <c r="M100" s="24"/>
      <c r="N100" s="26"/>
      <c r="O100" s="8"/>
      <c r="P100" s="8"/>
      <c r="Q100" s="27"/>
      <c r="R100" s="4"/>
      <c r="S100" s="8"/>
      <c r="T100" s="4"/>
      <c r="U100" s="28"/>
      <c r="V100" s="28"/>
      <c r="W100" s="29"/>
      <c r="X100" s="30"/>
      <c r="Y100" s="31"/>
      <c r="Z100" s="37"/>
      <c r="AA100" s="4"/>
      <c r="AB100" s="4"/>
      <c r="AC100" s="4"/>
    </row>
    <row r="101" spans="1:29" ht="14.25" customHeight="1">
      <c r="A101" s="14" t="s">
        <v>125</v>
      </c>
      <c r="B101" s="32">
        <f>N101</f>
        <v>6.4753901191501415E-2</v>
      </c>
      <c r="C101" s="3" t="s">
        <v>97</v>
      </c>
      <c r="D101" s="36" t="s">
        <v>126</v>
      </c>
      <c r="E101" s="4"/>
      <c r="F101" s="8">
        <v>5946</v>
      </c>
      <c r="G101" s="9" t="str">
        <f>HYPERLINK("https://www.eia.gov/outlooks/aeo/assumptions/pdf/electricity.pdf","EIA, AEO2018, Electricity Market Module, Table 2")</f>
        <v>EIA, AEO2018, Electricity Market Module, Table 2</v>
      </c>
      <c r="H101" s="8">
        <v>40</v>
      </c>
      <c r="I101" s="9" t="str">
        <f>HYPERLINK("https://www.eia.gov/todayinenergy/detail.php?id=19091","EIA, 2014; NRC, 2018")</f>
        <v>EIA, 2014; NRC, 2018</v>
      </c>
      <c r="J101" s="33">
        <f>DISCOUNT_RATE*(1+DISCOUNT_RATE)^H101/((1+DISCOUNT_RATE)^H101-1)</f>
        <v>7.5009138873610326E-2</v>
      </c>
      <c r="K101" s="8">
        <v>101.28</v>
      </c>
      <c r="L101" s="9" t="str">
        <f>HYPERLINK("https://www.eia.gov/outlooks/aeo/assumptions/pdf/electricity.pdf","EIA, AEO2018, Electricity Market Module, Table 2")</f>
        <v>EIA, AEO2018, Electricity Market Module, Table 2</v>
      </c>
      <c r="M101" s="34">
        <f>F101*J101+K101</f>
        <v>547.28433974248696</v>
      </c>
      <c r="N101" s="42">
        <f>M101/HOURS_PER_YEAR+W102/1000</f>
        <v>6.4753901191501415E-2</v>
      </c>
      <c r="O101" s="8"/>
      <c r="P101" s="8"/>
      <c r="Q101" s="27"/>
      <c r="R101" s="4"/>
      <c r="S101" s="8"/>
      <c r="T101" s="4"/>
      <c r="U101" s="28"/>
      <c r="V101" s="28"/>
      <c r="W101" s="29"/>
      <c r="X101" s="30"/>
      <c r="Y101" s="31"/>
      <c r="Z101" s="43"/>
      <c r="AA101" s="3" t="s">
        <v>127</v>
      </c>
      <c r="AB101" s="4"/>
      <c r="AC101" s="4"/>
    </row>
    <row r="102" spans="1:29" ht="14.25" customHeight="1">
      <c r="A102" s="14" t="s">
        <v>128</v>
      </c>
      <c r="B102" s="22">
        <f>Z102</f>
        <v>2.2838149285310763E-2</v>
      </c>
      <c r="C102" s="3" t="s">
        <v>100</v>
      </c>
      <c r="D102" s="36" t="s">
        <v>126</v>
      </c>
      <c r="E102" s="4"/>
      <c r="F102" s="8"/>
      <c r="G102" s="3"/>
      <c r="H102" s="8"/>
      <c r="I102" s="3"/>
      <c r="J102" s="24"/>
      <c r="K102" s="8"/>
      <c r="L102" s="38"/>
      <c r="M102" s="24"/>
      <c r="N102" s="26"/>
      <c r="O102" s="8">
        <v>0</v>
      </c>
      <c r="P102" s="8">
        <v>7.45</v>
      </c>
      <c r="Q102" s="27" t="str">
        <f>IF(AND(O102&lt;&gt;0,P102&lt;&gt;0),"bad fuel cost","OK")</f>
        <v>OK</v>
      </c>
      <c r="R102" s="9" t="str">
        <f>HYPERLINK("https://www.eia.gov/electricity/annual/html/epa_08_04.html","EIA, EPA2016, Table 8.4")</f>
        <v>EIA, EPA2016, Table 8.4</v>
      </c>
      <c r="S102" s="8">
        <v>10460</v>
      </c>
      <c r="T102" s="9" t="str">
        <f>HYPERLINK("https://www.eia.gov/outlooks/aeo/assumptions/pdf/electricity.pdf","EIA, AEO2018, Electricity Market Module, Table 2")</f>
        <v>EIA, AEO2018, Electricity Market Module, Table 2</v>
      </c>
      <c r="U102" s="28">
        <f>1/S102*Btu_per_kWh</f>
        <v>0.32620856913269042</v>
      </c>
      <c r="V102" s="28">
        <f>(O102/MWh_per_MMBtu/1000)/U102 + P102/1000</f>
        <v>7.45E-3</v>
      </c>
      <c r="W102" s="29">
        <v>2.3199999999999998</v>
      </c>
      <c r="X102" s="9" t="str">
        <f>HYPERLINK("https://www.eia.gov/outlooks/aeo/assumptions/pdf/electricity.pdf","EIA, AEO2018, Electricity Market Module, Table 2")</f>
        <v>EIA, AEO2018, Electricity Market Module, Table 2</v>
      </c>
      <c r="Y102" s="31">
        <v>0</v>
      </c>
      <c r="Z102" s="43">
        <f>V102/U102+Y102</f>
        <v>2.2838149285310763E-2</v>
      </c>
      <c r="AA102" s="3" t="s">
        <v>129</v>
      </c>
      <c r="AB102" s="4"/>
      <c r="AC102" s="4"/>
    </row>
    <row r="103" spans="1:29" ht="14.25" customHeight="1">
      <c r="A103" s="14" t="s">
        <v>130</v>
      </c>
      <c r="B103" s="15">
        <v>0</v>
      </c>
      <c r="C103" s="3" t="s">
        <v>103</v>
      </c>
      <c r="D103" s="3" t="s">
        <v>104</v>
      </c>
      <c r="E103" s="4"/>
      <c r="F103" s="8"/>
      <c r="G103" s="3"/>
      <c r="H103" s="8"/>
      <c r="I103" s="3"/>
      <c r="J103" s="24"/>
      <c r="K103" s="8"/>
      <c r="L103" s="25"/>
      <c r="M103" s="24"/>
      <c r="N103" s="26"/>
      <c r="O103" s="8"/>
      <c r="P103" s="8"/>
      <c r="Q103" s="27"/>
      <c r="R103" s="4"/>
      <c r="S103" s="8"/>
      <c r="T103" s="4"/>
      <c r="U103" s="28"/>
      <c r="V103" s="28"/>
      <c r="W103" s="29"/>
      <c r="X103" s="30"/>
      <c r="Y103" s="31"/>
      <c r="Z103" s="26"/>
      <c r="AA103" s="4"/>
      <c r="AB103" s="4"/>
      <c r="AC103" s="4"/>
    </row>
    <row r="104" spans="1:29" ht="14.25" customHeight="1">
      <c r="A104" s="14" t="s">
        <v>131</v>
      </c>
      <c r="B104" s="15">
        <v>0</v>
      </c>
      <c r="C104" s="3" t="s">
        <v>106</v>
      </c>
      <c r="D104" s="3" t="s">
        <v>107</v>
      </c>
      <c r="E104" s="4"/>
      <c r="F104" s="8"/>
      <c r="G104" s="3"/>
      <c r="H104" s="8"/>
      <c r="I104" s="3"/>
      <c r="J104" s="24"/>
      <c r="K104" s="8"/>
      <c r="L104" s="25"/>
      <c r="M104" s="24"/>
      <c r="N104" s="26"/>
      <c r="O104" s="8"/>
      <c r="P104" s="8"/>
      <c r="Q104" s="27"/>
      <c r="R104" s="4"/>
      <c r="S104" s="8"/>
      <c r="T104" s="4"/>
      <c r="U104" s="28"/>
      <c r="V104" s="28"/>
      <c r="W104" s="29"/>
      <c r="X104" s="30"/>
      <c r="Y104" s="31"/>
      <c r="Z104" s="26"/>
      <c r="AA104" s="4"/>
      <c r="AB104" s="4"/>
      <c r="AC104" s="4"/>
    </row>
    <row r="105" spans="1:29" ht="14.25" customHeight="1">
      <c r="A105" s="14"/>
      <c r="B105" s="15"/>
      <c r="C105" s="3"/>
      <c r="D105" s="3"/>
      <c r="E105" s="4"/>
      <c r="F105" s="8"/>
      <c r="G105" s="3"/>
      <c r="H105" s="8"/>
      <c r="I105" s="3"/>
      <c r="J105" s="24"/>
      <c r="K105" s="8"/>
      <c r="L105" s="4"/>
      <c r="M105" s="24"/>
      <c r="N105" s="26"/>
      <c r="O105" s="8"/>
      <c r="P105" s="8"/>
      <c r="Q105" s="27"/>
      <c r="R105" s="4"/>
      <c r="S105" s="8"/>
      <c r="T105" s="4"/>
      <c r="U105" s="28"/>
      <c r="V105" s="28"/>
      <c r="W105" s="29"/>
      <c r="X105" s="30"/>
      <c r="Y105" s="31"/>
      <c r="Z105" s="26"/>
      <c r="AA105" s="4"/>
      <c r="AB105" s="4"/>
      <c r="AC105" s="4"/>
    </row>
    <row r="106" spans="1:29" ht="14.25" customHeight="1">
      <c r="A106" s="14" t="s">
        <v>132</v>
      </c>
      <c r="B106" s="32">
        <f>N106</f>
        <v>4.2392529406082022E-3</v>
      </c>
      <c r="C106" s="3" t="s">
        <v>133</v>
      </c>
      <c r="D106" s="3" t="s">
        <v>134</v>
      </c>
      <c r="E106" s="4"/>
      <c r="F106" s="8">
        <v>261</v>
      </c>
      <c r="G106" s="9" t="str">
        <f>HYPERLINK("http://science.sciencemag.org/content/360/6396/eaas9793/tab-pdf","Davis et al., 2018, Science")</f>
        <v>Davis et al., 2018, Science</v>
      </c>
      <c r="H106" s="8">
        <v>10</v>
      </c>
      <c r="I106" s="9" t="str">
        <f>HYPERLINK("https://www.lazard.com/media/450338/lazard-levelized-cost-of-storage-version-30.pdf","LAZARD, 2017, Appendix A")</f>
        <v>LAZARD, 2017, Appendix A</v>
      </c>
      <c r="J106" s="33">
        <f>DISCOUNT_RATE*(1+DISCOUNT_RATE)^H106/((1+DISCOUNT_RATE)^H106-1)</f>
        <v>0.14237750272736471</v>
      </c>
      <c r="K106" s="8">
        <v>0</v>
      </c>
      <c r="L106" s="38"/>
      <c r="M106" s="34">
        <f>F106*J106+K106</f>
        <v>37.160528211842191</v>
      </c>
      <c r="N106" s="35">
        <f>M106/HOURS_PER_YEAR</f>
        <v>4.2392529406082022E-3</v>
      </c>
      <c r="O106" s="8"/>
      <c r="P106" s="8"/>
      <c r="Q106" s="27"/>
      <c r="R106" s="4"/>
      <c r="S106" s="8"/>
      <c r="T106" s="4"/>
      <c r="U106" s="28"/>
      <c r="V106" s="28"/>
      <c r="W106" s="29"/>
      <c r="X106" s="30"/>
      <c r="Y106" s="31"/>
      <c r="Z106" s="26"/>
      <c r="AA106" s="4"/>
      <c r="AB106" s="4"/>
      <c r="AC106" s="4"/>
    </row>
    <row r="107" spans="1:29" ht="14.25" customHeight="1">
      <c r="A107" s="14" t="s">
        <v>135</v>
      </c>
      <c r="B107" s="22">
        <f t="shared" ref="B107:B108" si="0">Z107</f>
        <v>0</v>
      </c>
      <c r="C107" s="3" t="s">
        <v>97</v>
      </c>
      <c r="D107" s="3"/>
      <c r="E107" s="4"/>
      <c r="F107" s="8"/>
      <c r="G107" s="3"/>
      <c r="H107" s="8"/>
      <c r="I107" s="3"/>
      <c r="J107" s="24"/>
      <c r="K107" s="8"/>
      <c r="L107" s="4"/>
      <c r="M107" s="24"/>
      <c r="N107" s="26"/>
      <c r="O107" s="8">
        <v>0</v>
      </c>
      <c r="P107" s="8">
        <v>0</v>
      </c>
      <c r="Q107" s="27" t="str">
        <f t="shared" ref="Q107:Q108" si="1">IF(AND(O107&lt;&gt;0,P107&lt;&gt;0),"bad fuel cost","OK")</f>
        <v>OK</v>
      </c>
      <c r="R107" s="4"/>
      <c r="S107" s="8">
        <v>0</v>
      </c>
      <c r="T107" s="4"/>
      <c r="U107" s="28">
        <v>1</v>
      </c>
      <c r="V107" s="28"/>
      <c r="W107" s="29">
        <v>0</v>
      </c>
      <c r="X107" s="30"/>
      <c r="Y107" s="31"/>
      <c r="Z107" s="37">
        <f t="shared" ref="Z107:Z108" si="2">V107/U107+W107/1000+Y107</f>
        <v>0</v>
      </c>
      <c r="AA107" s="4"/>
      <c r="AB107" s="4"/>
      <c r="AC107" s="44"/>
    </row>
    <row r="108" spans="1:29" ht="14.25" customHeight="1">
      <c r="A108" s="14" t="s">
        <v>136</v>
      </c>
      <c r="B108" s="22">
        <f t="shared" si="0"/>
        <v>0</v>
      </c>
      <c r="C108" s="3" t="s">
        <v>97</v>
      </c>
      <c r="D108" s="3"/>
      <c r="E108" s="4"/>
      <c r="F108" s="8"/>
      <c r="G108" s="3"/>
      <c r="H108" s="8"/>
      <c r="I108" s="3"/>
      <c r="J108" s="24"/>
      <c r="K108" s="8"/>
      <c r="L108" s="4"/>
      <c r="M108" s="24"/>
      <c r="N108" s="26"/>
      <c r="O108" s="8">
        <v>0</v>
      </c>
      <c r="P108" s="8">
        <v>0</v>
      </c>
      <c r="Q108" s="27" t="str">
        <f t="shared" si="1"/>
        <v>OK</v>
      </c>
      <c r="R108" s="4"/>
      <c r="S108" s="8">
        <v>0</v>
      </c>
      <c r="T108" s="4"/>
      <c r="U108" s="28">
        <v>1</v>
      </c>
      <c r="V108" s="28"/>
      <c r="W108" s="29">
        <v>0</v>
      </c>
      <c r="X108" s="30"/>
      <c r="Y108" s="31"/>
      <c r="Z108" s="37">
        <f t="shared" si="2"/>
        <v>0</v>
      </c>
      <c r="AA108" s="4"/>
      <c r="AB108" s="4"/>
      <c r="AC108" s="4"/>
    </row>
    <row r="109" spans="1:29" ht="14.25" customHeight="1">
      <c r="A109" s="52" t="s">
        <v>169</v>
      </c>
      <c r="B109" s="15">
        <v>0.9</v>
      </c>
      <c r="C109" s="3"/>
      <c r="D109" s="3" t="s">
        <v>137</v>
      </c>
      <c r="E109" s="4"/>
      <c r="F109" s="8"/>
      <c r="G109" s="3"/>
      <c r="H109" s="8"/>
      <c r="I109" s="3"/>
      <c r="J109" s="24"/>
      <c r="K109" s="8"/>
      <c r="L109" s="4"/>
      <c r="M109" s="24"/>
      <c r="N109" s="26"/>
      <c r="O109" s="8"/>
      <c r="P109" s="8"/>
      <c r="Q109" s="27"/>
      <c r="R109" s="4"/>
      <c r="S109" s="8"/>
      <c r="T109" s="4"/>
      <c r="U109" s="28"/>
      <c r="V109" s="28"/>
      <c r="W109" s="29"/>
      <c r="X109" s="30"/>
      <c r="Y109" s="31"/>
      <c r="Z109" s="26"/>
      <c r="AA109" s="4"/>
      <c r="AB109" s="4"/>
      <c r="AC109" s="4"/>
    </row>
    <row r="110" spans="1:29" ht="14.25" customHeight="1">
      <c r="A110" s="52" t="s">
        <v>170</v>
      </c>
      <c r="B110" s="32">
        <f>1.01^(1/HOURS_PER_YEAR)-1</f>
        <v>1.1351290010175319E-6</v>
      </c>
      <c r="C110" s="3" t="s">
        <v>138</v>
      </c>
      <c r="D110" s="3" t="s">
        <v>139</v>
      </c>
      <c r="E110" s="9" t="str">
        <f>HYPERLINK("https://batteryuniversity.com/learn/article/elevating_self_discharge","Buchmann, 2018, Battery University")</f>
        <v>Buchmann, 2018, Battery University</v>
      </c>
      <c r="F110" s="8"/>
      <c r="G110" s="3"/>
      <c r="H110" s="8"/>
      <c r="I110" s="3"/>
      <c r="J110" s="24"/>
      <c r="K110" s="8"/>
      <c r="L110" s="38"/>
      <c r="M110" s="24"/>
      <c r="N110" s="26"/>
      <c r="O110" s="8"/>
      <c r="P110" s="8"/>
      <c r="Q110" s="27"/>
      <c r="R110" s="4"/>
      <c r="S110" s="8"/>
      <c r="T110" s="4"/>
      <c r="U110" s="28"/>
      <c r="V110" s="28"/>
      <c r="W110" s="29"/>
      <c r="X110" s="30"/>
      <c r="Y110" s="31"/>
      <c r="Z110" s="26"/>
      <c r="AA110" s="4"/>
      <c r="AB110" s="4"/>
      <c r="AC110" s="4"/>
    </row>
    <row r="111" spans="1:29" ht="14.25" customHeight="1">
      <c r="A111" s="52" t="s">
        <v>171</v>
      </c>
      <c r="B111" s="40">
        <f>1568/261</f>
        <v>6.0076628352490422</v>
      </c>
      <c r="C111" s="3" t="s">
        <v>140</v>
      </c>
      <c r="D111" s="3" t="s">
        <v>141</v>
      </c>
      <c r="E111" s="4"/>
      <c r="F111" s="8"/>
      <c r="G111" s="9"/>
      <c r="H111" s="8"/>
      <c r="I111" s="3"/>
      <c r="J111" s="24"/>
      <c r="K111" s="8"/>
      <c r="L111" s="4"/>
      <c r="M111" s="24"/>
      <c r="N111" s="26"/>
      <c r="O111" s="8"/>
      <c r="P111" s="8"/>
      <c r="Q111" s="27"/>
      <c r="R111" s="4"/>
      <c r="S111" s="8"/>
      <c r="T111" s="4"/>
      <c r="U111" s="28"/>
      <c r="V111" s="28"/>
      <c r="W111" s="29"/>
      <c r="X111" s="30"/>
      <c r="Y111" s="31"/>
      <c r="Z111" s="26"/>
      <c r="AA111" s="4"/>
      <c r="AB111" s="4"/>
      <c r="AC111" s="4"/>
    </row>
    <row r="112" spans="1:29" ht="14.25" customHeight="1">
      <c r="A112" s="14"/>
      <c r="B112" s="15"/>
      <c r="C112" s="3"/>
      <c r="D112" s="3"/>
      <c r="E112" s="4"/>
      <c r="F112" s="8"/>
      <c r="G112" s="3"/>
      <c r="H112" s="8"/>
      <c r="I112" s="3"/>
      <c r="J112" s="24"/>
      <c r="K112" s="8"/>
      <c r="L112" s="4"/>
      <c r="M112" s="24"/>
      <c r="N112" s="26"/>
      <c r="O112" s="8"/>
      <c r="P112" s="8"/>
      <c r="Q112" s="27"/>
      <c r="R112" s="4"/>
      <c r="S112" s="8"/>
      <c r="T112" s="4"/>
      <c r="U112" s="28"/>
      <c r="V112" s="28"/>
      <c r="W112" s="29"/>
      <c r="X112" s="30"/>
      <c r="Y112" s="31"/>
      <c r="Z112" s="26"/>
      <c r="AA112" s="4"/>
      <c r="AB112" s="4"/>
      <c r="AC112" s="4"/>
    </row>
    <row r="113" spans="1:29" ht="14.25" customHeight="1">
      <c r="A113" s="52" t="s">
        <v>142</v>
      </c>
      <c r="B113" s="45">
        <f t="shared" ref="B113:B115" si="3">N113</f>
        <v>3.2304881600325706E-6</v>
      </c>
      <c r="C113" s="3" t="s">
        <v>133</v>
      </c>
      <c r="D113" s="3" t="s">
        <v>143</v>
      </c>
      <c r="E113" s="4"/>
      <c r="F113" s="8">
        <v>0.3</v>
      </c>
      <c r="G113" s="9" t="str">
        <f>HYPERLINK("https://prod-ng.sandia.gov/techlib-noauth/access-control.cgi/2011/114845.pdf","Schoenung, 2011, Sandia Report")</f>
        <v>Schoenung, 2011, Sandia Report</v>
      </c>
      <c r="H113" s="46">
        <v>20</v>
      </c>
      <c r="I113" s="36" t="s">
        <v>144</v>
      </c>
      <c r="J113" s="33">
        <f>DISCOUNT_RATE*(1+DISCOUNT_RATE)^H113/((1+DISCOUNT_RATE)^H113-1)</f>
        <v>9.4392925743255696E-2</v>
      </c>
      <c r="K113" s="8">
        <v>0</v>
      </c>
      <c r="L113" s="38"/>
      <c r="M113" s="34">
        <f t="shared" ref="M113:M115" si="4">F113*J113+K113</f>
        <v>2.8317877722976708E-2</v>
      </c>
      <c r="N113" s="47">
        <f>M113/HOURS_PER_YEAR</f>
        <v>3.2304881600325706E-6</v>
      </c>
      <c r="O113" s="8"/>
      <c r="P113" s="8"/>
      <c r="Q113" s="27"/>
      <c r="R113" s="4"/>
      <c r="S113" s="8"/>
      <c r="T113" s="4"/>
      <c r="U113" s="28"/>
      <c r="V113" s="28"/>
      <c r="W113" s="29"/>
      <c r="X113" s="30"/>
      <c r="Y113" s="31"/>
      <c r="Z113" s="26"/>
      <c r="AA113" s="4"/>
      <c r="AB113" s="4"/>
      <c r="AC113" s="4"/>
    </row>
    <row r="114" spans="1:29" ht="14.25" customHeight="1">
      <c r="A114" s="52" t="s">
        <v>145</v>
      </c>
      <c r="B114" s="45">
        <f t="shared" si="3"/>
        <v>1.184512325345276E-2</v>
      </c>
      <c r="C114" s="3" t="s">
        <v>97</v>
      </c>
      <c r="D114" s="3"/>
      <c r="E114" s="4"/>
      <c r="F114" s="8">
        <v>1100</v>
      </c>
      <c r="G114" s="9" t="str">
        <f t="shared" ref="G114:G115" si="5">HYPERLINK("http://science.sciencemag.org/content/360/6396/eaas9793/tab-pdf","Davis et al., 2018, Science")</f>
        <v>Davis et al., 2018, Science</v>
      </c>
      <c r="H114" s="46">
        <v>20</v>
      </c>
      <c r="I114" s="36" t="s">
        <v>144</v>
      </c>
      <c r="J114" s="33">
        <f>DISCOUNT_RATE*(1+DISCOUNT_RATE)^H114/((1+DISCOUNT_RATE)^H114-1)</f>
        <v>9.4392925743255696E-2</v>
      </c>
      <c r="K114" s="8">
        <v>0</v>
      </c>
      <c r="L114" s="38"/>
      <c r="M114" s="34">
        <f t="shared" si="4"/>
        <v>103.83221831758127</v>
      </c>
      <c r="N114" s="35">
        <f>M114/HOURS_PER_YEAR</f>
        <v>1.184512325345276E-2</v>
      </c>
      <c r="O114" s="8"/>
      <c r="P114" s="8"/>
      <c r="Q114" s="27"/>
      <c r="R114" s="4"/>
      <c r="S114" s="8"/>
      <c r="T114" s="4"/>
      <c r="U114" s="28"/>
      <c r="V114" s="28"/>
      <c r="W114" s="29"/>
      <c r="X114" s="30"/>
      <c r="Y114" s="31"/>
      <c r="Z114" s="26"/>
      <c r="AA114" s="4"/>
      <c r="AB114" s="4"/>
      <c r="AC114" s="4"/>
    </row>
    <row r="115" spans="1:29" ht="14.25" customHeight="1">
      <c r="A115" s="52" t="s">
        <v>146</v>
      </c>
      <c r="B115" s="45">
        <f t="shared" si="3"/>
        <v>4.9534151787166088E-2</v>
      </c>
      <c r="C115" s="3" t="s">
        <v>97</v>
      </c>
      <c r="D115" s="3"/>
      <c r="E115" s="4"/>
      <c r="F115" s="8">
        <v>4600</v>
      </c>
      <c r="G115" s="9" t="str">
        <f t="shared" si="5"/>
        <v>Davis et al., 2018, Science</v>
      </c>
      <c r="H115" s="46">
        <v>20</v>
      </c>
      <c r="I115" s="36" t="s">
        <v>144</v>
      </c>
      <c r="J115" s="33">
        <f>DISCOUNT_RATE*(1+DISCOUNT_RATE)^H115/((1+DISCOUNT_RATE)^H115-1)</f>
        <v>9.4392925743255696E-2</v>
      </c>
      <c r="K115" s="8">
        <v>0</v>
      </c>
      <c r="L115" s="38"/>
      <c r="M115" s="34">
        <f t="shared" si="4"/>
        <v>434.20745841897622</v>
      </c>
      <c r="N115" s="35">
        <f>M115/HOURS_PER_YEAR</f>
        <v>4.9534151787166088E-2</v>
      </c>
      <c r="O115" s="8"/>
      <c r="P115" s="8"/>
      <c r="Q115" s="27"/>
      <c r="R115" s="4"/>
      <c r="S115" s="8"/>
      <c r="T115" s="4"/>
      <c r="U115" s="28"/>
      <c r="V115" s="28"/>
      <c r="W115" s="29"/>
      <c r="X115" s="30"/>
      <c r="Y115" s="31"/>
      <c r="Z115" s="26"/>
      <c r="AA115" s="4"/>
      <c r="AB115" s="4"/>
      <c r="AC115" s="4"/>
    </row>
    <row r="116" spans="1:29" ht="14.25" customHeight="1">
      <c r="A116" s="52" t="s">
        <v>147</v>
      </c>
      <c r="B116" s="22">
        <f t="shared" ref="B116:B117" si="6">Z116</f>
        <v>0</v>
      </c>
      <c r="C116" s="3" t="s">
        <v>97</v>
      </c>
      <c r="D116" s="3"/>
      <c r="E116" s="4"/>
      <c r="F116" s="8"/>
      <c r="G116" s="3"/>
      <c r="H116" s="8"/>
      <c r="I116" s="3"/>
      <c r="J116" s="24"/>
      <c r="K116" s="8"/>
      <c r="L116" s="4"/>
      <c r="M116" s="24"/>
      <c r="N116" s="26"/>
      <c r="O116" s="8">
        <v>0</v>
      </c>
      <c r="P116" s="8">
        <v>0</v>
      </c>
      <c r="Q116" s="27" t="str">
        <f t="shared" ref="Q116:Q117" si="7">IF(AND(O116&lt;&gt;0,P116&lt;&gt;0),"bad fuel cost","OK")</f>
        <v>OK</v>
      </c>
      <c r="R116" s="4"/>
      <c r="S116" s="8">
        <v>0</v>
      </c>
      <c r="T116" s="4"/>
      <c r="U116" s="28">
        <v>1</v>
      </c>
      <c r="V116" s="28"/>
      <c r="W116" s="29">
        <v>0</v>
      </c>
      <c r="X116" s="30"/>
      <c r="Y116" s="31"/>
      <c r="Z116" s="37">
        <f t="shared" ref="Z116:Z117" si="8">V116/U116+W116/1000+Y116</f>
        <v>0</v>
      </c>
      <c r="AA116" s="4"/>
      <c r="AB116" s="4"/>
      <c r="AC116" s="4"/>
    </row>
    <row r="117" spans="1:29" ht="14.25" customHeight="1">
      <c r="A117" s="52" t="s">
        <v>148</v>
      </c>
      <c r="B117" s="22">
        <f t="shared" si="6"/>
        <v>0</v>
      </c>
      <c r="C117" s="3" t="s">
        <v>97</v>
      </c>
      <c r="D117" s="3"/>
      <c r="E117" s="4"/>
      <c r="F117" s="8"/>
      <c r="G117" s="3"/>
      <c r="H117" s="8"/>
      <c r="I117" s="3"/>
      <c r="J117" s="24"/>
      <c r="K117" s="8"/>
      <c r="L117" s="4"/>
      <c r="M117" s="24"/>
      <c r="N117" s="26"/>
      <c r="O117" s="8">
        <v>0</v>
      </c>
      <c r="P117" s="8">
        <v>0</v>
      </c>
      <c r="Q117" s="27" t="str">
        <f t="shared" si="7"/>
        <v>OK</v>
      </c>
      <c r="R117" s="4"/>
      <c r="S117" s="8">
        <v>0</v>
      </c>
      <c r="T117" s="4"/>
      <c r="U117" s="28">
        <v>1</v>
      </c>
      <c r="V117" s="28"/>
      <c r="W117" s="29">
        <v>0</v>
      </c>
      <c r="X117" s="30"/>
      <c r="Y117" s="31"/>
      <c r="Z117" s="37">
        <f t="shared" si="8"/>
        <v>0</v>
      </c>
      <c r="AA117" s="4"/>
      <c r="AB117" s="4"/>
      <c r="AC117" s="4"/>
    </row>
    <row r="118" spans="1:29" ht="14.25" customHeight="1">
      <c r="A118" s="52" t="s">
        <v>162</v>
      </c>
      <c r="B118" s="48">
        <f>1.0001^(1/HOURS_PER_YEAR)-1</f>
        <v>1.1407375488659E-8</v>
      </c>
      <c r="C118" s="3" t="s">
        <v>138</v>
      </c>
      <c r="D118" s="3" t="s">
        <v>149</v>
      </c>
      <c r="E118" s="9" t="str">
        <f>HYPERLINK("http://juser.fz-juelich.de/record/135790/files/Energie%26Umwelt_78-04.pdf","Crotogino et al., 2010, p43")</f>
        <v>Crotogino et al., 2010, p43</v>
      </c>
      <c r="F118" s="8"/>
      <c r="G118" s="3"/>
      <c r="H118" s="8"/>
      <c r="I118" s="3"/>
      <c r="J118" s="24"/>
      <c r="K118" s="8"/>
      <c r="L118" s="4"/>
      <c r="M118" s="24"/>
      <c r="N118" s="26"/>
      <c r="O118" s="8"/>
      <c r="P118" s="8"/>
      <c r="Q118" s="27"/>
      <c r="R118" s="4"/>
      <c r="S118" s="8"/>
      <c r="T118" s="4"/>
      <c r="U118" s="28"/>
      <c r="V118" s="28"/>
      <c r="W118" s="29"/>
      <c r="X118" s="30"/>
      <c r="Y118" s="31"/>
      <c r="Z118" s="26"/>
      <c r="AA118" s="4"/>
      <c r="AB118" s="4"/>
      <c r="AC118" s="4"/>
    </row>
    <row r="119" spans="1:29" ht="14.25" customHeight="1">
      <c r="A119" s="52" t="s">
        <v>163</v>
      </c>
      <c r="B119" s="48">
        <v>0.3</v>
      </c>
      <c r="C119" s="3"/>
      <c r="D119" s="9" t="str">
        <f>HYPERLINK("https://pubs.rsc.org/en/content/articlepdf/2015/ee/c4ee04041d","Pellow et al., 2015, Energy Environ. Sci.")</f>
        <v>Pellow et al., 2015, Energy Environ. Sci.</v>
      </c>
      <c r="E119" s="4"/>
      <c r="F119" s="8"/>
      <c r="G119" s="3"/>
      <c r="H119" s="8"/>
      <c r="I119" s="3"/>
      <c r="J119" s="24"/>
      <c r="K119" s="8"/>
      <c r="L119" s="4"/>
      <c r="M119" s="24"/>
      <c r="N119" s="26"/>
      <c r="O119" s="8"/>
      <c r="P119" s="8"/>
      <c r="Q119" s="27"/>
      <c r="R119" s="4"/>
      <c r="S119" s="8"/>
      <c r="T119" s="4"/>
      <c r="U119" s="28"/>
      <c r="V119" s="28"/>
      <c r="W119" s="29"/>
      <c r="X119" s="30"/>
      <c r="Y119" s="31"/>
      <c r="Z119" s="26"/>
      <c r="AA119" s="4"/>
      <c r="AB119" s="4"/>
      <c r="AC119" s="4"/>
    </row>
    <row r="120" spans="1:29" ht="14.25" customHeight="1">
      <c r="A120" s="52"/>
      <c r="B120" s="48"/>
      <c r="C120" s="3"/>
      <c r="D120" s="9"/>
      <c r="E120" s="4"/>
      <c r="F120" s="8"/>
      <c r="G120" s="3"/>
      <c r="H120" s="8"/>
      <c r="I120" s="3"/>
      <c r="J120" s="24"/>
      <c r="K120" s="8"/>
      <c r="L120" s="4"/>
      <c r="M120" s="24"/>
      <c r="N120" s="26"/>
      <c r="O120" s="8"/>
      <c r="P120" s="8"/>
      <c r="Q120" s="27"/>
      <c r="R120" s="4"/>
      <c r="S120" s="8"/>
      <c r="T120" s="4"/>
      <c r="U120" s="28"/>
      <c r="V120" s="28"/>
      <c r="W120" s="29"/>
      <c r="X120" s="30"/>
      <c r="Y120" s="31"/>
      <c r="Z120" s="26"/>
      <c r="AA120" s="4"/>
      <c r="AB120" s="4"/>
      <c r="AC120" s="4"/>
    </row>
    <row r="121" spans="1:29" s="53" customFormat="1">
      <c r="A121" s="52" t="s">
        <v>164</v>
      </c>
      <c r="B121" s="59" t="s">
        <v>95</v>
      </c>
      <c r="C121" s="58"/>
      <c r="D121" s="58"/>
    </row>
    <row r="122" spans="1:29" s="53" customFormat="1">
      <c r="A122" s="52" t="s">
        <v>157</v>
      </c>
      <c r="B122" s="60">
        <v>1.9528741509529837E-2</v>
      </c>
      <c r="C122" s="58" t="s">
        <v>97</v>
      </c>
      <c r="D122" s="57">
        <f>0.3*0.08/8760</f>
        <v>2.7397260273972604E-6</v>
      </c>
      <c r="E122" s="58" t="s">
        <v>165</v>
      </c>
    </row>
    <row r="123" spans="1:29" s="53" customFormat="1">
      <c r="A123" s="52" t="s">
        <v>158</v>
      </c>
      <c r="B123" s="60">
        <f>1100*0.08/8760</f>
        <v>1.0045662100456621E-2</v>
      </c>
      <c r="C123" s="58" t="s">
        <v>133</v>
      </c>
      <c r="D123" s="58"/>
      <c r="E123" s="58" t="s">
        <v>166</v>
      </c>
    </row>
    <row r="124" spans="1:29" s="53" customFormat="1">
      <c r="A124" s="52" t="s">
        <v>159</v>
      </c>
      <c r="B124" s="61">
        <f>0.00000001</f>
        <v>1E-8</v>
      </c>
      <c r="C124" s="58" t="s">
        <v>97</v>
      </c>
      <c r="D124" s="58"/>
    </row>
    <row r="125" spans="1:29" s="53" customFormat="1">
      <c r="A125" s="52" t="s">
        <v>160</v>
      </c>
      <c r="B125" s="61">
        <f>0.00000001</f>
        <v>1E-8</v>
      </c>
      <c r="C125" s="58" t="s">
        <v>97</v>
      </c>
      <c r="D125" s="58"/>
    </row>
    <row r="126" spans="1:29" s="53" customFormat="1">
      <c r="A126" s="52" t="s">
        <v>167</v>
      </c>
      <c r="B126" s="59">
        <v>0.1</v>
      </c>
      <c r="C126" s="58" t="s">
        <v>138</v>
      </c>
      <c r="E126" s="53" t="s">
        <v>172</v>
      </c>
    </row>
    <row r="127" spans="1:29" s="53" customFormat="1" ht="30">
      <c r="A127" s="52" t="s">
        <v>168</v>
      </c>
      <c r="B127" s="59">
        <v>0.6</v>
      </c>
      <c r="C127" s="58"/>
      <c r="D127" s="58"/>
    </row>
    <row r="128" spans="1:29" ht="14.25" customHeight="1">
      <c r="A128" s="52"/>
      <c r="B128" s="48"/>
      <c r="C128" s="3"/>
      <c r="D128" s="9"/>
      <c r="E128" s="4"/>
      <c r="F128" s="8"/>
      <c r="G128" s="3"/>
      <c r="H128" s="8"/>
      <c r="I128" s="3"/>
      <c r="J128" s="24"/>
      <c r="K128" s="8"/>
      <c r="L128" s="4"/>
      <c r="M128" s="24"/>
      <c r="N128" s="26"/>
      <c r="O128" s="8"/>
      <c r="P128" s="8"/>
      <c r="Q128" s="27"/>
      <c r="R128" s="4"/>
      <c r="S128" s="8"/>
      <c r="T128" s="4"/>
      <c r="U128" s="28"/>
      <c r="V128" s="28"/>
      <c r="W128" s="29"/>
      <c r="X128" s="30"/>
      <c r="Y128" s="31"/>
      <c r="Z128" s="26"/>
      <c r="AA128" s="4"/>
      <c r="AB128" s="4"/>
      <c r="AC128" s="4"/>
    </row>
    <row r="129" spans="1:29" ht="14.25" customHeight="1">
      <c r="A129" s="14" t="s">
        <v>150</v>
      </c>
      <c r="B129" s="15">
        <v>10</v>
      </c>
      <c r="C129" s="3" t="s">
        <v>97</v>
      </c>
      <c r="D129" s="3"/>
      <c r="E129" s="4"/>
      <c r="F129" s="8"/>
      <c r="G129" s="3"/>
      <c r="H129" s="8"/>
      <c r="I129" s="3"/>
      <c r="J129" s="24"/>
      <c r="K129" s="8"/>
      <c r="L129" s="4"/>
      <c r="M129" s="24"/>
      <c r="N129" s="26"/>
      <c r="O129" s="8"/>
      <c r="P129" s="8"/>
      <c r="Q129" s="27"/>
      <c r="R129" s="4"/>
      <c r="S129" s="8"/>
      <c r="T129" s="4"/>
      <c r="U129" s="28"/>
      <c r="V129" s="28"/>
      <c r="W129" s="29"/>
      <c r="X129" s="30"/>
      <c r="Y129" s="31"/>
      <c r="Z129" s="26"/>
      <c r="AA129" s="4"/>
      <c r="AB129" s="4"/>
      <c r="AC129" s="4"/>
    </row>
    <row r="130" spans="1:29" ht="14.25" customHeight="1">
      <c r="A130" s="3"/>
      <c r="B130" s="4"/>
      <c r="C130" s="3"/>
      <c r="D130" s="4"/>
      <c r="E130" s="3"/>
      <c r="F130" s="4"/>
      <c r="G130" s="3"/>
      <c r="H130" s="4"/>
      <c r="I130" s="4"/>
      <c r="J130" s="4"/>
      <c r="K130" s="4"/>
      <c r="L130" s="4"/>
      <c r="M130" s="4"/>
      <c r="N130" s="4"/>
      <c r="O130" s="4"/>
      <c r="P130" s="4"/>
      <c r="Q130" s="4"/>
      <c r="R130" s="4"/>
      <c r="S130" s="4"/>
      <c r="T130" s="4"/>
      <c r="U130" s="4"/>
      <c r="V130" s="4"/>
      <c r="W130" s="4"/>
      <c r="X130" s="4"/>
      <c r="Y130" s="4"/>
      <c r="Z130" s="4"/>
      <c r="AA130" s="4"/>
      <c r="AB130" s="4"/>
      <c r="AC130" s="4"/>
    </row>
    <row r="131" spans="1:29" ht="14.25" customHeight="1">
      <c r="A131" s="3"/>
      <c r="B131" s="4"/>
      <c r="C131" s="3" t="s">
        <v>151</v>
      </c>
      <c r="D131" s="4"/>
      <c r="E131" s="3"/>
      <c r="F131" s="4"/>
      <c r="G131" s="3"/>
      <c r="H131" s="4"/>
      <c r="I131" s="4"/>
      <c r="J131" s="4"/>
      <c r="K131" s="4"/>
      <c r="L131" s="4"/>
      <c r="M131" s="4"/>
      <c r="N131" s="4"/>
      <c r="O131" s="4"/>
      <c r="P131" s="4"/>
      <c r="Q131" s="4"/>
      <c r="R131" s="4"/>
      <c r="S131" s="4"/>
      <c r="T131" s="4"/>
      <c r="U131" s="4"/>
      <c r="V131" s="4"/>
      <c r="W131" s="4"/>
      <c r="X131" s="4"/>
      <c r="Y131" s="4"/>
      <c r="Z131" s="4"/>
      <c r="AA131" s="4"/>
      <c r="AB131" s="4"/>
      <c r="AC131" s="4"/>
    </row>
    <row r="132" spans="1:29" ht="14.25" customHeight="1">
      <c r="A132" s="3"/>
      <c r="B132" s="4"/>
      <c r="C132" s="3"/>
      <c r="D132" s="4"/>
      <c r="E132" s="3"/>
      <c r="F132" s="4"/>
      <c r="G132" s="3"/>
      <c r="H132" s="4"/>
      <c r="I132" s="4"/>
      <c r="J132" s="4"/>
      <c r="K132" s="4"/>
      <c r="L132" s="4"/>
      <c r="M132" s="4"/>
      <c r="N132" s="4"/>
      <c r="O132" s="4"/>
      <c r="P132" s="4"/>
      <c r="Q132" s="4"/>
      <c r="R132" s="4"/>
      <c r="S132" s="4"/>
      <c r="T132" s="4"/>
      <c r="U132" s="4"/>
      <c r="V132" s="4"/>
      <c r="W132" s="4"/>
      <c r="X132" s="4"/>
      <c r="Y132" s="4"/>
      <c r="Z132" s="4"/>
      <c r="AA132" s="4"/>
      <c r="AB132" s="4"/>
      <c r="AC132" s="4"/>
    </row>
    <row r="133" spans="1:29" s="49" customFormat="1">
      <c r="A133" s="49" t="s">
        <v>152</v>
      </c>
      <c r="B133" s="50" t="s">
        <v>153</v>
      </c>
      <c r="C133" s="51"/>
    </row>
    <row r="134" spans="1:29" s="52" customFormat="1" ht="45">
      <c r="A134" s="52" t="s">
        <v>154</v>
      </c>
      <c r="B134" s="52" t="s">
        <v>82</v>
      </c>
      <c r="C134" s="52" t="s">
        <v>84</v>
      </c>
      <c r="D134" s="52" t="s">
        <v>87</v>
      </c>
      <c r="E134" s="52" t="s">
        <v>88</v>
      </c>
      <c r="F134" s="52" t="s">
        <v>96</v>
      </c>
      <c r="G134" s="52" t="s">
        <v>99</v>
      </c>
      <c r="H134" s="52" t="s">
        <v>110</v>
      </c>
      <c r="I134" s="52" t="s">
        <v>112</v>
      </c>
      <c r="J134" s="52" t="s">
        <v>115</v>
      </c>
      <c r="K134" s="52" t="s">
        <v>116</v>
      </c>
      <c r="L134" s="52" t="s">
        <v>120</v>
      </c>
      <c r="M134" s="52" t="s">
        <v>121</v>
      </c>
      <c r="N134" s="52" t="s">
        <v>125</v>
      </c>
      <c r="O134" s="52" t="s">
        <v>128</v>
      </c>
      <c r="P134" s="52" t="s">
        <v>132</v>
      </c>
      <c r="Q134" s="52" t="s">
        <v>135</v>
      </c>
      <c r="R134" s="52" t="s">
        <v>136</v>
      </c>
      <c r="S134" s="52" t="s">
        <v>142</v>
      </c>
      <c r="T134" s="52" t="s">
        <v>145</v>
      </c>
      <c r="U134" s="52" t="s">
        <v>146</v>
      </c>
      <c r="V134" s="52" t="s">
        <v>147</v>
      </c>
      <c r="W134" s="52" t="s">
        <v>148</v>
      </c>
      <c r="X134" s="52" t="s">
        <v>157</v>
      </c>
      <c r="Y134" s="52" t="s">
        <v>158</v>
      </c>
      <c r="Z134" s="52" t="s">
        <v>159</v>
      </c>
      <c r="AA134" s="52" t="s">
        <v>160</v>
      </c>
      <c r="AB134" s="52" t="s">
        <v>150</v>
      </c>
    </row>
    <row r="135" spans="1:29" s="53" customFormat="1"/>
    <row r="136" spans="1:29" s="54" customFormat="1">
      <c r="A136" s="54" t="s">
        <v>161</v>
      </c>
      <c r="B136" s="54">
        <v>2015</v>
      </c>
      <c r="C136" s="54">
        <v>1</v>
      </c>
      <c r="D136" s="54">
        <v>2015</v>
      </c>
      <c r="E136" s="54">
        <v>1</v>
      </c>
      <c r="F136" s="54">
        <v>0.6</v>
      </c>
      <c r="G136" s="54">
        <v>0.6</v>
      </c>
      <c r="H136" s="54">
        <v>1</v>
      </c>
      <c r="I136" s="54">
        <v>1</v>
      </c>
      <c r="J136" s="54">
        <v>2.2999999999999998</v>
      </c>
      <c r="K136" s="54">
        <v>2.2999999999999998</v>
      </c>
      <c r="L136" s="54">
        <v>2.2999999999999998</v>
      </c>
      <c r="M136" s="54">
        <v>2.2999999999999998</v>
      </c>
      <c r="N136" s="54">
        <v>0.86666666666666003</v>
      </c>
      <c r="O136" s="54">
        <v>0.86666666666666003</v>
      </c>
      <c r="P136" s="54">
        <v>0.4</v>
      </c>
      <c r="Q136" s="54">
        <v>0.4</v>
      </c>
      <c r="R136" s="54">
        <v>0.4</v>
      </c>
      <c r="S136" s="54">
        <v>0.2</v>
      </c>
      <c r="T136" s="54">
        <v>0.2</v>
      </c>
      <c r="U136" s="54">
        <v>0.2</v>
      </c>
      <c r="V136" s="54">
        <v>0.2</v>
      </c>
      <c r="W136" s="54">
        <v>0.2</v>
      </c>
      <c r="X136" s="54">
        <v>1</v>
      </c>
      <c r="Y136" s="54">
        <v>1</v>
      </c>
      <c r="Z136" s="54">
        <v>0.2</v>
      </c>
      <c r="AA136" s="54">
        <v>0.2</v>
      </c>
      <c r="AB136" s="54">
        <v>1</v>
      </c>
    </row>
    <row r="137" spans="1:29" s="55" customFormat="1">
      <c r="A137" s="55" t="s">
        <v>155</v>
      </c>
      <c r="B137" s="55">
        <v>2015</v>
      </c>
      <c r="C137" s="55">
        <v>1</v>
      </c>
      <c r="D137" s="55">
        <v>2015</v>
      </c>
      <c r="E137" s="55">
        <v>1</v>
      </c>
      <c r="F137" s="55">
        <v>1</v>
      </c>
      <c r="G137" s="55">
        <v>1</v>
      </c>
      <c r="H137" s="55">
        <v>1</v>
      </c>
      <c r="I137" s="55">
        <v>1</v>
      </c>
      <c r="J137" s="55">
        <v>1</v>
      </c>
      <c r="K137" s="55">
        <v>1</v>
      </c>
      <c r="L137" s="55">
        <v>1</v>
      </c>
      <c r="M137" s="55">
        <v>1</v>
      </c>
      <c r="N137" s="55">
        <v>1</v>
      </c>
      <c r="O137" s="55">
        <v>1</v>
      </c>
      <c r="P137" s="55">
        <v>1</v>
      </c>
      <c r="Q137" s="55">
        <v>1</v>
      </c>
      <c r="R137" s="55">
        <v>1</v>
      </c>
      <c r="S137" s="55">
        <v>1</v>
      </c>
      <c r="T137" s="55">
        <v>1</v>
      </c>
      <c r="U137" s="55">
        <v>1</v>
      </c>
      <c r="V137" s="55">
        <v>1</v>
      </c>
      <c r="W137" s="55">
        <v>1</v>
      </c>
      <c r="X137" s="55">
        <v>1</v>
      </c>
      <c r="Y137" s="55">
        <v>1</v>
      </c>
      <c r="Z137" s="55" t="s">
        <v>173</v>
      </c>
      <c r="AA137" s="55">
        <v>1</v>
      </c>
      <c r="AB137" s="55">
        <v>1</v>
      </c>
    </row>
    <row r="138" spans="1:29" s="53" customFormat="1">
      <c r="B138" s="56"/>
    </row>
    <row r="139" spans="1:29" s="49" customFormat="1">
      <c r="A139" s="49" t="s">
        <v>156</v>
      </c>
      <c r="B139" s="50"/>
    </row>
    <row r="140" spans="1:29" ht="14.25" customHeight="1">
      <c r="A140" s="3"/>
      <c r="B140" s="4"/>
      <c r="C140" s="3"/>
      <c r="D140" s="4"/>
      <c r="E140" s="3"/>
      <c r="F140" s="4"/>
      <c r="G140" s="3"/>
      <c r="H140" s="4"/>
      <c r="I140" s="4"/>
      <c r="J140" s="4"/>
      <c r="K140" s="4"/>
      <c r="L140" s="4"/>
      <c r="M140" s="4"/>
      <c r="N140" s="4"/>
      <c r="O140" s="4"/>
      <c r="P140" s="4"/>
      <c r="Q140" s="4"/>
      <c r="R140" s="4"/>
      <c r="S140" s="4"/>
      <c r="T140" s="4"/>
      <c r="U140" s="4"/>
      <c r="V140" s="4"/>
      <c r="W140" s="4"/>
      <c r="X140" s="4"/>
      <c r="Y140" s="4"/>
      <c r="Z140" s="4"/>
      <c r="AA140" s="4"/>
      <c r="AB140" s="4"/>
      <c r="AC140" s="4"/>
    </row>
    <row r="141" spans="1:29" ht="14.25" customHeight="1">
      <c r="A141" s="3"/>
      <c r="B141" s="4"/>
      <c r="C141" s="3"/>
      <c r="D141" s="4"/>
      <c r="E141" s="3"/>
      <c r="F141" s="4"/>
      <c r="G141" s="3"/>
      <c r="H141" s="4"/>
      <c r="I141" s="4"/>
      <c r="J141" s="4"/>
      <c r="K141" s="4"/>
      <c r="L141" s="4"/>
      <c r="M141" s="4"/>
      <c r="N141" s="4"/>
      <c r="O141" s="4"/>
      <c r="P141" s="4"/>
      <c r="Q141" s="4"/>
      <c r="R141" s="4"/>
      <c r="S141" s="4"/>
      <c r="T141" s="4"/>
      <c r="U141" s="4"/>
      <c r="V141" s="4"/>
      <c r="W141" s="4"/>
      <c r="X141" s="4"/>
      <c r="Y141" s="4"/>
      <c r="Z141" s="4"/>
      <c r="AA141" s="4"/>
      <c r="AB141" s="4"/>
      <c r="AC141" s="4"/>
    </row>
    <row r="142" spans="1:29" ht="14.25" customHeight="1">
      <c r="A142" s="3"/>
      <c r="B142" s="4"/>
      <c r="C142" s="3"/>
      <c r="D142" s="4"/>
      <c r="E142" s="3"/>
      <c r="F142" s="4"/>
      <c r="G142" s="3"/>
      <c r="H142" s="4"/>
      <c r="I142" s="4"/>
      <c r="J142" s="4"/>
      <c r="K142" s="4"/>
      <c r="L142" s="4"/>
      <c r="M142" s="4"/>
      <c r="N142" s="4"/>
      <c r="O142" s="4"/>
      <c r="P142" s="4"/>
      <c r="Q142" s="4"/>
      <c r="R142" s="4"/>
      <c r="S142" s="4"/>
      <c r="T142" s="4"/>
      <c r="U142" s="4"/>
      <c r="V142" s="4"/>
      <c r="W142" s="4"/>
      <c r="X142" s="4"/>
      <c r="Y142" s="4"/>
      <c r="Z142" s="4"/>
      <c r="AA142" s="4"/>
      <c r="AB142" s="4"/>
      <c r="AC142" s="4"/>
    </row>
    <row r="143" spans="1:29" ht="14.25" customHeight="1">
      <c r="A143" s="3"/>
      <c r="B143" s="4"/>
      <c r="C143" s="3"/>
      <c r="D143" s="4"/>
      <c r="E143" s="3"/>
      <c r="F143" s="4"/>
      <c r="G143" s="3"/>
      <c r="H143" s="4"/>
      <c r="I143" s="4"/>
      <c r="J143" s="4"/>
      <c r="K143" s="4"/>
      <c r="L143" s="4"/>
      <c r="M143" s="4"/>
      <c r="N143" s="4"/>
      <c r="O143" s="4"/>
      <c r="P143" s="4"/>
      <c r="Q143" s="4"/>
      <c r="R143" s="4"/>
      <c r="S143" s="4"/>
      <c r="T143" s="4"/>
      <c r="U143" s="4"/>
      <c r="V143" s="4"/>
      <c r="W143" s="4"/>
      <c r="X143" s="4"/>
      <c r="Y143" s="4"/>
      <c r="Z143" s="4"/>
      <c r="AA143" s="4"/>
      <c r="AB143" s="4"/>
      <c r="AC143" s="4"/>
    </row>
    <row r="144" spans="1:29" ht="14.25" customHeight="1">
      <c r="A144" s="3"/>
      <c r="B144" s="4"/>
      <c r="C144" s="3"/>
      <c r="D144" s="4"/>
      <c r="E144" s="3"/>
      <c r="F144" s="4"/>
      <c r="G144" s="3"/>
      <c r="H144" s="4"/>
      <c r="I144" s="4"/>
      <c r="J144" s="4"/>
      <c r="K144" s="4"/>
      <c r="L144" s="4"/>
      <c r="M144" s="4"/>
      <c r="N144" s="4"/>
      <c r="O144" s="4"/>
      <c r="P144" s="4"/>
      <c r="Q144" s="4"/>
      <c r="R144" s="4"/>
      <c r="S144" s="4"/>
      <c r="T144" s="4"/>
      <c r="U144" s="4"/>
      <c r="V144" s="4"/>
      <c r="W144" s="4"/>
      <c r="X144" s="4"/>
      <c r="Y144" s="4"/>
      <c r="Z144" s="4"/>
      <c r="AA144" s="4"/>
      <c r="AB144" s="4"/>
      <c r="AC144" s="4"/>
    </row>
    <row r="145" spans="1:29" ht="14.25" customHeight="1">
      <c r="A145" s="3"/>
      <c r="B145" s="4"/>
      <c r="C145" s="3"/>
      <c r="D145" s="4"/>
      <c r="E145" s="3"/>
      <c r="F145" s="4"/>
      <c r="G145" s="3"/>
      <c r="H145" s="4"/>
      <c r="I145" s="4"/>
      <c r="J145" s="4"/>
      <c r="K145" s="4"/>
      <c r="L145" s="4"/>
      <c r="M145" s="4"/>
      <c r="N145" s="4"/>
      <c r="O145" s="4"/>
      <c r="P145" s="4"/>
      <c r="Q145" s="4"/>
      <c r="R145" s="4"/>
      <c r="S145" s="4"/>
      <c r="T145" s="4"/>
      <c r="U145" s="4"/>
      <c r="V145" s="4"/>
      <c r="W145" s="4"/>
      <c r="X145" s="4"/>
      <c r="Y145" s="4"/>
      <c r="Z145" s="4"/>
      <c r="AA145" s="4"/>
      <c r="AB145" s="4"/>
      <c r="AC145" s="4"/>
    </row>
    <row r="146" spans="1:29" ht="14.25" customHeight="1">
      <c r="A146" s="3"/>
      <c r="B146" s="4"/>
      <c r="C146" s="3"/>
      <c r="D146" s="4"/>
      <c r="E146" s="3"/>
      <c r="F146" s="4"/>
      <c r="G146" s="3"/>
      <c r="H146" s="4"/>
      <c r="I146" s="4"/>
      <c r="J146" s="4"/>
      <c r="K146" s="4"/>
      <c r="L146" s="4"/>
      <c r="M146" s="4"/>
      <c r="N146" s="4"/>
      <c r="O146" s="4"/>
      <c r="P146" s="4"/>
      <c r="Q146" s="4"/>
      <c r="R146" s="4"/>
      <c r="S146" s="4"/>
      <c r="T146" s="4"/>
      <c r="U146" s="4"/>
      <c r="V146" s="4"/>
      <c r="W146" s="4"/>
      <c r="X146" s="4"/>
      <c r="Y146" s="4"/>
      <c r="Z146" s="4"/>
      <c r="AA146" s="4"/>
      <c r="AB146" s="4"/>
      <c r="AC146" s="4"/>
    </row>
    <row r="147" spans="1:29" ht="14.25" customHeight="1">
      <c r="A147" s="3"/>
      <c r="B147" s="4"/>
      <c r="C147" s="3"/>
      <c r="D147" s="4"/>
      <c r="E147" s="3"/>
      <c r="F147" s="4"/>
      <c r="G147" s="3"/>
      <c r="H147" s="4"/>
      <c r="I147" s="4"/>
      <c r="J147" s="4"/>
      <c r="K147" s="4"/>
      <c r="L147" s="4"/>
      <c r="M147" s="4"/>
      <c r="N147" s="4"/>
      <c r="O147" s="4"/>
      <c r="P147" s="4"/>
      <c r="Q147" s="4"/>
      <c r="R147" s="4"/>
      <c r="S147" s="4"/>
      <c r="T147" s="4"/>
      <c r="U147" s="4"/>
      <c r="V147" s="4"/>
      <c r="W147" s="4"/>
      <c r="X147" s="4"/>
      <c r="Y147" s="4"/>
      <c r="Z147" s="4"/>
      <c r="AA147" s="4"/>
      <c r="AB147" s="4"/>
      <c r="AC147" s="4"/>
    </row>
    <row r="148" spans="1:29" ht="14.25" customHeight="1">
      <c r="A148" s="3"/>
      <c r="B148" s="4"/>
      <c r="C148" s="3"/>
      <c r="D148" s="4"/>
      <c r="E148" s="3"/>
      <c r="F148" s="4"/>
      <c r="G148" s="3"/>
      <c r="H148" s="4"/>
      <c r="I148" s="4"/>
      <c r="J148" s="4"/>
      <c r="K148" s="4"/>
      <c r="L148" s="4"/>
      <c r="M148" s="4"/>
      <c r="N148" s="4"/>
      <c r="O148" s="4"/>
      <c r="P148" s="4"/>
      <c r="Q148" s="4"/>
      <c r="R148" s="4"/>
      <c r="S148" s="4"/>
      <c r="T148" s="4"/>
      <c r="U148" s="4"/>
      <c r="V148" s="4"/>
      <c r="W148" s="4"/>
      <c r="X148" s="4"/>
      <c r="Y148" s="4"/>
      <c r="Z148" s="4"/>
      <c r="AA148" s="4"/>
      <c r="AB148" s="4"/>
      <c r="AC148" s="4"/>
    </row>
    <row r="149" spans="1:29" ht="14.25" customHeight="1">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29" ht="14.25" customHeight="1">
      <c r="A150" s="3"/>
      <c r="B150" s="4"/>
      <c r="C150" s="3"/>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29" ht="14.25" customHeight="1">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29" ht="14.25" customHeight="1">
      <c r="A152" s="3"/>
      <c r="B152" s="4"/>
      <c r="C152" s="3"/>
      <c r="D152" s="4"/>
      <c r="E152" s="3"/>
      <c r="F152" s="4"/>
      <c r="G152" s="3"/>
      <c r="H152" s="4"/>
      <c r="I152" s="4"/>
      <c r="J152" s="4"/>
      <c r="K152" s="4"/>
      <c r="L152" s="4"/>
      <c r="M152" s="4"/>
      <c r="N152" s="4"/>
      <c r="O152" s="4"/>
      <c r="P152" s="4"/>
      <c r="Q152" s="4"/>
      <c r="R152" s="4"/>
      <c r="S152" s="4"/>
      <c r="T152" s="4"/>
      <c r="U152" s="4"/>
      <c r="V152" s="4"/>
      <c r="W152" s="4"/>
      <c r="X152" s="4"/>
      <c r="Y152" s="4"/>
      <c r="Z152" s="4"/>
      <c r="AA152" s="4"/>
      <c r="AB152" s="4"/>
      <c r="AC152" s="4"/>
    </row>
    <row r="153" spans="1:29" ht="14.25" customHeight="1">
      <c r="A153" s="3"/>
      <c r="B153" s="4"/>
      <c r="C153" s="3"/>
      <c r="D153" s="4"/>
      <c r="E153" s="3"/>
      <c r="F153" s="4"/>
      <c r="G153" s="3"/>
      <c r="H153" s="4"/>
      <c r="I153" s="4"/>
      <c r="J153" s="4"/>
      <c r="K153" s="4"/>
      <c r="L153" s="4"/>
      <c r="M153" s="4"/>
      <c r="N153" s="4"/>
      <c r="O153" s="4"/>
      <c r="P153" s="4"/>
      <c r="Q153" s="4"/>
      <c r="R153" s="4"/>
      <c r="S153" s="4"/>
      <c r="T153" s="4"/>
      <c r="U153" s="4"/>
      <c r="V153" s="4"/>
      <c r="W153" s="4"/>
      <c r="X153" s="4"/>
      <c r="Y153" s="4"/>
      <c r="Z153" s="4"/>
      <c r="AA153" s="4"/>
      <c r="AB153" s="4"/>
      <c r="AC153" s="4"/>
    </row>
    <row r="154" spans="1:29" ht="14.25" customHeight="1">
      <c r="A154" s="3"/>
      <c r="B154" s="4"/>
      <c r="C154" s="3"/>
      <c r="D154" s="4"/>
      <c r="E154" s="3"/>
      <c r="F154" s="4"/>
      <c r="G154" s="3"/>
      <c r="H154" s="4"/>
      <c r="I154" s="4"/>
      <c r="J154" s="4"/>
      <c r="K154" s="4"/>
      <c r="L154" s="4"/>
      <c r="M154" s="4"/>
      <c r="N154" s="4"/>
      <c r="O154" s="4"/>
      <c r="P154" s="4"/>
      <c r="Q154" s="4"/>
      <c r="R154" s="4"/>
      <c r="S154" s="4"/>
      <c r="T154" s="4"/>
      <c r="U154" s="4"/>
      <c r="V154" s="4"/>
      <c r="W154" s="4"/>
      <c r="X154" s="4"/>
      <c r="Y154" s="4"/>
      <c r="Z154" s="4"/>
      <c r="AA154" s="4"/>
      <c r="AB154" s="4"/>
      <c r="AC154" s="4"/>
    </row>
    <row r="155" spans="1:29" ht="14.25" customHeight="1">
      <c r="A155" s="3"/>
      <c r="B155" s="4"/>
      <c r="C155" s="3"/>
      <c r="D155" s="4"/>
      <c r="E155" s="3"/>
      <c r="F155" s="4"/>
      <c r="G155" s="3"/>
      <c r="H155" s="4"/>
      <c r="I155" s="4"/>
      <c r="J155" s="4"/>
      <c r="K155" s="4"/>
      <c r="L155" s="4"/>
      <c r="M155" s="4"/>
      <c r="N155" s="4"/>
      <c r="O155" s="4"/>
      <c r="P155" s="4"/>
      <c r="Q155" s="4"/>
      <c r="R155" s="4"/>
      <c r="S155" s="4"/>
      <c r="T155" s="4"/>
      <c r="U155" s="4"/>
      <c r="V155" s="4"/>
      <c r="W155" s="4"/>
      <c r="X155" s="4"/>
      <c r="Y155" s="4"/>
      <c r="Z155" s="4"/>
      <c r="AA155" s="4"/>
      <c r="AB155" s="4"/>
      <c r="AC155" s="4"/>
    </row>
    <row r="156" spans="1:29" ht="14.25" customHeight="1">
      <c r="A156" s="3"/>
      <c r="B156" s="4"/>
      <c r="C156" s="3"/>
      <c r="D156" s="4"/>
      <c r="E156" s="3"/>
      <c r="F156" s="4"/>
      <c r="G156" s="3"/>
      <c r="H156" s="4"/>
      <c r="I156" s="4"/>
      <c r="J156" s="4"/>
      <c r="K156" s="4"/>
      <c r="L156" s="4"/>
      <c r="M156" s="4"/>
      <c r="N156" s="4"/>
      <c r="O156" s="4"/>
      <c r="P156" s="4"/>
      <c r="Q156" s="4"/>
      <c r="R156" s="4"/>
      <c r="S156" s="4"/>
      <c r="T156" s="4"/>
      <c r="U156" s="4"/>
      <c r="V156" s="4"/>
      <c r="W156" s="4"/>
      <c r="X156" s="4"/>
      <c r="Y156" s="4"/>
      <c r="Z156" s="4"/>
      <c r="AA156" s="4"/>
      <c r="AB156" s="4"/>
      <c r="AC156" s="4"/>
    </row>
    <row r="157" spans="1:29" ht="14.25" customHeight="1">
      <c r="A157" s="3"/>
      <c r="B157" s="4"/>
      <c r="C157" s="3"/>
      <c r="D157" s="4"/>
      <c r="E157" s="3"/>
      <c r="F157" s="4"/>
      <c r="G157" s="3"/>
      <c r="H157" s="4"/>
      <c r="I157" s="4"/>
      <c r="J157" s="4"/>
      <c r="K157" s="4"/>
      <c r="L157" s="4"/>
      <c r="M157" s="4"/>
      <c r="N157" s="4"/>
      <c r="O157" s="4"/>
      <c r="P157" s="4"/>
      <c r="Q157" s="4"/>
      <c r="R157" s="4"/>
      <c r="S157" s="4"/>
      <c r="T157" s="4"/>
      <c r="U157" s="4"/>
      <c r="V157" s="4"/>
      <c r="W157" s="4"/>
      <c r="X157" s="4"/>
      <c r="Y157" s="4"/>
      <c r="Z157" s="4"/>
      <c r="AA157" s="4"/>
      <c r="AB157" s="4"/>
      <c r="AC157" s="4"/>
    </row>
    <row r="158" spans="1:29" ht="14.25" customHeight="1">
      <c r="A158" s="3"/>
      <c r="B158" s="4"/>
      <c r="C158" s="3"/>
      <c r="D158" s="4"/>
      <c r="E158" s="3"/>
      <c r="F158" s="4"/>
      <c r="G158" s="3"/>
      <c r="H158" s="4"/>
      <c r="I158" s="4"/>
      <c r="J158" s="4"/>
      <c r="K158" s="4"/>
      <c r="L158" s="4"/>
      <c r="M158" s="4"/>
      <c r="N158" s="4"/>
      <c r="O158" s="4"/>
      <c r="P158" s="4"/>
      <c r="Q158" s="4"/>
      <c r="R158" s="4"/>
      <c r="S158" s="4"/>
      <c r="T158" s="4"/>
      <c r="U158" s="4"/>
      <c r="V158" s="4"/>
      <c r="W158" s="4"/>
      <c r="X158" s="4"/>
      <c r="Y158" s="4"/>
      <c r="Z158" s="4"/>
      <c r="AA158" s="4"/>
      <c r="AB158" s="4"/>
      <c r="AC158" s="4"/>
    </row>
    <row r="159" spans="1:29" ht="14.25" customHeight="1">
      <c r="A159" s="3"/>
      <c r="B159" s="4"/>
      <c r="C159" s="3"/>
      <c r="D159" s="4"/>
      <c r="E159" s="3"/>
      <c r="F159" s="4"/>
      <c r="G159" s="3"/>
      <c r="H159" s="4"/>
      <c r="I159" s="4"/>
      <c r="J159" s="4"/>
      <c r="K159" s="4"/>
      <c r="L159" s="4"/>
      <c r="M159" s="4"/>
      <c r="N159" s="4"/>
      <c r="O159" s="4"/>
      <c r="P159" s="4"/>
      <c r="Q159" s="4"/>
      <c r="R159" s="4"/>
      <c r="S159" s="4"/>
      <c r="T159" s="4"/>
      <c r="U159" s="4"/>
      <c r="V159" s="4"/>
      <c r="W159" s="4"/>
      <c r="X159" s="4"/>
      <c r="Y159" s="4"/>
      <c r="Z159" s="4"/>
      <c r="AA159" s="4"/>
      <c r="AB159" s="4"/>
      <c r="AC159" s="4"/>
    </row>
    <row r="160" spans="1:29" ht="14.25" customHeight="1">
      <c r="A160" s="3"/>
      <c r="B160" s="4"/>
      <c r="C160" s="3"/>
      <c r="D160" s="4"/>
      <c r="E160" s="3"/>
      <c r="F160" s="4"/>
      <c r="G160" s="3"/>
      <c r="H160" s="4"/>
      <c r="I160" s="4"/>
      <c r="J160" s="4"/>
      <c r="K160" s="4"/>
      <c r="L160" s="4"/>
      <c r="M160" s="4"/>
      <c r="N160" s="4"/>
      <c r="O160" s="4"/>
      <c r="P160" s="4"/>
      <c r="Q160" s="4"/>
      <c r="R160" s="4"/>
      <c r="S160" s="4"/>
      <c r="T160" s="4"/>
      <c r="U160" s="4"/>
      <c r="V160" s="4"/>
      <c r="W160" s="4"/>
      <c r="X160" s="4"/>
      <c r="Y160" s="4"/>
      <c r="Z160" s="4"/>
      <c r="AA160" s="4"/>
      <c r="AB160" s="4"/>
      <c r="AC160" s="4"/>
    </row>
    <row r="161" spans="1:29" ht="14.25" customHeight="1">
      <c r="A161" s="3"/>
      <c r="B161" s="4"/>
      <c r="C161" s="3"/>
      <c r="D161" s="4"/>
      <c r="E161" s="3"/>
      <c r="F161" s="4"/>
      <c r="G161" s="3"/>
      <c r="H161" s="4"/>
      <c r="I161" s="4"/>
      <c r="J161" s="4"/>
      <c r="K161" s="4"/>
      <c r="L161" s="4"/>
      <c r="M161" s="4"/>
      <c r="N161" s="4"/>
      <c r="O161" s="4"/>
      <c r="P161" s="4"/>
      <c r="Q161" s="4"/>
      <c r="R161" s="4"/>
      <c r="S161" s="4"/>
      <c r="T161" s="4"/>
      <c r="U161" s="4"/>
      <c r="V161" s="4"/>
      <c r="W161" s="4"/>
      <c r="X161" s="4"/>
      <c r="Y161" s="4"/>
      <c r="Z161" s="4"/>
      <c r="AA161" s="4"/>
      <c r="AB161" s="4"/>
      <c r="AC161" s="4"/>
    </row>
    <row r="162" spans="1:29" ht="14.25" customHeight="1">
      <c r="A162" s="3"/>
      <c r="B162" s="4"/>
      <c r="C162" s="3"/>
      <c r="D162" s="4"/>
      <c r="E162" s="3"/>
      <c r="F162" s="4"/>
      <c r="G162" s="3"/>
      <c r="H162" s="4"/>
      <c r="I162" s="4"/>
      <c r="J162" s="4"/>
      <c r="K162" s="4"/>
      <c r="L162" s="4"/>
      <c r="M162" s="4"/>
      <c r="N162" s="4"/>
      <c r="O162" s="4"/>
      <c r="P162" s="4"/>
      <c r="Q162" s="4"/>
      <c r="R162" s="4"/>
      <c r="S162" s="4"/>
      <c r="T162" s="4"/>
      <c r="U162" s="4"/>
      <c r="V162" s="4"/>
      <c r="W162" s="4"/>
      <c r="X162" s="4"/>
      <c r="Y162" s="4"/>
      <c r="Z162" s="4"/>
      <c r="AA162" s="4"/>
      <c r="AB162" s="4"/>
      <c r="AC162" s="4"/>
    </row>
    <row r="163" spans="1:29" ht="14.25" customHeight="1">
      <c r="A163" s="3"/>
      <c r="B163" s="4"/>
      <c r="C163" s="3"/>
      <c r="D163" s="4"/>
      <c r="E163" s="3"/>
      <c r="F163" s="4"/>
      <c r="G163" s="3"/>
      <c r="H163" s="4"/>
      <c r="I163" s="4"/>
      <c r="J163" s="4"/>
      <c r="K163" s="4"/>
      <c r="L163" s="4"/>
      <c r="M163" s="4"/>
      <c r="N163" s="4"/>
      <c r="O163" s="4"/>
      <c r="P163" s="4"/>
      <c r="Q163" s="4"/>
      <c r="R163" s="4"/>
      <c r="S163" s="4"/>
      <c r="T163" s="4"/>
      <c r="U163" s="4"/>
      <c r="V163" s="4"/>
      <c r="W163" s="4"/>
      <c r="X163" s="4"/>
      <c r="Y163" s="4"/>
      <c r="Z163" s="4"/>
      <c r="AA163" s="4"/>
      <c r="AB163" s="4"/>
      <c r="AC163" s="4"/>
    </row>
    <row r="164" spans="1:29" ht="14.25" customHeight="1">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29" ht="14.25" customHeight="1">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29" ht="14.25" customHeight="1">
      <c r="A166" s="3"/>
      <c r="B166" s="4"/>
      <c r="C166" s="3"/>
      <c r="D166" s="4"/>
      <c r="E166" s="3"/>
      <c r="F166" s="4"/>
      <c r="G166" s="3"/>
      <c r="H166" s="4"/>
      <c r="I166" s="4"/>
      <c r="J166" s="4"/>
      <c r="K166" s="4"/>
      <c r="L166" s="4"/>
      <c r="M166" s="4"/>
      <c r="N166" s="4"/>
      <c r="O166" s="4"/>
      <c r="P166" s="4"/>
      <c r="Q166" s="4"/>
      <c r="R166" s="4"/>
      <c r="S166" s="4"/>
      <c r="T166" s="4"/>
      <c r="U166" s="4"/>
      <c r="V166" s="4"/>
      <c r="W166" s="4"/>
      <c r="X166" s="4"/>
      <c r="Y166" s="4"/>
      <c r="Z166" s="4"/>
      <c r="AA166" s="4"/>
      <c r="AB166" s="4"/>
      <c r="AC166" s="4"/>
    </row>
    <row r="167" spans="1:29" ht="14.25" customHeight="1">
      <c r="A167" s="3"/>
      <c r="B167" s="4"/>
      <c r="C167" s="3"/>
      <c r="D167" s="4"/>
      <c r="E167" s="3"/>
      <c r="F167" s="4"/>
      <c r="G167" s="3"/>
      <c r="H167" s="4"/>
      <c r="I167" s="4"/>
      <c r="J167" s="4"/>
      <c r="K167" s="4"/>
      <c r="L167" s="4"/>
      <c r="M167" s="4"/>
      <c r="N167" s="4"/>
      <c r="O167" s="4"/>
      <c r="P167" s="4"/>
      <c r="Q167" s="4"/>
      <c r="R167" s="4"/>
      <c r="S167" s="4"/>
      <c r="T167" s="4"/>
      <c r="U167" s="4"/>
      <c r="V167" s="4"/>
      <c r="W167" s="4"/>
      <c r="X167" s="4"/>
      <c r="Y167" s="4"/>
      <c r="Z167" s="4"/>
      <c r="AA167" s="4"/>
      <c r="AB167" s="4"/>
      <c r="AC167" s="4"/>
    </row>
    <row r="168" spans="1:29" ht="14.25" customHeight="1">
      <c r="A168" s="3"/>
      <c r="B168" s="4"/>
      <c r="C168" s="3"/>
      <c r="D168" s="4"/>
      <c r="E168" s="3"/>
      <c r="F168" s="4"/>
      <c r="G168" s="3"/>
      <c r="H168" s="4"/>
      <c r="I168" s="4"/>
      <c r="J168" s="4"/>
      <c r="K168" s="4"/>
      <c r="L168" s="4"/>
      <c r="M168" s="4"/>
      <c r="N168" s="4"/>
      <c r="O168" s="4"/>
      <c r="P168" s="4"/>
      <c r="Q168" s="4"/>
      <c r="R168" s="4"/>
      <c r="S168" s="4"/>
      <c r="T168" s="4"/>
      <c r="U168" s="4"/>
      <c r="V168" s="4"/>
      <c r="W168" s="4"/>
      <c r="X168" s="4"/>
      <c r="Y168" s="4"/>
      <c r="Z168" s="4"/>
      <c r="AA168" s="4"/>
      <c r="AB168" s="4"/>
      <c r="AC168" s="4"/>
    </row>
    <row r="169" spans="1:29" ht="14.25" customHeight="1">
      <c r="A169" s="3"/>
      <c r="B169" s="4"/>
      <c r="C169" s="3"/>
      <c r="D169" s="4"/>
      <c r="E169" s="3"/>
      <c r="F169" s="4"/>
      <c r="G169" s="3"/>
      <c r="H169" s="4"/>
      <c r="I169" s="4"/>
      <c r="J169" s="4"/>
      <c r="K169" s="4"/>
      <c r="L169" s="4"/>
      <c r="M169" s="4"/>
      <c r="N169" s="4"/>
      <c r="O169" s="4"/>
      <c r="P169" s="4"/>
      <c r="Q169" s="4"/>
      <c r="R169" s="4"/>
      <c r="S169" s="4"/>
      <c r="T169" s="4"/>
      <c r="U169" s="4"/>
      <c r="V169" s="4"/>
      <c r="W169" s="4"/>
      <c r="X169" s="4"/>
      <c r="Y169" s="4"/>
      <c r="Z169" s="4"/>
      <c r="AA169" s="4"/>
      <c r="AB169" s="4"/>
      <c r="AC169" s="4"/>
    </row>
    <row r="170" spans="1:29" ht="14.25" customHeight="1">
      <c r="A170" s="3"/>
      <c r="B170" s="4"/>
      <c r="C170" s="3"/>
      <c r="D170" s="4"/>
      <c r="E170" s="3"/>
      <c r="F170" s="4"/>
      <c r="G170" s="3"/>
      <c r="H170" s="4"/>
      <c r="I170" s="4"/>
      <c r="J170" s="4"/>
      <c r="K170" s="4"/>
      <c r="L170" s="4"/>
      <c r="M170" s="4"/>
      <c r="N170" s="4"/>
      <c r="O170" s="4"/>
      <c r="P170" s="4"/>
      <c r="Q170" s="4"/>
      <c r="R170" s="4"/>
      <c r="S170" s="4"/>
      <c r="T170" s="4"/>
      <c r="U170" s="4"/>
      <c r="V170" s="4"/>
      <c r="W170" s="4"/>
      <c r="X170" s="4"/>
      <c r="Y170" s="4"/>
      <c r="Z170" s="4"/>
      <c r="AA170" s="4"/>
      <c r="AB170" s="4"/>
      <c r="AC170" s="4"/>
    </row>
    <row r="171" spans="1:29" ht="14.25" customHeight="1">
      <c r="A171" s="3"/>
      <c r="B171" s="4"/>
      <c r="C171" s="3"/>
      <c r="D171" s="4"/>
      <c r="E171" s="3"/>
      <c r="F171" s="4"/>
      <c r="G171" s="3"/>
      <c r="H171" s="4"/>
      <c r="I171" s="4"/>
      <c r="J171" s="4"/>
      <c r="K171" s="4"/>
      <c r="L171" s="4"/>
      <c r="M171" s="4"/>
      <c r="N171" s="4"/>
      <c r="O171" s="4"/>
      <c r="P171" s="4"/>
      <c r="Q171" s="4"/>
      <c r="R171" s="4"/>
      <c r="S171" s="4"/>
      <c r="T171" s="4"/>
      <c r="U171" s="4"/>
      <c r="V171" s="4"/>
      <c r="W171" s="4"/>
      <c r="X171" s="4"/>
      <c r="Y171" s="4"/>
      <c r="Z171" s="4"/>
      <c r="AA171" s="4"/>
      <c r="AB171" s="4"/>
      <c r="AC171" s="4"/>
    </row>
    <row r="172" spans="1:29" ht="14.25" customHeight="1">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29" ht="14.25" customHeight="1">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29" ht="14.25" customHeight="1">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29" ht="14.25" customHeight="1">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29" ht="14.25" customHeight="1">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sheetData>
  <hyperlinks>
    <hyperlink ref="C47" r:id="rId1" xr:uid="{00000000-0004-0000-00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EIAbase</vt:lpstr>
      <vt:lpstr>Btu_per_kWh</vt:lpstr>
      <vt:lpstr>DISCOUNT_RATE</vt:lpstr>
      <vt:lpstr>HOURS_PER_YEAR</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2019-07-02T23:26:35Z</dcterms:created>
  <dcterms:modified xsi:type="dcterms:W3CDTF">2019-07-03T00:59:23Z</dcterms:modified>
</cp:coreProperties>
</file>