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Lookups!$A$19:$A$27</definedName>
    <definedName name="instance_defs">Lookups!$A$2:$E$10</definedName>
    <definedName name="instance_types">Lookups!$A$2:$A$10</definedName>
    <definedName name="nsga">Lookups!$O$20:$P$26</definedName>
    <definedName name="nsga_nrel">Lookups!$O$20:$P$26</definedName>
    <definedName name="optim">Lookups!$I$19:$J$24</definedName>
    <definedName name="rgenoud">Lookups!$L$19:$M$29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17" i="2"/>
  <c r="N13" i="2"/>
  <c r="N7" i="2"/>
  <c r="N6" i="2"/>
  <c r="C36" i="7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<sst xmlns="http://schemas.openxmlformats.org/spreadsheetml/2006/main" count="2389" uniqueCount="784">
  <si>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</si>
  <si>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</si>
  <si>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</si>
  <si>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</si>
  <si>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</si>
  <si>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</si>
  <si>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</si>
  <si>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</si>
  <si>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</si>
  <si>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</si>
  <si>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</si>
  <si>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</si>
  <si>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</si>
  <si>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</si>
  <si>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</si>
  <si>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</si>
  <si>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</si>
  <si>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</si>
  <si>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</si>
  <si>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</si>
  <si>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</si>
  <si>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</si>
  <si>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</si>
  <si>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</si>
  <si>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</si>
  <si>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</si>
  <si>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</si>
  <si>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</si>
  <si>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</si>
  <si>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</si>
  <si>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</si>
  <si>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</si>
  <si>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</si>
  <si>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</si>
  <si>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</si>
  <si>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</si>
  <si>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</si>
  <si>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</si>
  <si>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</si>
  <si>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</si>
  <si>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</si>
  <si>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</si>
  <si>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</si>
  <si>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</si>
  <si>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</si>
  <si>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</si>
  <si>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</si>
  <si>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</si>
  <si>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</si>
  <si>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</si>
  <si>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</si>
  <si>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</si>
  <si>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</si>
  <si>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</si>
  <si>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</si>
  <si>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</si>
  <si>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</si>
  <si>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</si>
  <si>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</si>
  <si>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</si>
  <si>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</si>
  <si>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</si>
  <si>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</si>
  <si>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</si>
  <si>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</si>
  <si>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</si>
  <si>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</si>
  <si>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</si>
  <si>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</si>
  <si>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</si>
  <si>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</si>
  <si>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</si>
  <si>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</si>
  <si>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</si>
  <si>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</si>
  <si>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</si>
  <si>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</si>
  <si>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</si>
  <si>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</si>
  <si>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</si>
  <si>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</si>
  <si>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</si>
  <si>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</si>
  <si>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</si>
  <si>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</si>
  <si>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</si>
  <si>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</si>
  <si>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</si>
  <si>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</si>
  <si>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</si>
  <si>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</si>
  <si>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</si>
  <si>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</si>
  <si>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</si>
  <si>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</si>
  <si>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</si>
  <si>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</si>
  <si>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</si>
  <si>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</si>
  <si>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</si>
  <si>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</si>
  <si>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</si>
  <si>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</si>
  <si>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</si>
  <si>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</si>
  <si>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</si>
  <si>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</si>
  <si>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</si>
  <si>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</si>
  <si>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</si>
  <si>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</si>
  <si>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</si>
  <si>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</si>
  <si>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</si>
  <si>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</si>
  <si>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</si>
  <si>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</si>
  <si>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</si>
  <si>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</si>
  <si>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</si>
  <si>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</si>
  <si>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</si>
  <si>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</si>
  <si>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</si>
  <si>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</si>
  <si>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</si>
  <si>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</si>
  <si>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</si>
  <si>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</si>
  <si>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</si>
  <si>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</si>
  <si>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</si>
  <si>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</si>
  <si>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</si>
  <si>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</si>
  <si>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</si>
  <si>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</si>
  <si>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</si>
  <si>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</si>
  <si>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</si>
  <si>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</si>
  <si>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</si>
  <si>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</si>
  <si>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</si>
  <si>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</si>
  <si>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</si>
  <si>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</si>
  <si>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</si>
  <si>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</si>
  <si>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</si>
  <si>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</si>
  <si>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</si>
  <si>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</si>
  <si>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</si>
  <si>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</si>
  <si>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</si>
  <si>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</si>
  <si>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</si>
  <si>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</si>
  <si>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</si>
  <si>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</si>
  <si>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</si>
  <si>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</si>
  <si>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</si>
  <si>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</si>
  <si>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</si>
  <si>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</si>
  <si>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</si>
  <si>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</si>
  <si>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</si>
  <si>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</si>
  <si>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</si>
  <si>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</si>
  <si>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</si>
  <si>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</si>
  <si>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</si>
  <si>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</si>
  <si>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</si>
  <si>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</si>
  <si>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</si>
  <si>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</si>
  <si>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</si>
  <si>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</si>
  <si>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</si>
  <si>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</si>
  <si>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</si>
  <si>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</si>
  <si>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</si>
  <si>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</si>
  <si>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</si>
  <si>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</si>
  <si>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</si>
  <si>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</si>
  <si>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</si>
  <si>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</si>
  <si>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</si>
  <si>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</si>
  <si>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</si>
  <si>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</si>
  <si>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</si>
  <si>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</si>
  <si>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</si>
  <si>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</si>
  <si>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</si>
  <si>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</si>
  <si>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</si>
  <si>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</si>
  <si>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</si>
  <si>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</si>
  <si>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</si>
  <si>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</si>
  <si>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</si>
  <si>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</si>
  <si>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</si>
  <si>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</si>
  <si>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</si>
  <si>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</si>
  <si>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</si>
  <si>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</si>
  <si>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</si>
  <si>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</si>
  <si>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</si>
  <si>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</si>
  <si>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</si>
  <si>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</si>
  <si>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</si>
  <si>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</si>
  <si>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</si>
  <si>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</si>
  <si>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</si>
  <si>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</si>
  <si>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</si>
  <si>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</si>
  <si>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</si>
  <si>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</si>
  <si>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</si>
  <si>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</si>
  <si>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</si>
  <si>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</si>
  <si>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</si>
  <si>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</si>
  <si>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</si>
  <si>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</si>
  <si>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</si>
  <si>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</si>
  <si>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</si>
  <si>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</si>
  <si>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</si>
  <si>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</si>
  <si>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</si>
  <si>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</si>
  <si>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</si>
  <si>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</si>
  <si>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</si>
  <si>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</si>
  <si>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</si>
  <si>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</si>
  <si>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</si>
  <si>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</si>
  <si>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</si>
  <si>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</si>
  <si>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</si>
  <si>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</si>
  <si>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</si>
  <si>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</si>
  <si>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</si>
  <si>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</si>
  <si>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</si>
  <si>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</si>
  <si>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</si>
  <si>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</si>
  <si>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</si>
  <si>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</si>
  <si>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</si>
  <si>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</si>
  <si>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</si>
  <si>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</si>
  <si>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</si>
  <si>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</si>
  <si>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</si>
  <si>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</si>
  <si>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</si>
  <si>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</si>
  <si>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</si>
  <si>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</si>
  <si>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</si>
  <si>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</si>
  <si>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</si>
  <si>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</si>
  <si>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</si>
  <si>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</si>
  <si>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</si>
  <si>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</si>
  <si>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</si>
  <si>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</si>
  <si>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</si>
  <si>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</si>
  <si>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</si>
  <si>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</si>
  <si>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</si>
  <si>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</si>
  <si>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</si>
  <si>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</si>
  <si>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</si>
  <si>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</si>
  <si>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</si>
  <si>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</si>
  <si>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</si>
  <si>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</si>
  <si>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</si>
  <si>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</si>
  <si>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</si>
  <si>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</si>
  <si>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</si>
  <si>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</si>
  <si>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</si>
  <si>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</si>
  <si>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</si>
  <si>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</si>
  <si>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</si>
  <si>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</si>
  <si>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</si>
  <si>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</si>
  <si>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</si>
  <si>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</si>
  <si>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</si>
  <si>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</si>
  <si>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</si>
  <si>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</si>
  <si>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</si>
  <si>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</si>
  <si>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</si>
  <si>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</si>
  <si>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</si>
  <si>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</si>
  <si>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</si>
  <si>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</si>
  <si>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</si>
  <si>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</si>
  <si>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</si>
  <si>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</si>
  <si>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</si>
  <si>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</si>
  <si>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</si>
  <si>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</si>
  <si>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</si>
  <si>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</si>
  <si>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</si>
  <si>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</si>
  <si>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</si>
  <si>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</si>
  <si>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</si>
  <si>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</si>
  <si>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</si>
  <si>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</si>
  <si>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</si>
  <si>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</si>
  <si>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</si>
  <si>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</si>
  <si>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</si>
  <si>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</si>
  <si>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</si>
  <si>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</si>
  <si>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</si>
  <si>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</si>
  <si>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</si>
  <si>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</si>
  <si>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</si>
  <si>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</si>
  <si>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</si>
  <si>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</si>
  <si>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</si>
  <si>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</si>
  <si>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</si>
  <si>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</si>
  <si>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</si>
  <si>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</si>
  <si>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</si>
  <si>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</si>
  <si>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</si>
  <si>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</si>
  <si>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</si>
  <si>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</si>
  <si>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</si>
  <si>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</si>
  <si>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</si>
  <si>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</si>
  <si>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</si>
  <si>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</si>
  <si>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</si>
  <si>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</si>
  <si>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</si>
  <si>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</si>
  <si>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</si>
  <si>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</si>
  <si>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</si>
  <si>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</si>
  <si>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</si>
  <si>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</si>
  <si>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</si>
  <si>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</si>
  <si>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</si>
  <si>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</si>
  <si>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</si>
  <si>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</si>
  <si>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</si>
  <si>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</si>
  <si>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</si>
  <si>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</si>
  <si>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</si>
  <si>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</si>
  <si>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</si>
  <si>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</si>
  <si>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</si>
  <si>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</si>
  <si>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</si>
  <si>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</si>
  <si>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</si>
  <si>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</si>
  <si>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</si>
  <si>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</si>
  <si>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</si>
  <si>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</si>
  <si>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</si>
  <si>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</si>
  <si>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</si>
  <si>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</si>
  <si>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</si>
  <si>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</si>
  <si>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</si>
  <si>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</si>
  <si>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</si>
  <si>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</si>
  <si>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</si>
  <si>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</si>
  <si>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</si>
  <si>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</si>
  <si>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</si>
  <si>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</si>
  <si>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</si>
  <si>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</si>
  <si>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</si>
  <si>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</si>
  <si>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</si>
  <si>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</si>
  <si>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</si>
  <si>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</si>
  <si>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</si>
  <si>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</si>
  <si>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</si>
  <si>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</si>
  <si>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</si>
  <si>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</si>
  <si>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</si>
  <si>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</si>
  <si>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</si>
  <si>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</si>
  <si>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</si>
  <si>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</si>
  <si>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</si>
  <si>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</si>
  <si>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</si>
  <si>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</si>
  <si>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</si>
  <si>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</si>
  <si>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</si>
  <si>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</si>
  <si>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</si>
  <si>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</si>
  <si>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</si>
  <si>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</si>
  <si>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</si>
  <si>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</si>
  <si>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</si>
  <si>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</si>
  <si>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</si>
  <si>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</si>
  <si>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</si>
  <si>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</si>
  <si>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</si>
  <si>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</si>
  <si>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</si>
  <si>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</si>
  <si>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</si>
  <si>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</si>
  <si>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</si>
  <si>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</si>
  <si>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</si>
  <si>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</si>
  <si>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</si>
  <si>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</si>
  <si>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</si>
  <si>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</si>
  <si>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</si>
  <si>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</si>
  <si>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</si>
  <si>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</si>
  <si>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</si>
  <si>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</si>
  <si>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</si>
  <si>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</si>
  <si>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</si>
  <si>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</si>
  <si>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</si>
  <si>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</si>
  <si>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</si>
  <si>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</si>
  <si>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</si>
  <si>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</si>
  <si>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</si>
  <si>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</si>
  <si>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</si>
  <si>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</si>
  <si>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</si>
  <si>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</si>
  <si>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</si>
  <si>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</si>
  <si>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</si>
  <si>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</si>
  <si>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</si>
  <si>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</si>
  <si>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</si>
  <si>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</si>
  <si>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</si>
  <si>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</si>
  <si>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</si>
  <si>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</si>
  <si>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</si>
  <si>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</si>
  <si>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</si>
  <si>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</si>
  <si>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</si>
  <si>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</si>
  <si>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</si>
  <si>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</si>
  <si>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</si>
  <si>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</si>
  <si>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</si>
  <si>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</si>
  <si>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</si>
  <si>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</si>
  <si>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</si>
  <si>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</si>
  <si>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</si>
  <si>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</si>
  <si>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</si>
  <si>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</si>
  <si>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</si>
  <si>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</si>
  <si>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</si>
  <si>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</si>
  <si>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</si>
  <si>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</si>
  <si>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</si>
  <si>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</si>
  <si>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</si>
  <si>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</si>
  <si>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</si>
  <si>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</si>
  <si>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</si>
  <si>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</si>
  <si>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</si>
  <si>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</si>
  <si>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</si>
  <si>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</si>
  <si>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</si>
  <si>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</si>
  <si>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</si>
  <si>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</si>
  <si>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</si>
  <si>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</si>
  <si>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</si>
  <si>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</si>
  <si>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</si>
  <si>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</si>
  <si>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</si>
  <si>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</si>
  <si>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</si>
  <si>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</si>
  <si>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</si>
  <si>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</si>
  <si>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</si>
  <si>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</si>
  <si>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</si>
  <si>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</si>
  <si>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</si>
  <si>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</si>
  <si>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</si>
  <si>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</si>
  <si>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</si>
  <si>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</si>
  <si>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</si>
  <si>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</si>
  <si>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</si>
  <si>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</si>
  <si>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</si>
  <si>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</si>
  <si>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</si>
  <si>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</si>
  <si>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</si>
  <si>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</si>
  <si>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</si>
  <si>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</si>
  <si>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</si>
  <si>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</si>
  <si>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</si>
  <si>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</si>
  <si>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</si>
  <si>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</si>
  <si>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</si>
  <si>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</si>
  <si>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</si>
  <si>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</si>
  <si>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</si>
  <si>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</si>
  <si>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</si>
  <si>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</si>
  <si>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</si>
  <si>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</si>
  <si>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</si>
  <si>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</si>
  <si>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</si>
  <si>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</si>
  <si>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</si>
  <si>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</si>
  <si>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</si>
  <si>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</si>
  <si>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</si>
  <si>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</si>
  <si>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</si>
  <si>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</si>
  <si>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</si>
  <si>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</si>
  <si>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</si>
  <si>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</si>
  <si>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</si>
  <si>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</si>
  <si>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</si>
  <si>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</si>
  <si>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</si>
  <si>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</si>
  <si>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</si>
  <si>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</si>
  <si>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</si>
  <si>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</si>
  <si>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</si>
  <si>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</si>
  <si>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</si>
  <si>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</si>
  <si>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</si>
  <si>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</si>
  <si>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</si>
  <si>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</si>
  <si>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</si>
  <si>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</si>
  <si>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</si>
  <si>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</si>
  <si>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</si>
  <si>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</si>
  <si>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</si>
  <si>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</si>
  <si>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</si>
  <si>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</si>
  <si>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</si>
  <si>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</si>
  <si>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</si>
  <si>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</si>
  <si>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</si>
  <si>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</si>
  <si>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</si>
  <si>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</si>
  <si>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</si>
  <si>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</si>
  <si>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</si>
  <si>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</si>
  <si>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</si>
  <si>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</si>
  <si>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</si>
  <si>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</si>
  <si>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</si>
  <si>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</si>
  <si>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</si>
  <si>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</si>
  <si>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</si>
  <si>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</si>
  <si>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</si>
  <si>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</si>
  <si>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</si>
  <si>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</si>
  <si>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</si>
  <si>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</si>
  <si>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</si>
  <si>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</si>
  <si>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</si>
  <si>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</si>
  <si>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</si>
  <si>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</si>
  <si>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</si>
  <si>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</si>
  <si>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</si>
  <si>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</si>
  <si>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</si>
  <si>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</si>
  <si>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</si>
  <si>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</si>
  <si>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</si>
  <si>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</si>
  <si>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</si>
  <si>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</si>
  <si>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</si>
  <si>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</si>
  <si>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</si>
  <si>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</si>
  <si>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</si>
  <si>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</si>
  <si>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</si>
  <si>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</si>
  <si>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</si>
  <si>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</si>
  <si>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</si>
  <si>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</si>
  <si>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</si>
  <si>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</si>
  <si>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</si>
  <si>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</si>
  <si>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Office Sampling</t>
  </si>
  <si>
    <t>../training_measures</t>
  </si>
  <si>
    <t>../seeds/office.osm</t>
  </si>
  <si>
    <t>../weather/*.epw</t>
  </si>
  <si>
    <t>office</t>
  </si>
  <si>
    <t>Create Aspect Ratio with Rotation</t>
  </si>
  <si>
    <t>CreateBuilding</t>
  </si>
  <si>
    <t>[1,2,3,4,5]</t>
  </si>
  <si>
    <t>[0.1,0.5,0.1,0.2,0.1]</t>
  </si>
  <si>
    <t>discrete_uncertain</t>
  </si>
  <si>
    <t>Rotation (deg).</t>
  </si>
  <si>
    <t>rotation_ip</t>
  </si>
  <si>
    <t>7c1d72ce-8e72-44a7-a0b0-d049cd5fb5d0</t>
  </si>
  <si>
    <t>Window to Wall Ratio North</t>
  </si>
  <si>
    <t>North</t>
  </si>
  <si>
    <t>Window to Wall Ratio West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</si>
  <si>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</si>
  <si>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</si>
  <si>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</si>
  <si>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</si>
  <si>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</si>
  <si>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</si>
  <si>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</si>
  <si>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</si>
  <si>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</si>
  <si>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</si>
  <si>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</si>
  <si>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</si>
  <si>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</si>
  <si>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</si>
  <si>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</si>
  <si>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Overhangs PF South</t>
  </si>
  <si>
    <t>4da317af-e67e-4f4e-bcb9-d30452fde2db</t>
  </si>
  <si>
    <t>South Projection Factor (overhang depth / window height)</t>
  </si>
  <si>
    <t>South PF</t>
  </si>
  <si>
    <t>Overhangs PF East</t>
  </si>
  <si>
    <t>East Projection Factor (overhang depth / window height)</t>
  </si>
  <si>
    <t>East PF</t>
  </si>
  <si>
    <t>Overhangs PF West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</si>
  <si>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</si>
  <si>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</si>
  <si>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</si>
  <si>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</si>
  <si>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</si>
  <si>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</si>
  <si>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</si>
  <si>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</si>
  <si>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Temp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</si>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</sst>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right"/>
    </xf>
    <xf numFmtId="0" fontId="0" fillId="3" borderId="1" xfId="0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0" fillId="8" borderId="0" xfId="0" applyFill="1"/>
    <xf numFmtId="0" fontId="7" fillId="8" borderId="0" xfId="0" applyFont="1" applyFill="1"/>
    <xf numFmtId="0" fontId="0" fillId="8" borderId="0" xfId="0" applyFill="1" applyAlignment="1"/>
    <xf numFmtId="0" fontId="7" fillId="9" borderId="0" xfId="0" applyFont="1" applyFill="1"/>
    <xf numFmtId="0" fontId="0" fillId="9" borderId="0" xfId="0" applyFill="1"/>
    <xf numFmtId="0" fontId="7" fillId="10" borderId="0" xfId="0" applyFont="1" applyFill="1" applyAlignment="1"/>
    <xf numFmtId="0" fontId="0" fillId="10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0" fillId="0" borderId="0" xfId="0" applyFont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1.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719</v>
      </c>
      <c r="F3" s="1" t="s">
        <v>437</v>
      </c>
    </row>
    <row r="4" spans="1:6" ht="28">
      <c r="A4" s="1" t="s">
        <v>458</v>
      </c>
      <c r="B4" s="17" t="s">
        <v>781</v>
      </c>
      <c r="F4" s="2" t="s">
        <v>459</v>
      </c>
    </row>
    <row r="5" spans="1:6" ht="42">
      <c r="A5" s="1" t="s">
        <v>471</v>
      </c>
      <c r="B5" s="18" t="s">
        <v>782</v>
      </c>
      <c r="F5" s="2" t="s">
        <v>614</v>
      </c>
    </row>
    <row r="6" spans="1:6" ht="46" customHeight="1">
      <c r="A6" s="1" t="s">
        <v>472</v>
      </c>
      <c r="B6" s="17" t="s">
        <v>783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607</v>
      </c>
    </row>
    <row r="8" spans="1:6" ht="28">
      <c r="A8" s="1" t="s">
        <v>443</v>
      </c>
      <c r="B8" s="17" t="s">
        <v>605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654</v>
      </c>
      <c r="E9" s="24" t="str">
        <f>"$"&amp;VALUE(LEFT(E7,5))+B9*VALUE(LEFT(E8,5))&amp;"/hour"</f>
        <v>$1.96/hour</v>
      </c>
      <c r="F9" s="2" t="s">
        <v>717</v>
      </c>
    </row>
    <row r="10" spans="1:6" s="23" customFormat="1" ht="28">
      <c r="A10" s="23" t="s">
        <v>705</v>
      </c>
      <c r="B10" s="17" t="s">
        <v>706</v>
      </c>
      <c r="C10" s="3"/>
      <c r="D10" s="24"/>
      <c r="E10" s="24"/>
      <c r="F10" s="2" t="s">
        <v>707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725</v>
      </c>
      <c r="F13" s="1" t="s">
        <v>473</v>
      </c>
    </row>
    <row r="14" spans="1:6">
      <c r="A14" s="1" t="s">
        <v>25</v>
      </c>
      <c r="B14" s="17" t="s">
        <v>726</v>
      </c>
      <c r="F14" s="23" t="s">
        <v>615</v>
      </c>
    </row>
    <row r="15" spans="1:6">
      <c r="A15" s="1" t="s">
        <v>26</v>
      </c>
      <c r="B15" s="17" t="s">
        <v>452</v>
      </c>
      <c r="F15" s="23" t="s">
        <v>615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718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608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611</v>
      </c>
      <c r="C24" s="6" t="s">
        <v>609</v>
      </c>
      <c r="D24" s="6" t="s">
        <v>610</v>
      </c>
      <c r="E24" s="6"/>
      <c r="F24" s="8" t="s">
        <v>457</v>
      </c>
    </row>
    <row r="25" spans="1:6">
      <c r="A25" s="23" t="str">
        <f>IF(LEN(INDEX(Lookups!$C$19:$AC$28,1,3*MATCH(Setup!$B22,Lookups!$A$19:$A$27,0)-2))=0,"",INDEX(Lookups!$C$19:$AC$28,1,3*MATCH(Setup!$B22,Lookups!$A$19:$A$27,0)-2))</f>
        <v>Sample Method</v>
      </c>
      <c r="B25" s="18" t="str">
        <f>IF(D25&lt;&gt;"",D25,IF(LEN(INDEX(Lookups!$C$19:$AC$28,1,3*MATCH(Setup!$B22,Lookups!$A$19:$A$27,0)-1))=0,"",INDEX(Lookups!$C$19:$AC$28,1,3*MATCH(Setup!$B22,Lookups!$A$19:$A$27,0)-1)))</f>
        <v>all_variables</v>
      </c>
      <c r="C25" s="25" t="str">
        <f>IF(LEN(INDEX(Lookups!$C$19:$AC$28,1,3*MATCH(Setup!$B22,Lookups!$A$19:$A$27,0)))=0,"",INDEX(Lookups!$C$19:$AC$28,1,3*MATCH(Setup!$B22,Lookups!$A$19:$A$27,0)))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IF(LEN(INDEX(Lookups!$C$19:$AC$28,2,3*MATCH(Setup!$B22,Lookups!$A$19:$A$27,0)-2))=0,"",INDEX(Lookups!$C$19:$AC$28,2,3*MATCH(Setup!$B22,Lookups!$A$19:$A$27,0)-2))</f>
        <v>Number of Samples</v>
      </c>
      <c r="B26" s="18">
        <f>IF(D26&lt;&gt;"",D26,IF(LEN(INDEX(Lookups!$C$19:$AC$28,2,3*MATCH(Setup!$B22,Lookups!$A$19:$A$27,0)-1))=0,"",INDEX(Lookups!$C$19:$AC$28,2,3*MATCH(Setup!$B22,Lookups!$A$19:$A$27,0)-1)))</f>
        <v>300</v>
      </c>
      <c r="C26" s="25" t="str">
        <f>IF(LEN(INDEX(Lookups!$C$19:$AC$28,2,3*MATCH(Setup!$B22,Lookups!$A$19:$A$27,0)))=0,"",INDEX(Lookups!$C$19:$AC$28,2,3*MATCH(Setup!$B22,Lookups!$A$19:$A$27,0)))</f>
        <v>positive integer (if individual, total simulations is this times each variable)</v>
      </c>
      <c r="D26" s="27">
        <v>300</v>
      </c>
      <c r="E26" s="23"/>
    </row>
    <row r="27" spans="1:6">
      <c r="A27" s="23" t="str">
        <f>IF(LEN(INDEX(Lookups!$C$19:$AC$28,3,3*MATCH(Setup!$B22,Lookups!$A$19:$A$27,0)-2))=0,"",INDEX(Lookups!$C$19:$AC$28,3,3*MATCH(Setup!$B22,Lookups!$A$19:$A$27,0)-2))</f>
        <v/>
      </c>
      <c r="B27" s="18" t="str">
        <f>IF(D27&lt;&gt;"",D27,IF(LEN(INDEX(Lookups!$C$19:$AC$28,3,3*MATCH(Setup!$B22,Lookups!$A$19:$A$27,0)-1))=0,"",INDEX(Lookups!$C$19:$AC$28,3,3*MATCH(Setup!$B22,Lookups!$A$19:$A$27,0)-1)))</f>
        <v/>
      </c>
      <c r="C27" s="25" t="str">
        <f>IF(LEN(INDEX(Lookups!$C$19:$AC$28,3,3*MATCH(Setup!$B22,Lookups!$A$19:$A$27,0)))=0,"",INDEX(Lookups!$C$19:$AC$28,3,3*MATCH(Setup!$B22,Lookups!$A$19:$A$27,0)))</f>
        <v/>
      </c>
      <c r="D27" s="27"/>
      <c r="E27" s="23"/>
    </row>
    <row r="28" spans="1:6" s="23" customFormat="1">
      <c r="A28" s="23" t="str">
        <f>IF(LEN(INDEX(Lookups!$C$19:$AC$28,4,3*MATCH(Setup!$B22,Lookups!$A$19:$A$27,0)-2))=0,"",INDEX(Lookups!$C$19:$AC$28,4,3*MATCH(Setup!$B22,Lookups!$A$19:$A$27,0)-2))</f>
        <v/>
      </c>
      <c r="B28" s="18" t="str">
        <f>IF(D28&lt;&gt;"",D28,IF(LEN(INDEX(Lookups!$C$19:$AC$28,4,3*MATCH(Setup!$B22,Lookups!$A$19:$A$27,0)-1))=0,"",INDEX(Lookups!$C$19:$AC$28,4,3*MATCH(Setup!$B22,Lookups!$A$19:$A$27,0)-1)))</f>
        <v/>
      </c>
      <c r="C28" s="25" t="str">
        <f>IF(LEN(INDEX(Lookups!$C$19:$AC$28,4,3*MATCH(Setup!$B22,Lookups!$A$19:$A$27,0)))=0,"",INDEX(Lookups!$C$19:$AC$28,4,3*MATCH(Setup!$B22,Lookups!$A$19:$A$27,0)))</f>
        <v/>
      </c>
      <c r="D28" s="27"/>
    </row>
    <row r="29" spans="1:6" s="23" customFormat="1">
      <c r="A29" s="23" t="str">
        <f>IF(LEN(INDEX(Lookups!$C$19:$AC$28,5,3*MATCH(Setup!$B22,Lookups!$A$19:$A$27,0)-2))=0,"",INDEX(Lookups!$C$19:$AC$28,5,3*MATCH(Setup!$B22,Lookups!$A$19:$A$27,0)-2))</f>
        <v/>
      </c>
      <c r="B29" s="18" t="str">
        <f>IF(D29&lt;&gt;"",D29,IF(LEN(INDEX(Lookups!$C$19:$AC$28,5,3*MATCH(Setup!$B22,Lookups!$A$19:$A$27,0)-1))=0,"",INDEX(Lookups!$C$19:$AC$28,5,3*MATCH(Setup!$B22,Lookups!$A$19:$A$27,0)-1)))</f>
        <v/>
      </c>
      <c r="C29" s="25" t="str">
        <f>IF(LEN(INDEX(Lookups!$C$19:$AC$28,5,3*MATCH(Setup!$B22,Lookups!$A$19:$A$27,0)))=0,"",INDEX(Lookups!$C$19:$AC$28,5,3*MATCH(Setup!$B22,Lookups!$A$19:$A$27,0)))</f>
        <v/>
      </c>
      <c r="D29" s="27"/>
    </row>
    <row r="30" spans="1:6" s="23" customFormat="1">
      <c r="A30" s="23" t="str">
        <f>IF(LEN(INDEX(Lookups!$C$19:$AC$28,6,3*MATCH(Setup!$B22,Lookups!$A$19:$A$27,0)-2))=0,"",INDEX(Lookups!$C$19:$AC$28,6,3*MATCH(Setup!$B22,Lookups!$A$19:$A$27,0)-2))</f>
        <v/>
      </c>
      <c r="B30" s="18" t="str">
        <f>IF(D30&lt;&gt;"",D30,IF(LEN(INDEX(Lookups!$C$19:$AC$28,6,3*MATCH(Setup!$B22,Lookups!$A$19:$A$27,0)-1))=0,"",INDEX(Lookups!$C$19:$AC$28,6,3*MATCH(Setup!$B22,Lookups!$A$19:$A$27,0)-1)))</f>
        <v/>
      </c>
      <c r="C30" s="25" t="str">
        <f>IF(LEN(INDEX(Lookups!$C$19:$AC$28,6,3*MATCH(Setup!$B22,Lookups!$A$19:$A$27,0)))=0,"",INDEX(Lookups!$C$19:$AC$28,6,3*MATCH(Setup!$B22,Lookups!$A$19:$A$27,0)))</f>
        <v/>
      </c>
      <c r="D30" s="27"/>
    </row>
    <row r="31" spans="1:6" s="23" customFormat="1">
      <c r="A31" s="23" t="str">
        <f>IF(LEN(INDEX(Lookups!$C$19:$AC$28,7,3*MATCH(Setup!$B22,Lookups!$A$19:$A$27,0)-2))=0,"",INDEX(Lookups!$C$19:$AC$28,7,3*MATCH(Setup!$B22,Lookups!$A$19:$A$27,0)-2))</f>
        <v/>
      </c>
      <c r="B31" s="18" t="str">
        <f>IF(D31&lt;&gt;"",D31,IF(LEN(INDEX(Lookups!$C$19:$AC$28,7,3*MATCH(Setup!$B22,Lookups!$A$19:$A$27,0)-1))=0,"",INDEX(Lookups!$C$19:$AC$28,7,3*MATCH(Setup!$B22,Lookups!$A$19:$A$27,0)-1)))</f>
        <v/>
      </c>
      <c r="C31" s="25" t="str">
        <f>IF(LEN(INDEX(Lookups!$C$19:$AC$28,7,3*MATCH(Setup!$B22,Lookups!$A$19:$A$27,0)))=0,"",INDEX(Lookups!$C$19:$AC$28,7,3*MATCH(Setup!$B22,Lookups!$A$19:$A$27,0)))</f>
        <v/>
      </c>
      <c r="D31" s="27"/>
    </row>
    <row r="32" spans="1:6" s="23" customFormat="1">
      <c r="A32" s="23" t="str">
        <f>IF(LEN(INDEX(Lookups!$C$19:$AC$28,8,3*MATCH(Setup!$B22,Lookups!$A$19:$A$27,0)-2))=0,"",INDEX(Lookups!$C$19:$AC$28,8,3*MATCH(Setup!$B22,Lookups!$A$19:$A$27,0)-2))</f>
        <v/>
      </c>
      <c r="B32" s="18" t="str">
        <f>IF(D32&lt;&gt;"",D32,IF(LEN(INDEX(Lookups!$C$19:$AC$28,8,3*MATCH(Setup!$B22,Lookups!$A$19:$A$27,0)-1))=0,"",INDEX(Lookups!$C$19:$AC$28,8,3*MATCH(Setup!$B22,Lookups!$A$19:$A$27,0)-1)))</f>
        <v/>
      </c>
      <c r="C32" s="25" t="str">
        <f>IF(LEN(INDEX(Lookups!$C$19:$AC$28,8,3*MATCH(Setup!$B22,Lookups!$A$19:$A$27,0)))=0,"",INDEX(Lookups!$C$19:$AC$28,8,3*MATCH(Setup!$B22,Lookups!$A$19:$A$27,0)))</f>
        <v/>
      </c>
      <c r="D32" s="27"/>
    </row>
    <row r="33" spans="1:6" s="23" customFormat="1">
      <c r="A33" s="23" t="str">
        <f>IF(LEN(INDEX(Lookups!$C$19:$AC$28,9,3*MATCH(Setup!$B22,Lookups!$A$19:$A$27,0)-2))=0,"",INDEX(Lookups!$C$19:$AC$28,9,3*MATCH(Setup!$B22,Lookups!$A$19:$A$27,0)-2))</f>
        <v/>
      </c>
      <c r="B33" s="18" t="str">
        <f>IF(D33&lt;&gt;"",D33,IF(LEN(INDEX(Lookups!$C$19:$AC$28,9,3*MATCH(Setup!$B22,Lookups!$A$19:$A$27,0)-1))=0,"",INDEX(Lookups!$C$19:$AC$28,9,3*MATCH(Setup!$B22,Lookups!$A$19:$A$27,0)-1)))</f>
        <v/>
      </c>
      <c r="C33" s="25" t="str">
        <f>IF(LEN(INDEX(Lookups!$C$19:$AC$28,9,3*MATCH(Setup!$B22,Lookups!$A$19:$A$27,0)))=0,"",INDEX(Lookups!$C$19:$AC$28,9,3*MATCH(Setup!$B22,Lookups!$A$19:$A$27,0)))</f>
        <v/>
      </c>
      <c r="D33" s="27"/>
    </row>
    <row r="34" spans="1:6">
      <c r="A34" s="23" t="str">
        <f>IF(LEN(INDEX(Lookups!$C$19:$AC$28,10,3*MATCH(Setup!$B22,Lookups!$A$19:$A$27,0)-2))=0,"",INDEX(Lookups!$C$19:$AC$28,10,3*MATCH(Setup!$B22,Lookups!$A$19:$A$27,0)-2))</f>
        <v/>
      </c>
      <c r="B34" s="18" t="str">
        <f>IF(D34&lt;&gt;"",D34,IF(LEN(INDEX(Lookups!$C$19:$AC$28,10,3*MATCH(Setup!$B22,Lookups!$A$19:$A$27,0)-1))=0,"",INDEX(Lookups!$C$19:$AC$28,10,3*MATCH(Setup!$B22,Lookups!$A$19:$A$27,0)-1)))</f>
        <v/>
      </c>
      <c r="C34" s="25" t="str">
        <f>IF(LEN(INDEX(Lookups!$C$19:$AC$28,10,3*MATCH(Setup!$B22,Lookups!$A$19:$A$27,0)))=0,"",INDEX(Lookups!$C$19:$AC$28,10,3*MATCH(Setup!$B22,Lookups!$A$19:$A$27,0)))</f>
        <v/>
      </c>
      <c r="D34" s="27"/>
      <c r="E34" s="23"/>
    </row>
    <row r="35" spans="1:6" s="23" customFormat="1">
      <c r="A35" s="23" t="str">
        <f>IF(LEN(INDEX(Lookups!$C$19:$AC$29,11,3*MATCH(Setup!$B22,Lookups!$A$19:$A$27,0)-2))=0,"",INDEX(Lookups!$C$19:$AC$29,11,3*MATCH(Setup!$B22,Lookups!$A$19:$A$27,0)-2))</f>
        <v/>
      </c>
      <c r="B35" s="18" t="str">
        <f>IF(D35&lt;&gt;"",D35,IF(LEN(INDEX(Lookups!$C$19:$AC$29,11,3*MATCH(Setup!$B22,Lookups!$A$19:$A$27,0)-1))=0,"",INDEX(Lookups!$C$19:$AC$29,11,3*MATCH(Setup!$B22,Lookups!$A$19:$A$27,0)-1)))</f>
        <v/>
      </c>
      <c r="C35" s="25" t="str">
        <f>IF(LEN(INDEX(Lookups!$C$19:$AC$29,11,3*MATCH(Setup!$B22,Lookups!$A$19:$A$27,0)))=0,"",INDEX(Lookups!$C$19:$AC$29,11,3*MATCH(Setup!$B22,Lookups!$A$19:$A$27,0)))</f>
        <v/>
      </c>
      <c r="D35" s="27"/>
    </row>
    <row r="36" spans="1:6" s="23" customFormat="1">
      <c r="A36" s="23" t="str">
        <f>IF(LEN(INDEX(Lookups!$C$19:$AC$30,12,3*MATCH(Setup!$B22,Lookups!$A$19:$A$27,0)-2))=0,"",INDEX(Lookups!$C$19:$AC$30,12,3*MATCH(Setup!$B22,Lookups!$A$19:$A$27,0)-2))</f>
        <v/>
      </c>
      <c r="B36" s="18" t="str">
        <f>IF(D36&lt;&gt;"",D36,IF(LEN(INDEX(Lookups!$C$19:$AC$30,12,3*MATCH(Setup!$B22,Lookups!$A$19:$A$27,0)-1))=0,"",INDEX(Lookups!$C$19:$AC$30,12,3*MATCH(Setup!$B22,Lookups!$A$19:$A$27,0)-1)))</f>
        <v/>
      </c>
      <c r="C36" s="25" t="str">
        <f>IF(LEN(INDEX(Lookups!$C$19:$AC$30,12,3*MATCH(Setup!$B22,Lookups!$A$19:$A$27,0)))=0,"",INDEX(Lookups!$C$19:$AC$30,12,3*MATCH(Setup!$B22,Lookups!$A$19:$A$27,0)))</f>
        <v/>
      </c>
      <c r="D36" s="2"/>
      <c r="E36" s="2"/>
    </row>
    <row r="37" spans="1:6" s="2" customFormat="1" ht="28">
      <c r="A37" s="6" t="s">
        <v>33</v>
      </c>
      <c r="B37" s="19" t="s">
        <v>616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728</v>
      </c>
    </row>
    <row r="40" spans="1:6" s="2" customFormat="1" ht="28">
      <c r="A40" s="6" t="s">
        <v>30</v>
      </c>
      <c r="B40" s="31" t="s">
        <v>455</v>
      </c>
      <c r="C40" s="6" t="s">
        <v>38</v>
      </c>
      <c r="D40" s="6" t="s">
        <v>616</v>
      </c>
      <c r="E40" s="6"/>
      <c r="F40" s="8" t="s">
        <v>449</v>
      </c>
    </row>
    <row r="41" spans="1:6" ht="28">
      <c r="A41" s="23" t="s">
        <v>32</v>
      </c>
      <c r="B41" s="17" t="s">
        <v>729</v>
      </c>
      <c r="C41" s="14" t="s">
        <v>41</v>
      </c>
      <c r="D41" s="32" t="s">
        <v>727</v>
      </c>
      <c r="F41" s="2" t="s">
        <v>450</v>
      </c>
    </row>
    <row r="43" spans="1:6" s="2" customFormat="1" ht="42">
      <c r="A43" s="6" t="s">
        <v>35</v>
      </c>
      <c r="B43" s="19" t="s">
        <v>34</v>
      </c>
      <c r="C43" s="6" t="s">
        <v>617</v>
      </c>
      <c r="D43" s="6"/>
      <c r="E43" s="6"/>
      <c r="F43" s="8" t="s">
        <v>612</v>
      </c>
    </row>
    <row r="46" spans="1:6" s="2" customFormat="1" ht="56">
      <c r="A46" s="6" t="s">
        <v>708</v>
      </c>
      <c r="B46" s="19" t="s">
        <v>709</v>
      </c>
      <c r="C46" s="6" t="s">
        <v>710</v>
      </c>
      <c r="D46" s="19"/>
      <c r="E46" s="19"/>
      <c r="F46" s="8" t="s">
        <v>711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712</v>
      </c>
      <c r="B49" s="19" t="s">
        <v>713</v>
      </c>
      <c r="C49" s="6" t="s">
        <v>710</v>
      </c>
      <c r="D49" s="19"/>
      <c r="E49" s="19"/>
      <c r="F49" s="8" t="s">
        <v>714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selection activeCell="B10" sqref="B1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3"/>
      <c r="B1" s="33"/>
      <c r="C1" s="33"/>
      <c r="D1" s="34" t="s">
        <v>40</v>
      </c>
      <c r="E1" s="33"/>
      <c r="F1" s="33"/>
      <c r="G1" s="33"/>
      <c r="H1" s="33"/>
      <c r="I1" s="35"/>
      <c r="J1" s="35"/>
      <c r="K1" s="36" t="s">
        <v>475</v>
      </c>
      <c r="L1" s="37"/>
      <c r="M1" s="37"/>
      <c r="N1" s="37"/>
      <c r="O1" s="37"/>
      <c r="P1" s="38" t="s">
        <v>476</v>
      </c>
      <c r="Q1" s="39"/>
      <c r="R1" s="39"/>
      <c r="S1" s="33"/>
      <c r="T1" s="33"/>
      <c r="U1" s="46" t="s">
        <v>61</v>
      </c>
      <c r="V1" s="46"/>
      <c r="W1" s="46"/>
      <c r="X1" s="46"/>
      <c r="Y1" s="46"/>
      <c r="Z1" s="46"/>
    </row>
    <row r="2" spans="1:26" s="5" customFormat="1" ht="15">
      <c r="A2" s="5" t="s">
        <v>3</v>
      </c>
      <c r="B2" s="5" t="s">
        <v>37</v>
      </c>
      <c r="C2" s="5" t="s">
        <v>549</v>
      </c>
      <c r="D2" s="5" t="s">
        <v>548</v>
      </c>
      <c r="I2" s="40"/>
      <c r="J2" s="40"/>
    </row>
    <row r="3" spans="1:26" s="9" customFormat="1" ht="45">
      <c r="A3" s="9" t="s">
        <v>1</v>
      </c>
      <c r="B3" s="41" t="s">
        <v>0</v>
      </c>
      <c r="C3" s="41" t="s">
        <v>25</v>
      </c>
      <c r="D3" s="41" t="s">
        <v>42</v>
      </c>
      <c r="E3" s="41" t="s">
        <v>36</v>
      </c>
      <c r="F3" s="42" t="s">
        <v>637</v>
      </c>
      <c r="G3" s="43" t="s">
        <v>11</v>
      </c>
      <c r="H3" s="41" t="s">
        <v>7</v>
      </c>
      <c r="I3" s="41" t="s">
        <v>85</v>
      </c>
      <c r="J3" s="41" t="s">
        <v>12</v>
      </c>
      <c r="K3" s="44" t="s">
        <v>13</v>
      </c>
      <c r="L3" s="44" t="s">
        <v>14</v>
      </c>
      <c r="M3" s="44" t="s">
        <v>10</v>
      </c>
      <c r="N3" s="44" t="s">
        <v>9</v>
      </c>
      <c r="O3" s="44" t="s">
        <v>547</v>
      </c>
      <c r="P3" s="44" t="s">
        <v>477</v>
      </c>
      <c r="Q3" s="44" t="s">
        <v>478</v>
      </c>
      <c r="R3" s="41" t="s">
        <v>8</v>
      </c>
      <c r="S3" s="41" t="s">
        <v>6</v>
      </c>
      <c r="T3" s="41" t="s">
        <v>5</v>
      </c>
      <c r="U3" s="41" t="s">
        <v>20</v>
      </c>
      <c r="V3" s="9" t="s">
        <v>16</v>
      </c>
      <c r="W3" s="9" t="s">
        <v>17</v>
      </c>
      <c r="X3" s="9" t="s">
        <v>18</v>
      </c>
      <c r="Y3" s="9" t="s">
        <v>19</v>
      </c>
    </row>
    <row r="4" spans="1:26" s="29" customFormat="1">
      <c r="A4" s="29" t="b">
        <v>1</v>
      </c>
      <c r="B4" s="29" t="s">
        <v>730</v>
      </c>
      <c r="C4" s="29" t="s">
        <v>731</v>
      </c>
      <c r="D4" s="29" t="s">
        <v>731</v>
      </c>
      <c r="E4" s="29" t="s">
        <v>68</v>
      </c>
    </row>
    <row r="5" spans="1:26" s="22" customFormat="1">
      <c r="B5" s="22" t="s">
        <v>21</v>
      </c>
      <c r="D5" s="22" t="s">
        <v>197</v>
      </c>
      <c r="E5" s="22" t="s">
        <v>198</v>
      </c>
      <c r="G5" s="22" t="s">
        <v>64</v>
      </c>
      <c r="I5" s="22">
        <v>20000</v>
      </c>
    </row>
    <row r="6" spans="1:26" s="28" customFormat="1">
      <c r="B6" s="28" t="s">
        <v>22</v>
      </c>
      <c r="D6" s="28" t="s">
        <v>199</v>
      </c>
      <c r="E6" s="28" t="s">
        <v>200</v>
      </c>
      <c r="G6" s="28" t="s">
        <v>64</v>
      </c>
      <c r="I6" s="28">
        <v>2</v>
      </c>
      <c r="K6" s="28">
        <v>1.8</v>
      </c>
      <c r="L6" s="28">
        <v>2.2000000000000002</v>
      </c>
      <c r="M6" s="28">
        <v>2</v>
      </c>
      <c r="N6" s="28">
        <f>(L6+K6)/6</f>
        <v>0.66666666666666663</v>
      </c>
      <c r="R6" s="28" t="s">
        <v>23</v>
      </c>
    </row>
    <row r="7" spans="1:26" s="28" customFormat="1">
      <c r="B7" s="28" t="s">
        <v>22</v>
      </c>
      <c r="D7" s="28" t="s">
        <v>201</v>
      </c>
      <c r="E7" s="28" t="s">
        <v>202</v>
      </c>
      <c r="G7" s="28" t="s">
        <v>65</v>
      </c>
      <c r="I7" s="28">
        <v>2</v>
      </c>
      <c r="K7" s="28">
        <v>1</v>
      </c>
      <c r="L7" s="28">
        <v>4</v>
      </c>
      <c r="M7" s="28">
        <v>2</v>
      </c>
      <c r="N7" s="28">
        <f>4/6</f>
        <v>0.66666666666666663</v>
      </c>
      <c r="P7" s="28" t="s">
        <v>732</v>
      </c>
      <c r="Q7" s="28" t="s">
        <v>733</v>
      </c>
      <c r="R7" s="28" t="s">
        <v>734</v>
      </c>
    </row>
    <row r="8" spans="1:26" s="22" customFormat="1">
      <c r="B8" s="22" t="s">
        <v>21</v>
      </c>
      <c r="D8" s="22" t="s">
        <v>203</v>
      </c>
      <c r="E8" s="22" t="s">
        <v>204</v>
      </c>
      <c r="G8" s="22" t="s">
        <v>64</v>
      </c>
      <c r="I8" s="22">
        <v>10</v>
      </c>
    </row>
    <row r="9" spans="1:26" s="22" customFormat="1">
      <c r="B9" s="22" t="s">
        <v>21</v>
      </c>
      <c r="D9" s="22" t="s">
        <v>735</v>
      </c>
      <c r="E9" s="22" t="s">
        <v>736</v>
      </c>
      <c r="G9" s="22" t="s">
        <v>64</v>
      </c>
      <c r="I9" s="22">
        <v>0</v>
      </c>
    </row>
    <row r="10" spans="1:26" s="22" customFormat="1">
      <c r="B10" s="22" t="s">
        <v>21</v>
      </c>
      <c r="D10" s="22" t="s">
        <v>205</v>
      </c>
      <c r="E10" s="22" t="s">
        <v>206</v>
      </c>
      <c r="G10" s="22" t="s">
        <v>63</v>
      </c>
      <c r="I10" s="22" t="b">
        <v>1</v>
      </c>
    </row>
    <row r="11" spans="1:26" s="22" customFormat="1">
      <c r="B11" s="22" t="s">
        <v>21</v>
      </c>
      <c r="D11" s="22" t="s">
        <v>207</v>
      </c>
      <c r="E11" s="22" t="s">
        <v>208</v>
      </c>
      <c r="G11" s="22" t="s">
        <v>63</v>
      </c>
      <c r="I11" s="22" t="b">
        <v>1</v>
      </c>
    </row>
    <row r="12" spans="1:26" s="29" customFormat="1">
      <c r="A12" s="29" t="b">
        <v>1</v>
      </c>
      <c r="B12" s="29" t="s">
        <v>715</v>
      </c>
      <c r="C12" s="29" t="s">
        <v>737</v>
      </c>
      <c r="D12" s="29" t="s">
        <v>76</v>
      </c>
      <c r="E12" s="29" t="s">
        <v>68</v>
      </c>
    </row>
    <row r="13" spans="1:26" s="28" customFormat="1">
      <c r="B13" s="28" t="s">
        <v>22</v>
      </c>
      <c r="D13" s="28" t="s">
        <v>701</v>
      </c>
      <c r="E13" s="28" t="s">
        <v>77</v>
      </c>
      <c r="G13" s="28" t="s">
        <v>64</v>
      </c>
      <c r="I13" s="28">
        <v>0.4</v>
      </c>
      <c r="K13" s="28">
        <v>0.2</v>
      </c>
      <c r="L13" s="28">
        <v>0.8</v>
      </c>
      <c r="M13" s="28">
        <v>0.4</v>
      </c>
      <c r="N13" s="28">
        <f>(L13-K13)/6</f>
        <v>0.10000000000000002</v>
      </c>
      <c r="R13" s="28" t="s">
        <v>23</v>
      </c>
    </row>
    <row r="14" spans="1:26" s="22" customFormat="1">
      <c r="B14" s="22" t="s">
        <v>21</v>
      </c>
      <c r="D14" s="22" t="s">
        <v>78</v>
      </c>
      <c r="E14" s="22" t="s">
        <v>79</v>
      </c>
      <c r="G14" s="22" t="s">
        <v>64</v>
      </c>
      <c r="I14" s="22">
        <v>30</v>
      </c>
    </row>
    <row r="15" spans="1:26" s="22" customFormat="1">
      <c r="B15" s="22" t="s">
        <v>21</v>
      </c>
      <c r="D15" s="22" t="s">
        <v>80</v>
      </c>
      <c r="E15" s="22" t="s">
        <v>81</v>
      </c>
      <c r="G15" s="22" t="s">
        <v>62</v>
      </c>
      <c r="I15" s="22" t="s">
        <v>82</v>
      </c>
      <c r="J15" s="22" t="s">
        <v>84</v>
      </c>
    </row>
    <row r="16" spans="1:26" s="29" customFormat="1">
      <c r="A16" s="29" t="b">
        <v>1</v>
      </c>
      <c r="B16" s="29" t="s">
        <v>716</v>
      </c>
      <c r="C16" s="29" t="s">
        <v>737</v>
      </c>
      <c r="D16" s="29" t="s">
        <v>76</v>
      </c>
      <c r="E16" s="29" t="s">
        <v>68</v>
      </c>
    </row>
    <row r="17" spans="1:18" s="28" customFormat="1">
      <c r="B17" s="28" t="s">
        <v>22</v>
      </c>
      <c r="D17" s="28" t="s">
        <v>702</v>
      </c>
      <c r="E17" s="28" t="s">
        <v>77</v>
      </c>
      <c r="G17" s="28" t="s">
        <v>64</v>
      </c>
      <c r="I17" s="28">
        <v>0.4</v>
      </c>
      <c r="K17" s="28">
        <v>0.2</v>
      </c>
      <c r="L17" s="28">
        <v>0.8</v>
      </c>
      <c r="M17" s="28">
        <v>0.4</v>
      </c>
      <c r="N17" s="28">
        <f>(L17-K17)/6</f>
        <v>0.10000000000000002</v>
      </c>
      <c r="R17" s="28" t="s">
        <v>23</v>
      </c>
    </row>
    <row r="18" spans="1:18" s="22" customFormat="1">
      <c r="B18" s="22" t="s">
        <v>21</v>
      </c>
      <c r="D18" s="22" t="s">
        <v>78</v>
      </c>
      <c r="E18" s="22" t="s">
        <v>79</v>
      </c>
      <c r="G18" s="22" t="s">
        <v>64</v>
      </c>
      <c r="I18" s="22">
        <v>30</v>
      </c>
    </row>
    <row r="19" spans="1:18" s="22" customFormat="1">
      <c r="B19" s="22" t="s">
        <v>21</v>
      </c>
      <c r="D19" s="22" t="s">
        <v>80</v>
      </c>
      <c r="E19" s="22" t="s">
        <v>81</v>
      </c>
      <c r="G19" s="22" t="s">
        <v>62</v>
      </c>
      <c r="I19" s="22" t="s">
        <v>655</v>
      </c>
      <c r="J19" s="22" t="s">
        <v>84</v>
      </c>
    </row>
    <row r="20" spans="1:18" s="29" customFormat="1">
      <c r="A20" s="29" t="b">
        <v>1</v>
      </c>
      <c r="B20" s="29" t="s">
        <v>738</v>
      </c>
      <c r="C20" s="29" t="s">
        <v>737</v>
      </c>
      <c r="D20" s="29" t="s">
        <v>76</v>
      </c>
      <c r="E20" s="29" t="s">
        <v>68</v>
      </c>
    </row>
    <row r="21" spans="1:18" s="22" customFormat="1">
      <c r="B21" s="22" t="s">
        <v>21</v>
      </c>
      <c r="D21" s="22" t="s">
        <v>384</v>
      </c>
      <c r="E21" s="22" t="s">
        <v>77</v>
      </c>
      <c r="G21" s="22" t="s">
        <v>64</v>
      </c>
      <c r="I21" s="22">
        <v>0.4</v>
      </c>
    </row>
    <row r="22" spans="1:18" s="22" customFormat="1">
      <c r="B22" s="22" t="s">
        <v>21</v>
      </c>
      <c r="D22" s="22" t="s">
        <v>78</v>
      </c>
      <c r="E22" s="22" t="s">
        <v>79</v>
      </c>
      <c r="G22" s="22" t="s">
        <v>64</v>
      </c>
      <c r="I22" s="22">
        <v>30</v>
      </c>
    </row>
    <row r="23" spans="1:18" s="22" customFormat="1">
      <c r="B23" s="22" t="s">
        <v>21</v>
      </c>
      <c r="D23" s="22" t="s">
        <v>80</v>
      </c>
      <c r="E23" s="22" t="s">
        <v>81</v>
      </c>
      <c r="G23" s="22" t="s">
        <v>62</v>
      </c>
      <c r="I23" s="22" t="s">
        <v>739</v>
      </c>
      <c r="J23" s="22" t="s">
        <v>84</v>
      </c>
    </row>
    <row r="24" spans="1:18" s="29" customFormat="1">
      <c r="A24" s="29" t="b">
        <v>1</v>
      </c>
      <c r="B24" s="29" t="s">
        <v>740</v>
      </c>
      <c r="C24" s="29" t="s">
        <v>737</v>
      </c>
      <c r="D24" s="29" t="s">
        <v>76</v>
      </c>
      <c r="E24" s="29" t="s">
        <v>68</v>
      </c>
    </row>
    <row r="25" spans="1:18" s="22" customFormat="1">
      <c r="B25" s="22" t="s">
        <v>21</v>
      </c>
      <c r="D25" s="22" t="s">
        <v>384</v>
      </c>
      <c r="E25" s="22" t="s">
        <v>77</v>
      </c>
      <c r="G25" s="22" t="s">
        <v>64</v>
      </c>
      <c r="I25" s="22">
        <v>0.4</v>
      </c>
    </row>
    <row r="26" spans="1:18" s="22" customFormat="1">
      <c r="B26" s="22" t="s">
        <v>21</v>
      </c>
      <c r="D26" s="22" t="s">
        <v>78</v>
      </c>
      <c r="E26" s="22" t="s">
        <v>79</v>
      </c>
      <c r="G26" s="22" t="s">
        <v>64</v>
      </c>
      <c r="I26" s="22">
        <v>30</v>
      </c>
    </row>
    <row r="27" spans="1:18" s="22" customFormat="1">
      <c r="B27" s="22" t="s">
        <v>21</v>
      </c>
      <c r="D27" s="22" t="s">
        <v>80</v>
      </c>
      <c r="E27" s="22" t="s">
        <v>81</v>
      </c>
      <c r="G27" s="22" t="s">
        <v>62</v>
      </c>
      <c r="I27" s="22" t="s">
        <v>613</v>
      </c>
      <c r="J27" s="22" t="s">
        <v>84</v>
      </c>
    </row>
    <row r="28" spans="1:18" s="29" customFormat="1">
      <c r="A28" s="29" t="b">
        <v>1</v>
      </c>
      <c r="B28" s="29" t="s">
        <v>741</v>
      </c>
      <c r="C28" s="29" t="s">
        <v>742</v>
      </c>
      <c r="D28" s="29" t="s">
        <v>743</v>
      </c>
      <c r="E28" s="29" t="s">
        <v>68</v>
      </c>
    </row>
    <row r="29" spans="1:18" s="22" customFormat="1">
      <c r="B29" s="22" t="s">
        <v>21</v>
      </c>
      <c r="D29" s="22" t="s">
        <v>744</v>
      </c>
      <c r="E29" s="22" t="s">
        <v>745</v>
      </c>
      <c r="G29" s="22" t="s">
        <v>62</v>
      </c>
      <c r="I29" s="22" t="s">
        <v>746</v>
      </c>
      <c r="J29" s="22" t="s">
        <v>747</v>
      </c>
    </row>
    <row r="30" spans="1:18" s="22" customFormat="1">
      <c r="B30" s="22" t="s">
        <v>21</v>
      </c>
      <c r="D30" s="22" t="s">
        <v>748</v>
      </c>
      <c r="E30" s="22" t="s">
        <v>749</v>
      </c>
      <c r="G30" s="22" t="s">
        <v>62</v>
      </c>
      <c r="I30" s="22" t="s">
        <v>750</v>
      </c>
      <c r="J30" s="22" t="s">
        <v>751</v>
      </c>
    </row>
    <row r="31" spans="1:18" s="22" customFormat="1">
      <c r="B31" s="22" t="s">
        <v>21</v>
      </c>
      <c r="D31" s="22" t="s">
        <v>752</v>
      </c>
      <c r="E31" s="22" t="s">
        <v>753</v>
      </c>
      <c r="G31" s="22" t="s">
        <v>62</v>
      </c>
      <c r="I31" s="22" t="s">
        <v>754</v>
      </c>
      <c r="J31" s="22" t="s">
        <v>751</v>
      </c>
    </row>
    <row r="32" spans="1:18" s="22" customFormat="1">
      <c r="B32" s="22" t="s">
        <v>21</v>
      </c>
      <c r="D32" s="22" t="s">
        <v>755</v>
      </c>
      <c r="E32" s="22" t="s">
        <v>128</v>
      </c>
      <c r="G32" s="22" t="s">
        <v>64</v>
      </c>
      <c r="I32" s="22">
        <v>0</v>
      </c>
    </row>
    <row r="33" spans="1:18" s="29" customFormat="1">
      <c r="A33" s="29" t="b">
        <v>1</v>
      </c>
      <c r="B33" s="29" t="s">
        <v>756</v>
      </c>
      <c r="C33" s="29" t="s">
        <v>757</v>
      </c>
      <c r="D33" s="29" t="s">
        <v>170</v>
      </c>
      <c r="E33" s="29" t="s">
        <v>68</v>
      </c>
    </row>
    <row r="34" spans="1:18" s="28" customFormat="1">
      <c r="B34" s="28" t="s">
        <v>22</v>
      </c>
      <c r="D34" s="28" t="s">
        <v>758</v>
      </c>
      <c r="E34" s="28" t="s">
        <v>172</v>
      </c>
      <c r="F34" s="28" t="s">
        <v>759</v>
      </c>
      <c r="G34" s="28" t="s">
        <v>64</v>
      </c>
      <c r="I34" s="28">
        <v>0.5</v>
      </c>
      <c r="K34" s="28">
        <v>0</v>
      </c>
      <c r="L34" s="28">
        <v>0.8</v>
      </c>
      <c r="M34" s="28">
        <v>0.5</v>
      </c>
      <c r="N34" s="28">
        <f>(L34+K34)/6</f>
        <v>0.13333333333333333</v>
      </c>
      <c r="R34" s="28" t="s">
        <v>24</v>
      </c>
    </row>
    <row r="35" spans="1:18" s="22" customFormat="1">
      <c r="B35" s="22" t="s">
        <v>21</v>
      </c>
      <c r="D35" s="22" t="s">
        <v>173</v>
      </c>
      <c r="E35" s="22" t="s">
        <v>81</v>
      </c>
      <c r="G35" s="22" t="s">
        <v>62</v>
      </c>
      <c r="I35" s="22" t="s">
        <v>82</v>
      </c>
      <c r="J35" s="22" t="s">
        <v>84</v>
      </c>
    </row>
    <row r="36" spans="1:18" s="22" customFormat="1">
      <c r="B36" s="22" t="s">
        <v>21</v>
      </c>
      <c r="D36" s="22" t="s">
        <v>174</v>
      </c>
      <c r="E36" s="22" t="s">
        <v>175</v>
      </c>
      <c r="G36" s="22" t="s">
        <v>63</v>
      </c>
      <c r="I36" s="22" t="b">
        <v>0</v>
      </c>
    </row>
    <row r="37" spans="1:18" s="22" customFormat="1">
      <c r="B37" s="22" t="s">
        <v>21</v>
      </c>
      <c r="D37" s="22" t="s">
        <v>176</v>
      </c>
      <c r="E37" s="22" t="s">
        <v>89</v>
      </c>
      <c r="G37" s="22" t="s">
        <v>62</v>
      </c>
      <c r="J37" s="22" t="s">
        <v>656</v>
      </c>
    </row>
    <row r="38" spans="1:18" s="29" customFormat="1">
      <c r="A38" s="29" t="b">
        <v>1</v>
      </c>
      <c r="B38" s="29" t="s">
        <v>760</v>
      </c>
      <c r="C38" s="29" t="s">
        <v>757</v>
      </c>
      <c r="D38" s="29" t="s">
        <v>170</v>
      </c>
      <c r="E38" s="29" t="s">
        <v>68</v>
      </c>
    </row>
    <row r="39" spans="1:18" s="28" customFormat="1">
      <c r="B39" s="28" t="s">
        <v>22</v>
      </c>
      <c r="D39" s="28" t="s">
        <v>761</v>
      </c>
      <c r="E39" s="28" t="s">
        <v>172</v>
      </c>
      <c r="F39" s="28" t="s">
        <v>762</v>
      </c>
      <c r="G39" s="28" t="s">
        <v>64</v>
      </c>
      <c r="I39" s="28">
        <v>0.5</v>
      </c>
      <c r="K39" s="28">
        <v>0</v>
      </c>
      <c r="L39" s="28">
        <v>0.8</v>
      </c>
      <c r="M39" s="28">
        <v>0.5</v>
      </c>
      <c r="N39" s="28">
        <f>(L39+K39)/6</f>
        <v>0.13333333333333333</v>
      </c>
      <c r="R39" s="28" t="s">
        <v>24</v>
      </c>
    </row>
    <row r="40" spans="1:18" s="22" customFormat="1">
      <c r="B40" s="22" t="s">
        <v>21</v>
      </c>
      <c r="D40" s="22" t="s">
        <v>173</v>
      </c>
      <c r="E40" s="22" t="s">
        <v>81</v>
      </c>
      <c r="G40" s="22" t="s">
        <v>62</v>
      </c>
      <c r="I40" s="22" t="s">
        <v>655</v>
      </c>
      <c r="J40" s="22" t="s">
        <v>84</v>
      </c>
    </row>
    <row r="41" spans="1:18" s="22" customFormat="1">
      <c r="B41" s="22" t="s">
        <v>21</v>
      </c>
      <c r="D41" s="22" t="s">
        <v>174</v>
      </c>
      <c r="E41" s="22" t="s">
        <v>175</v>
      </c>
      <c r="G41" s="22" t="s">
        <v>63</v>
      </c>
      <c r="I41" s="22" t="b">
        <v>0</v>
      </c>
    </row>
    <row r="42" spans="1:18" s="22" customFormat="1">
      <c r="B42" s="22" t="s">
        <v>21</v>
      </c>
      <c r="D42" s="22" t="s">
        <v>176</v>
      </c>
      <c r="E42" s="22" t="s">
        <v>89</v>
      </c>
      <c r="G42" s="22" t="s">
        <v>62</v>
      </c>
      <c r="J42" s="22" t="s">
        <v>656</v>
      </c>
    </row>
    <row r="43" spans="1:18" s="29" customFormat="1">
      <c r="A43" s="29" t="b">
        <v>1</v>
      </c>
      <c r="B43" s="29" t="s">
        <v>763</v>
      </c>
      <c r="C43" s="29" t="s">
        <v>757</v>
      </c>
      <c r="D43" s="29" t="s">
        <v>170</v>
      </c>
      <c r="E43" s="29" t="s">
        <v>68</v>
      </c>
    </row>
    <row r="44" spans="1:18" s="28" customFormat="1">
      <c r="B44" s="28" t="s">
        <v>22</v>
      </c>
      <c r="D44" s="28" t="s">
        <v>764</v>
      </c>
      <c r="E44" s="28" t="s">
        <v>172</v>
      </c>
      <c r="F44" s="28" t="s">
        <v>694</v>
      </c>
      <c r="G44" s="28" t="s">
        <v>64</v>
      </c>
      <c r="I44" s="28">
        <v>0.5</v>
      </c>
      <c r="K44" s="28">
        <v>0</v>
      </c>
      <c r="L44" s="28">
        <v>0.8</v>
      </c>
      <c r="M44" s="28">
        <v>0.5</v>
      </c>
      <c r="N44" s="28">
        <f>(L44+K44)/6</f>
        <v>0.13333333333333333</v>
      </c>
      <c r="R44" s="28" t="s">
        <v>24</v>
      </c>
    </row>
    <row r="45" spans="1:18" s="22" customFormat="1">
      <c r="B45" s="22" t="s">
        <v>21</v>
      </c>
      <c r="D45" s="22" t="s">
        <v>173</v>
      </c>
      <c r="E45" s="22" t="s">
        <v>81</v>
      </c>
      <c r="G45" s="22" t="s">
        <v>62</v>
      </c>
      <c r="I45" s="22" t="s">
        <v>613</v>
      </c>
      <c r="J45" s="22" t="s">
        <v>84</v>
      </c>
    </row>
    <row r="46" spans="1:18" s="22" customFormat="1">
      <c r="B46" s="22" t="s">
        <v>21</v>
      </c>
      <c r="D46" s="22" t="s">
        <v>174</v>
      </c>
      <c r="E46" s="22" t="s">
        <v>175</v>
      </c>
      <c r="G46" s="22" t="s">
        <v>63</v>
      </c>
      <c r="I46" s="22" t="b">
        <v>0</v>
      </c>
    </row>
    <row r="47" spans="1:18" s="22" customFormat="1">
      <c r="B47" s="22" t="s">
        <v>21</v>
      </c>
      <c r="D47" s="22" t="s">
        <v>176</v>
      </c>
      <c r="E47" s="22" t="s">
        <v>89</v>
      </c>
      <c r="G47" s="22" t="s">
        <v>62</v>
      </c>
      <c r="J47" s="22" t="s">
        <v>656</v>
      </c>
    </row>
    <row r="48" spans="1:18" s="29" customFormat="1">
      <c r="A48" s="29" t="b">
        <v>1</v>
      </c>
      <c r="B48" s="29" t="s">
        <v>765</v>
      </c>
      <c r="C48" s="29" t="s">
        <v>766</v>
      </c>
      <c r="D48" s="29" t="s">
        <v>767</v>
      </c>
      <c r="E48" s="29" t="s">
        <v>68</v>
      </c>
    </row>
    <row r="49" spans="1:26" s="22" customFormat="1">
      <c r="B49" s="22" t="s">
        <v>21</v>
      </c>
      <c r="D49" s="22" t="s">
        <v>768</v>
      </c>
      <c r="E49" s="22" t="s">
        <v>769</v>
      </c>
      <c r="G49" s="22" t="s">
        <v>64</v>
      </c>
      <c r="I49" s="22">
        <v>0</v>
      </c>
    </row>
    <row r="50" spans="1:26" s="22" customFormat="1">
      <c r="B50" s="22" t="s">
        <v>21</v>
      </c>
      <c r="D50" s="22" t="s">
        <v>770</v>
      </c>
      <c r="E50" s="22" t="s">
        <v>771</v>
      </c>
      <c r="G50" s="22" t="s">
        <v>63</v>
      </c>
      <c r="I50" s="22" t="b">
        <v>1</v>
      </c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30"/>
      <c r="N57" s="30"/>
      <c r="O57" s="30"/>
      <c r="P57" s="30"/>
      <c r="Q57" s="3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30"/>
      <c r="N60" s="30"/>
      <c r="O60" s="30"/>
      <c r="P60" s="30"/>
      <c r="Q60" s="3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30"/>
      <c r="N63" s="30"/>
      <c r="O63" s="30"/>
      <c r="P63" s="30"/>
      <c r="Q63" s="3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30"/>
      <c r="N66" s="30"/>
      <c r="O66" s="30"/>
      <c r="P66" s="30"/>
      <c r="Q66" s="3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30"/>
      <c r="N69" s="30"/>
      <c r="O69" s="30"/>
      <c r="P69" s="30"/>
      <c r="Q69" s="30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0"/>
      <c r="P73" s="3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30"/>
      <c r="P79" s="3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0"/>
      <c r="P86" s="3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0"/>
      <c r="P88" s="3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0"/>
      <c r="P89" s="3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0"/>
      <c r="P91" s="3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0"/>
      <c r="P93" s="3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0"/>
      <c r="P95" s="3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0"/>
      <c r="P97" s="3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C83" sqref="C83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3"/>
      <c r="B1" s="33"/>
      <c r="C1" s="33"/>
      <c r="D1" s="33"/>
      <c r="E1" s="34" t="s">
        <v>469</v>
      </c>
      <c r="F1" s="34"/>
      <c r="G1" s="34"/>
      <c r="H1" s="34"/>
      <c r="I1" s="33"/>
      <c r="J1" s="33"/>
      <c r="K1" s="33"/>
      <c r="L1" s="33"/>
    </row>
    <row r="2" spans="1:13" s="5" customFormat="1" ht="15">
      <c r="A2" s="5" t="s">
        <v>461</v>
      </c>
      <c r="B2" s="9" t="s">
        <v>638</v>
      </c>
      <c r="C2" s="9" t="s">
        <v>618</v>
      </c>
      <c r="D2" s="5" t="s">
        <v>462</v>
      </c>
      <c r="E2" s="5" t="s">
        <v>7</v>
      </c>
      <c r="F2" s="5" t="s">
        <v>11</v>
      </c>
      <c r="G2" s="5" t="s">
        <v>619</v>
      </c>
      <c r="H2" s="5" t="s">
        <v>620</v>
      </c>
      <c r="I2" s="5" t="s">
        <v>621</v>
      </c>
      <c r="J2" s="5" t="s">
        <v>622</v>
      </c>
      <c r="K2" s="5" t="s">
        <v>623</v>
      </c>
      <c r="L2" s="5" t="s">
        <v>624</v>
      </c>
    </row>
    <row r="3" spans="1:13" s="9" customFormat="1" ht="45">
      <c r="A3" s="9" t="s">
        <v>625</v>
      </c>
      <c r="B3" s="9" t="s">
        <v>639</v>
      </c>
      <c r="C3" s="9" t="s">
        <v>626</v>
      </c>
      <c r="D3" s="41" t="s">
        <v>627</v>
      </c>
      <c r="E3" s="41"/>
      <c r="F3" s="41" t="s">
        <v>628</v>
      </c>
      <c r="G3" s="41" t="s">
        <v>463</v>
      </c>
      <c r="H3" s="41" t="s">
        <v>463</v>
      </c>
      <c r="I3" s="41" t="s">
        <v>463</v>
      </c>
      <c r="J3" s="41" t="s">
        <v>629</v>
      </c>
      <c r="K3" s="43" t="s">
        <v>629</v>
      </c>
      <c r="L3" s="41" t="s">
        <v>630</v>
      </c>
      <c r="M3" s="9" t="s">
        <v>772</v>
      </c>
    </row>
    <row r="4" spans="1:13" s="23" customFormat="1">
      <c r="A4" s="22" t="s">
        <v>773</v>
      </c>
      <c r="B4" s="22" t="s">
        <v>774</v>
      </c>
      <c r="C4" s="22" t="s">
        <v>775</v>
      </c>
      <c r="D4" s="22" t="s">
        <v>776</v>
      </c>
      <c r="E4" s="22" t="s">
        <v>470</v>
      </c>
      <c r="F4" s="22" t="s">
        <v>64</v>
      </c>
      <c r="G4" s="22" t="b">
        <v>1</v>
      </c>
      <c r="H4" s="22" t="b">
        <v>1</v>
      </c>
      <c r="I4" s="22" t="b">
        <v>1</v>
      </c>
      <c r="J4" s="22"/>
      <c r="K4" s="22"/>
      <c r="L4" s="22"/>
      <c r="M4" s="22"/>
    </row>
    <row r="5" spans="1:13" s="23" customFormat="1">
      <c r="A5" s="22" t="s">
        <v>777</v>
      </c>
      <c r="B5" s="22" t="s">
        <v>778</v>
      </c>
      <c r="C5" s="22" t="s">
        <v>779</v>
      </c>
      <c r="D5" s="22" t="s">
        <v>780</v>
      </c>
      <c r="E5" s="22" t="s">
        <v>470</v>
      </c>
      <c r="F5" s="22" t="s">
        <v>64</v>
      </c>
      <c r="G5" s="22" t="b">
        <v>1</v>
      </c>
      <c r="H5" s="22" t="b">
        <v>1</v>
      </c>
      <c r="I5" s="22" t="b">
        <v>1</v>
      </c>
      <c r="J5" s="22"/>
      <c r="K5" s="22"/>
      <c r="L5" s="22"/>
      <c r="M5" s="22"/>
    </row>
    <row r="6" spans="1:13" s="23" customFormat="1">
      <c r="A6" s="22" t="s">
        <v>631</v>
      </c>
      <c r="B6" s="22" t="s">
        <v>695</v>
      </c>
      <c r="C6" s="22" t="s">
        <v>632</v>
      </c>
      <c r="D6" s="22" t="s">
        <v>633</v>
      </c>
      <c r="E6" s="22" t="s">
        <v>470</v>
      </c>
      <c r="F6" s="22" t="s">
        <v>64</v>
      </c>
      <c r="G6" s="22" t="b">
        <v>1</v>
      </c>
      <c r="H6" s="22" t="b">
        <v>1</v>
      </c>
      <c r="I6" s="22" t="b">
        <v>0</v>
      </c>
      <c r="J6" s="45"/>
      <c r="K6" s="22"/>
      <c r="L6" s="22"/>
      <c r="M6" s="22"/>
    </row>
    <row r="7" spans="1:13" s="23" customFormat="1">
      <c r="A7" s="22" t="s">
        <v>634</v>
      </c>
      <c r="B7" s="22" t="s">
        <v>696</v>
      </c>
      <c r="C7" s="22" t="s">
        <v>635</v>
      </c>
      <c r="D7" s="22" t="s">
        <v>636</v>
      </c>
      <c r="E7" s="22" t="s">
        <v>470</v>
      </c>
      <c r="F7" s="22" t="s">
        <v>64</v>
      </c>
      <c r="G7" s="22" t="b">
        <v>1</v>
      </c>
      <c r="H7" s="22" t="b">
        <v>1</v>
      </c>
      <c r="I7" s="22" t="b">
        <v>0</v>
      </c>
      <c r="J7" s="45"/>
      <c r="K7" s="22"/>
      <c r="L7" s="22"/>
      <c r="M7" s="22"/>
    </row>
    <row r="8" spans="1:13" s="23" customFormat="1">
      <c r="A8" s="22" t="s">
        <v>657</v>
      </c>
      <c r="B8" s="22"/>
      <c r="C8" s="22"/>
      <c r="D8" s="22" t="s">
        <v>697</v>
      </c>
      <c r="E8" s="22" t="s">
        <v>658</v>
      </c>
      <c r="F8" s="22" t="s">
        <v>64</v>
      </c>
      <c r="G8" s="15" t="b">
        <v>0</v>
      </c>
      <c r="H8" s="22" t="b">
        <v>1</v>
      </c>
      <c r="I8" s="22" t="b">
        <v>0</v>
      </c>
      <c r="J8" s="22"/>
      <c r="K8" s="22"/>
      <c r="L8" s="22"/>
      <c r="M8" s="22"/>
    </row>
    <row r="9" spans="1:13" s="23" customFormat="1">
      <c r="A9" s="22" t="s">
        <v>659</v>
      </c>
      <c r="B9" s="22"/>
      <c r="C9" s="22"/>
      <c r="D9" s="22" t="s">
        <v>698</v>
      </c>
      <c r="E9" s="22" t="s">
        <v>658</v>
      </c>
      <c r="F9" s="22" t="s">
        <v>64</v>
      </c>
      <c r="G9" s="15" t="b">
        <v>0</v>
      </c>
      <c r="H9" s="22" t="b">
        <v>1</v>
      </c>
      <c r="I9" s="22" t="b">
        <v>0</v>
      </c>
      <c r="J9" s="22"/>
      <c r="K9" s="22"/>
      <c r="L9" s="22"/>
      <c r="M9" s="22"/>
    </row>
    <row r="10" spans="1:13" s="23" customFormat="1">
      <c r="A10" s="22" t="s">
        <v>660</v>
      </c>
      <c r="B10" s="22"/>
      <c r="C10" s="22"/>
      <c r="D10" s="22" t="s">
        <v>699</v>
      </c>
      <c r="E10" s="22" t="s">
        <v>658</v>
      </c>
      <c r="F10" s="22" t="s">
        <v>64</v>
      </c>
      <c r="G10" s="15" t="b">
        <v>0</v>
      </c>
      <c r="H10" s="22" t="b">
        <v>1</v>
      </c>
      <c r="I10" s="22" t="b">
        <v>0</v>
      </c>
      <c r="J10" s="22"/>
      <c r="K10" s="22"/>
      <c r="L10" s="22"/>
      <c r="M10" s="22"/>
    </row>
    <row r="11" spans="1:13" s="23" customFormat="1">
      <c r="A11" s="22" t="s">
        <v>661</v>
      </c>
      <c r="B11" s="22"/>
      <c r="C11" s="22"/>
      <c r="D11" s="22" t="s">
        <v>700</v>
      </c>
      <c r="E11" s="22" t="s">
        <v>662</v>
      </c>
      <c r="F11" s="22" t="s">
        <v>64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>
      <c r="A12" s="22" t="s">
        <v>663</v>
      </c>
      <c r="B12" s="22"/>
      <c r="C12" s="22"/>
      <c r="D12" s="22" t="s">
        <v>664</v>
      </c>
      <c r="E12" s="22" t="s">
        <v>470</v>
      </c>
      <c r="F12" s="22" t="s">
        <v>64</v>
      </c>
      <c r="G12" s="22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>
      <c r="A13" s="22" t="s">
        <v>665</v>
      </c>
      <c r="B13" s="22"/>
      <c r="C13" s="22"/>
      <c r="D13" s="22" t="s">
        <v>666</v>
      </c>
      <c r="E13" s="22" t="s">
        <v>470</v>
      </c>
      <c r="F13" s="22" t="s">
        <v>64</v>
      </c>
      <c r="G13" s="22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>
      <c r="A14" s="22" t="s">
        <v>667</v>
      </c>
      <c r="B14" s="22"/>
      <c r="C14" s="22"/>
      <c r="D14" s="22" t="s">
        <v>668</v>
      </c>
      <c r="E14" s="22" t="s">
        <v>470</v>
      </c>
      <c r="F14" s="22" t="s">
        <v>64</v>
      </c>
      <c r="G14" s="22" t="b">
        <v>0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2" customFormat="1">
      <c r="A15" s="22" t="s">
        <v>669</v>
      </c>
      <c r="D15" s="22" t="s">
        <v>670</v>
      </c>
      <c r="E15" s="22" t="s">
        <v>470</v>
      </c>
      <c r="F15" s="22" t="s">
        <v>64</v>
      </c>
      <c r="G15" s="22" t="b">
        <v>0</v>
      </c>
      <c r="H15" s="22" t="b">
        <v>1</v>
      </c>
      <c r="I15" s="22" t="b">
        <v>0</v>
      </c>
    </row>
    <row r="16" spans="1:13" s="22" customFormat="1">
      <c r="A16" s="22" t="s">
        <v>671</v>
      </c>
      <c r="D16" s="22" t="s">
        <v>672</v>
      </c>
      <c r="E16" s="22" t="s">
        <v>470</v>
      </c>
      <c r="F16" s="22" t="s">
        <v>64</v>
      </c>
      <c r="G16" s="22" t="b">
        <v>0</v>
      </c>
      <c r="H16" s="22" t="b">
        <v>1</v>
      </c>
      <c r="I16" s="22" t="b">
        <v>0</v>
      </c>
    </row>
    <row r="17" spans="1:13" s="22" customFormat="1">
      <c r="A17" s="22" t="s">
        <v>673</v>
      </c>
      <c r="D17" s="22" t="s">
        <v>674</v>
      </c>
      <c r="E17" s="22" t="s">
        <v>470</v>
      </c>
      <c r="F17" s="22" t="s">
        <v>64</v>
      </c>
      <c r="G17" s="22" t="b">
        <v>0</v>
      </c>
      <c r="H17" s="22" t="b">
        <v>1</v>
      </c>
      <c r="I17" s="22" t="b">
        <v>0</v>
      </c>
    </row>
    <row r="18" spans="1:13" s="22" customFormat="1">
      <c r="A18" s="22" t="s">
        <v>675</v>
      </c>
      <c r="D18" s="22" t="s">
        <v>676</v>
      </c>
      <c r="E18" s="22" t="s">
        <v>470</v>
      </c>
      <c r="F18" s="22" t="s">
        <v>64</v>
      </c>
      <c r="G18" s="22" t="b">
        <v>0</v>
      </c>
      <c r="H18" s="22" t="b">
        <v>1</v>
      </c>
      <c r="I18" s="22" t="b">
        <v>0</v>
      </c>
    </row>
    <row r="19" spans="1:13" s="22" customFormat="1">
      <c r="A19" s="22" t="s">
        <v>677</v>
      </c>
      <c r="D19" s="22" t="s">
        <v>678</v>
      </c>
      <c r="E19" s="22" t="s">
        <v>470</v>
      </c>
      <c r="F19" s="22" t="s">
        <v>64</v>
      </c>
      <c r="G19" s="22" t="b">
        <v>0</v>
      </c>
      <c r="H19" s="22" t="b">
        <v>1</v>
      </c>
      <c r="I19" s="22" t="b">
        <v>0</v>
      </c>
    </row>
    <row r="20" spans="1:13" s="22" customFormat="1">
      <c r="A20" s="22" t="s">
        <v>679</v>
      </c>
      <c r="D20" s="22" t="s">
        <v>680</v>
      </c>
      <c r="E20" s="22" t="s">
        <v>470</v>
      </c>
      <c r="F20" s="22" t="s">
        <v>64</v>
      </c>
      <c r="G20" s="22" t="b">
        <v>0</v>
      </c>
      <c r="H20" s="22" t="b">
        <v>1</v>
      </c>
      <c r="I20" s="22" t="b">
        <v>0</v>
      </c>
    </row>
    <row r="21" spans="1:13" s="23" customFormat="1">
      <c r="A21" s="22" t="s">
        <v>681</v>
      </c>
      <c r="B21" s="22"/>
      <c r="C21" s="22"/>
      <c r="D21" s="22" t="s">
        <v>682</v>
      </c>
      <c r="E21" s="22" t="s">
        <v>470</v>
      </c>
      <c r="F21" s="22" t="s">
        <v>64</v>
      </c>
      <c r="G21" s="22" t="b">
        <v>0</v>
      </c>
      <c r="H21" s="22" t="b">
        <v>1</v>
      </c>
      <c r="I21" s="22" t="b">
        <v>0</v>
      </c>
      <c r="J21" s="22"/>
      <c r="K21" s="22"/>
      <c r="L21" s="22"/>
      <c r="M21" s="22"/>
    </row>
    <row r="22" spans="1:13" s="23" customFormat="1">
      <c r="A22" s="22" t="s">
        <v>683</v>
      </c>
      <c r="B22" s="22"/>
      <c r="C22" s="22"/>
      <c r="D22" s="22" t="s">
        <v>684</v>
      </c>
      <c r="E22" s="22" t="s">
        <v>470</v>
      </c>
      <c r="F22" s="22" t="s">
        <v>64</v>
      </c>
      <c r="G22" s="22" t="b">
        <v>0</v>
      </c>
      <c r="H22" s="22" t="b">
        <v>1</v>
      </c>
      <c r="I22" s="22" t="b">
        <v>0</v>
      </c>
      <c r="J22" s="22"/>
      <c r="K22" s="22"/>
      <c r="L22" s="22"/>
      <c r="M22" s="22"/>
    </row>
    <row r="23" spans="1:13" s="23" customFormat="1">
      <c r="A23" s="22" t="s">
        <v>685</v>
      </c>
      <c r="B23" s="22"/>
      <c r="C23" s="22"/>
      <c r="D23" s="22" t="s">
        <v>686</v>
      </c>
      <c r="E23" s="22" t="s">
        <v>470</v>
      </c>
      <c r="F23" s="22" t="s">
        <v>64</v>
      </c>
      <c r="G23" s="22" t="b">
        <v>0</v>
      </c>
      <c r="H23" s="22" t="b">
        <v>1</v>
      </c>
      <c r="I23" s="22" t="b">
        <v>0</v>
      </c>
      <c r="J23" s="22"/>
      <c r="K23" s="22"/>
      <c r="L23" s="22"/>
      <c r="M23" s="22"/>
    </row>
    <row r="24" spans="1:13" s="23" customFormat="1">
      <c r="A24" s="22" t="s">
        <v>687</v>
      </c>
      <c r="B24" s="22"/>
      <c r="C24" s="22"/>
      <c r="D24" s="22" t="s">
        <v>688</v>
      </c>
      <c r="E24" s="22" t="s">
        <v>470</v>
      </c>
      <c r="F24" s="22" t="s">
        <v>64</v>
      </c>
      <c r="G24" s="22" t="b">
        <v>0</v>
      </c>
      <c r="H24" s="22" t="b">
        <v>1</v>
      </c>
      <c r="I24" s="22" t="b">
        <v>0</v>
      </c>
      <c r="J24" s="22"/>
      <c r="K24" s="22"/>
      <c r="L24" s="22"/>
      <c r="M24" s="22"/>
    </row>
    <row r="25" spans="1:13">
      <c r="A25" s="22" t="s">
        <v>689</v>
      </c>
      <c r="B25" s="22"/>
      <c r="C25" s="22"/>
      <c r="D25" s="22" t="s">
        <v>690</v>
      </c>
      <c r="E25" s="22" t="s">
        <v>470</v>
      </c>
      <c r="F25" s="22" t="s">
        <v>64</v>
      </c>
      <c r="G25" s="22" t="b">
        <v>0</v>
      </c>
      <c r="H25" s="22" t="b">
        <v>1</v>
      </c>
      <c r="I25" s="22" t="b">
        <v>0</v>
      </c>
      <c r="J25" s="22"/>
      <c r="K25" s="22"/>
      <c r="L25" s="22"/>
      <c r="M25" s="22"/>
    </row>
    <row r="26" spans="1:13">
      <c r="A26" s="22" t="s">
        <v>691</v>
      </c>
      <c r="B26" s="22"/>
      <c r="C26" s="22"/>
      <c r="D26" s="22" t="s">
        <v>692</v>
      </c>
      <c r="E26" s="22" t="s">
        <v>693</v>
      </c>
      <c r="F26" s="22" t="s">
        <v>64</v>
      </c>
      <c r="G26" s="22" t="b">
        <v>1</v>
      </c>
      <c r="H26" s="22" t="b">
        <v>1</v>
      </c>
      <c r="I26" s="22" t="b">
        <v>0</v>
      </c>
      <c r="J26" s="22"/>
      <c r="K26" s="22"/>
      <c r="L26" s="22"/>
      <c r="M26" s="22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11" sqref="A11:XFD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653</v>
      </c>
      <c r="E1" t="s">
        <v>5</v>
      </c>
    </row>
    <row r="2" spans="1:7" s="22" customFormat="1">
      <c r="A2" s="22" t="s">
        <v>640</v>
      </c>
      <c r="B2" s="22" t="s">
        <v>641</v>
      </c>
      <c r="C2" s="22" t="s">
        <v>642</v>
      </c>
      <c r="D2" s="22" t="s">
        <v>643</v>
      </c>
      <c r="E2" s="22" t="s">
        <v>651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644</v>
      </c>
      <c r="E3" s="22" t="s">
        <v>652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645</v>
      </c>
      <c r="E4" s="22" t="s">
        <v>652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646</v>
      </c>
      <c r="E5" s="22" t="s">
        <v>652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647</v>
      </c>
      <c r="E6" s="22" t="s">
        <v>703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645</v>
      </c>
      <c r="E7" s="22" t="s">
        <v>703</v>
      </c>
    </row>
    <row r="8" spans="1:7" s="22" customFormat="1">
      <c r="A8" s="22" t="s">
        <v>440</v>
      </c>
      <c r="B8" s="22" t="s">
        <v>447</v>
      </c>
      <c r="C8" s="22" t="s">
        <v>602</v>
      </c>
      <c r="D8" s="22" t="s">
        <v>646</v>
      </c>
      <c r="E8" s="22" t="s">
        <v>704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648</v>
      </c>
      <c r="E9" s="22" t="s">
        <v>704</v>
      </c>
    </row>
    <row r="10" spans="1:7">
      <c r="A10" s="22" t="s">
        <v>605</v>
      </c>
      <c r="B10" s="22" t="s">
        <v>649</v>
      </c>
      <c r="C10" s="22" t="s">
        <v>606</v>
      </c>
      <c r="D10" s="22" t="s">
        <v>650</v>
      </c>
      <c r="E10" s="22" t="s">
        <v>704</v>
      </c>
    </row>
    <row r="11" spans="1:7" s="22" customFormat="1"/>
    <row r="12" spans="1:7" s="22" customFormat="1"/>
    <row r="13" spans="1:7">
      <c r="A13" t="s">
        <v>572</v>
      </c>
      <c r="C13" s="11" t="s">
        <v>556</v>
      </c>
      <c r="E13" t="s">
        <v>557</v>
      </c>
      <c r="G13" t="s">
        <v>574</v>
      </c>
    </row>
    <row r="14" spans="1:7">
      <c r="A14" t="s">
        <v>456</v>
      </c>
      <c r="C14" t="b">
        <v>1</v>
      </c>
      <c r="E14" t="s">
        <v>558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29">
      <c r="A18" t="s">
        <v>550</v>
      </c>
      <c r="C18" t="s">
        <v>551</v>
      </c>
      <c r="F18" t="s">
        <v>15</v>
      </c>
      <c r="I18" t="s">
        <v>559</v>
      </c>
      <c r="L18" t="s">
        <v>562</v>
      </c>
      <c r="O18" t="s">
        <v>566</v>
      </c>
      <c r="R18" s="22" t="s">
        <v>554</v>
      </c>
      <c r="U18" s="22" t="s">
        <v>555</v>
      </c>
      <c r="X18" t="s">
        <v>720</v>
      </c>
      <c r="AA18" t="s">
        <v>721</v>
      </c>
    </row>
    <row r="19" spans="1:29">
      <c r="A19" t="s">
        <v>551</v>
      </c>
      <c r="F19" t="s">
        <v>573</v>
      </c>
      <c r="G19" t="s">
        <v>456</v>
      </c>
      <c r="H19" t="s">
        <v>575</v>
      </c>
      <c r="I19" s="1" t="s">
        <v>540</v>
      </c>
      <c r="J19" s="21">
        <v>0.01</v>
      </c>
      <c r="K19" s="23" t="s">
        <v>580</v>
      </c>
      <c r="L19" s="1" t="s">
        <v>564</v>
      </c>
      <c r="M19">
        <v>30</v>
      </c>
      <c r="N19" t="s">
        <v>582</v>
      </c>
      <c r="O19" t="s">
        <v>4</v>
      </c>
      <c r="P19">
        <v>30</v>
      </c>
      <c r="Q19" s="22" t="s">
        <v>582</v>
      </c>
      <c r="AA19" s="22" t="s">
        <v>722</v>
      </c>
      <c r="AB19" s="22">
        <v>30</v>
      </c>
      <c r="AC19" s="22" t="s">
        <v>591</v>
      </c>
    </row>
    <row r="20" spans="1:29">
      <c r="A20" t="s">
        <v>15</v>
      </c>
      <c r="F20" t="s">
        <v>4</v>
      </c>
      <c r="G20">
        <v>30</v>
      </c>
      <c r="H20" t="s">
        <v>591</v>
      </c>
      <c r="I20" s="1" t="s">
        <v>545</v>
      </c>
      <c r="J20" s="21">
        <v>0.01</v>
      </c>
      <c r="K20" t="s">
        <v>579</v>
      </c>
      <c r="L20" s="23" t="s">
        <v>567</v>
      </c>
      <c r="M20">
        <v>5</v>
      </c>
      <c r="N20" s="22" t="s">
        <v>581</v>
      </c>
      <c r="O20" s="23" t="s">
        <v>567</v>
      </c>
      <c r="P20">
        <v>3</v>
      </c>
      <c r="Q20" t="s">
        <v>581</v>
      </c>
    </row>
    <row r="21" spans="1:29">
      <c r="A21" t="s">
        <v>544</v>
      </c>
      <c r="I21" s="1" t="s">
        <v>560</v>
      </c>
      <c r="J21" s="21">
        <v>45036000000000</v>
      </c>
      <c r="K21" t="s">
        <v>578</v>
      </c>
      <c r="L21" s="1" t="s">
        <v>563</v>
      </c>
      <c r="M21">
        <v>2</v>
      </c>
      <c r="N21" t="s">
        <v>586</v>
      </c>
      <c r="O21" s="23" t="s">
        <v>568</v>
      </c>
      <c r="P21">
        <v>0.85</v>
      </c>
      <c r="Q21" t="s">
        <v>587</v>
      </c>
    </row>
    <row r="22" spans="1:29">
      <c r="A22" t="s">
        <v>553</v>
      </c>
      <c r="I22" s="1" t="s">
        <v>561</v>
      </c>
      <c r="J22">
        <v>100</v>
      </c>
      <c r="K22" t="s">
        <v>577</v>
      </c>
      <c r="L22" t="s">
        <v>583</v>
      </c>
      <c r="M22">
        <v>2</v>
      </c>
      <c r="N22" t="s">
        <v>584</v>
      </c>
      <c r="O22" s="23" t="s">
        <v>569</v>
      </c>
      <c r="P22">
        <v>2</v>
      </c>
      <c r="Q22" t="s">
        <v>589</v>
      </c>
    </row>
    <row r="23" spans="1:29">
      <c r="A23" t="s">
        <v>552</v>
      </c>
      <c r="I23" s="1" t="s">
        <v>541</v>
      </c>
      <c r="J23" s="23" t="s">
        <v>542</v>
      </c>
      <c r="L23" s="1" t="s">
        <v>565</v>
      </c>
      <c r="M23" s="21">
        <v>0.01</v>
      </c>
      <c r="N23" s="23" t="s">
        <v>585</v>
      </c>
      <c r="O23" s="23" t="s">
        <v>570</v>
      </c>
      <c r="P23">
        <v>2</v>
      </c>
      <c r="Q23" s="22" t="s">
        <v>590</v>
      </c>
    </row>
    <row r="24" spans="1:29">
      <c r="A24" t="s">
        <v>554</v>
      </c>
      <c r="I24" s="1" t="s">
        <v>543</v>
      </c>
      <c r="J24" s="23">
        <v>2</v>
      </c>
      <c r="K24" t="s">
        <v>576</v>
      </c>
      <c r="L24" s="1" t="s">
        <v>540</v>
      </c>
      <c r="M24" s="21">
        <v>0.01</v>
      </c>
      <c r="N24" s="23" t="s">
        <v>580</v>
      </c>
      <c r="O24" s="23" t="s">
        <v>571</v>
      </c>
      <c r="P24">
        <v>0.8</v>
      </c>
      <c r="Q24" t="s">
        <v>588</v>
      </c>
    </row>
    <row r="25" spans="1:29">
      <c r="A25" t="s">
        <v>555</v>
      </c>
      <c r="I25" s="22" t="s">
        <v>723</v>
      </c>
      <c r="J25" s="23">
        <v>0</v>
      </c>
      <c r="K25" s="23" t="s">
        <v>724</v>
      </c>
      <c r="L25" s="1" t="s">
        <v>545</v>
      </c>
      <c r="M25" s="21">
        <v>0.01</v>
      </c>
      <c r="N25" s="22" t="s">
        <v>579</v>
      </c>
      <c r="O25" s="23" t="s">
        <v>541</v>
      </c>
      <c r="P25" s="23" t="s">
        <v>542</v>
      </c>
    </row>
    <row r="26" spans="1:29">
      <c r="A26" t="s">
        <v>720</v>
      </c>
      <c r="L26" s="1" t="s">
        <v>560</v>
      </c>
      <c r="M26" s="21">
        <v>45036000000000</v>
      </c>
      <c r="N26" s="22" t="s">
        <v>578</v>
      </c>
      <c r="O26" s="23" t="s">
        <v>543</v>
      </c>
      <c r="P26" s="23">
        <v>2</v>
      </c>
      <c r="Q26" s="22" t="s">
        <v>576</v>
      </c>
    </row>
    <row r="27" spans="1:29">
      <c r="A27" t="s">
        <v>721</v>
      </c>
      <c r="L27" s="1" t="s">
        <v>561</v>
      </c>
      <c r="M27" s="22">
        <v>100</v>
      </c>
      <c r="N27" s="22" t="s">
        <v>577</v>
      </c>
      <c r="O27" t="s">
        <v>723</v>
      </c>
      <c r="P27" s="23">
        <v>0</v>
      </c>
      <c r="Q27" s="23" t="s">
        <v>724</v>
      </c>
    </row>
    <row r="28" spans="1:29">
      <c r="L28" s="1" t="s">
        <v>541</v>
      </c>
      <c r="M28" s="23" t="s">
        <v>542</v>
      </c>
    </row>
    <row r="29" spans="1:29">
      <c r="L29" s="1" t="s">
        <v>543</v>
      </c>
      <c r="M29" s="23">
        <v>2</v>
      </c>
      <c r="N29" s="22" t="s">
        <v>576</v>
      </c>
    </row>
    <row r="30" spans="1:29">
      <c r="L30" s="22" t="s">
        <v>723</v>
      </c>
      <c r="M30" s="23">
        <v>0</v>
      </c>
      <c r="N30" s="23" t="s">
        <v>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2015-05-06T16:24:35Z</dcterms:modified>
</cp:coreProperties>
</file>