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7" i="2"/>
  <c r="N13" i="2"/>
  <c r="N44" i="2"/>
  <c r="N39" i="2"/>
  <c r="N34" i="2"/>
  <c r="N6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<sst xmlns="http://schemas.openxmlformats.org/spreadsheetml/2006/main" count="2387" uniqueCount="785">
  <si>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</si>
  <si>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</si>
  <si>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</si>
  <si>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</si>
  <si>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</si>
  <si>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</si>
  <si>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</si>
  <si>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</si>
  <si>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</si>
  <si>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</si>
  <si>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</si>
  <si>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</si>
  <si>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</si>
  <si>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</si>
  <si>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</si>
  <si>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</si>
  <si>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</si>
  <si>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</si>
  <si>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</si>
  <si>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</si>
  <si>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</si>
  <si>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</si>
  <si>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</si>
  <si>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</si>
  <si>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</si>
  <si>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</si>
  <si>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</si>
  <si>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</si>
  <si>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</si>
  <si>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</si>
  <si>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</si>
  <si>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</si>
  <si>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</si>
  <si>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</si>
  <si>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</si>
  <si>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</si>
  <si>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</si>
  <si>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</si>
  <si>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</si>
  <si>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</si>
  <si>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</si>
  <si>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</si>
  <si>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</si>
  <si>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</si>
  <si>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</si>
  <si>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</si>
  <si>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</si>
  <si>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</si>
  <si>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</si>
  <si>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</si>
  <si>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</si>
  <si>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</si>
  <si>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</si>
  <si>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</si>
  <si>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</si>
  <si>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</si>
  <si>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</si>
  <si>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</si>
  <si>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</si>
  <si>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</si>
  <si>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</si>
  <si>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</si>
  <si>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</si>
  <si>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</si>
  <si>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</si>
  <si>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</si>
  <si>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</si>
  <si>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</si>
  <si>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</si>
  <si>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</si>
  <si>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</si>
  <si>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</si>
  <si>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</si>
  <si>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</si>
  <si>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</si>
  <si>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</si>
  <si>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</si>
  <si>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</si>
  <si>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</si>
  <si>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</si>
  <si>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</si>
  <si>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</si>
  <si>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</si>
  <si>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</si>
  <si>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</si>
  <si>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</si>
  <si>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</si>
  <si>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</si>
  <si>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</si>
  <si>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</si>
  <si>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</si>
  <si>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</si>
  <si>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</si>
  <si>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</si>
  <si>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</si>
  <si>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</si>
  <si>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</si>
  <si>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</si>
  <si>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</si>
  <si>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</si>
  <si>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</si>
  <si>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</si>
  <si>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</si>
  <si>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</si>
  <si>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</si>
  <si>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</si>
  <si>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</si>
  <si>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</si>
  <si>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</si>
  <si>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</si>
  <si>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</si>
  <si>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</si>
  <si>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</si>
  <si>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</si>
  <si>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</si>
  <si>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</si>
  <si>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</si>
  <si>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</si>
  <si>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</si>
  <si>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</si>
  <si>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</si>
  <si>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</si>
  <si>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</si>
  <si>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</si>
  <si>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</si>
  <si>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</si>
  <si>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</si>
  <si>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</si>
  <si>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</si>
  <si>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</si>
  <si>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</si>
  <si>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</si>
  <si>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</si>
  <si>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</si>
  <si>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</si>
  <si>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</si>
  <si>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</si>
  <si>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</si>
  <si>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</si>
  <si>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</si>
  <si>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</si>
  <si>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</si>
  <si>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</si>
  <si>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</si>
  <si>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</si>
  <si>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</si>
  <si>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</si>
  <si>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</si>
  <si>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</si>
  <si>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</si>
  <si>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</si>
  <si>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</si>
  <si>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</si>
  <si>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</si>
  <si>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</si>
  <si>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</si>
  <si>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</si>
  <si>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</si>
  <si>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</si>
  <si>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</si>
  <si>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</si>
  <si>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</si>
  <si>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</si>
  <si>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</si>
  <si>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</si>
  <si>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</si>
  <si>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</si>
  <si>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</si>
  <si>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</si>
  <si>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</si>
  <si>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</si>
  <si>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</si>
  <si>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</si>
  <si>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</si>
  <si>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</si>
  <si>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</si>
  <si>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</si>
  <si>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</si>
  <si>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</si>
  <si>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</si>
  <si>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</si>
  <si>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</si>
  <si>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</si>
  <si>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</si>
  <si>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</si>
  <si>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</si>
  <si>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</si>
  <si>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</si>
  <si>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</si>
  <si>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</si>
  <si>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</si>
  <si>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</si>
  <si>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</si>
  <si>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</si>
  <si>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</si>
  <si>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</si>
  <si>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</si>
  <si>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</si>
  <si>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</si>
  <si>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</si>
  <si>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</si>
  <si>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</si>
  <si>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</si>
  <si>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</si>
  <si>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</si>
  <si>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</si>
  <si>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</si>
  <si>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</si>
  <si>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</si>
  <si>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</si>
  <si>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</si>
  <si>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</si>
  <si>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</si>
  <si>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</si>
  <si>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</si>
  <si>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</si>
  <si>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</si>
  <si>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</si>
  <si>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</si>
  <si>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</si>
  <si>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</si>
  <si>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</si>
  <si>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</si>
  <si>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</si>
  <si>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</si>
  <si>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</si>
  <si>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</si>
  <si>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</si>
  <si>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</si>
  <si>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</si>
  <si>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</si>
  <si>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</si>
  <si>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</si>
  <si>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</si>
  <si>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</si>
  <si>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</si>
  <si>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</si>
  <si>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</si>
  <si>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</si>
  <si>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</si>
  <si>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</si>
  <si>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</si>
  <si>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</si>
  <si>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</si>
  <si>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</si>
  <si>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</si>
  <si>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</si>
  <si>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</si>
  <si>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</si>
  <si>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</si>
  <si>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</si>
  <si>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</si>
  <si>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</si>
  <si>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</si>
  <si>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</si>
  <si>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</si>
  <si>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</si>
  <si>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</si>
  <si>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</si>
  <si>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</si>
  <si>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</si>
  <si>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</si>
  <si>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</si>
  <si>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</si>
  <si>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</si>
  <si>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</si>
  <si>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</si>
  <si>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</si>
  <si>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</si>
  <si>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</si>
  <si>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</si>
  <si>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</si>
  <si>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</si>
  <si>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</si>
  <si>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</si>
  <si>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</si>
  <si>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</si>
  <si>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</si>
  <si>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</si>
  <si>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</si>
  <si>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</si>
  <si>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</si>
  <si>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</si>
  <si>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</si>
  <si>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</si>
  <si>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</si>
  <si>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</si>
  <si>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</si>
  <si>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</si>
  <si>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</si>
  <si>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</si>
  <si>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</si>
  <si>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</si>
  <si>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</si>
  <si>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</si>
  <si>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</si>
  <si>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</si>
  <si>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</si>
  <si>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</si>
  <si>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</si>
  <si>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</si>
  <si>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</si>
  <si>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</si>
  <si>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</si>
  <si>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</si>
  <si>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</si>
  <si>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</si>
  <si>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</si>
  <si>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</si>
  <si>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</si>
  <si>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</si>
  <si>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</si>
  <si>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</si>
  <si>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</si>
  <si>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</si>
  <si>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</si>
  <si>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</si>
  <si>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</si>
  <si>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</si>
  <si>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</si>
  <si>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</si>
  <si>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</si>
  <si>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</si>
  <si>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</si>
  <si>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</si>
  <si>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</si>
  <si>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</si>
  <si>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</si>
  <si>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</si>
  <si>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</si>
  <si>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</si>
  <si>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</si>
  <si>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</si>
  <si>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</si>
  <si>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</si>
  <si>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</si>
  <si>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</si>
  <si>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</si>
  <si>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</si>
  <si>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</si>
  <si>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</si>
  <si>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</si>
  <si>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</si>
  <si>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</si>
  <si>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</si>
  <si>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</si>
  <si>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</si>
  <si>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</si>
  <si>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</si>
  <si>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</si>
  <si>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</si>
  <si>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</si>
  <si>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</si>
  <si>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</si>
  <si>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</si>
  <si>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</si>
  <si>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</si>
  <si>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</si>
  <si>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</si>
  <si>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</si>
  <si>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</si>
  <si>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</si>
  <si>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</si>
  <si>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</si>
  <si>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</si>
  <si>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</si>
  <si>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</si>
  <si>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</si>
  <si>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</si>
  <si>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</si>
  <si>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</si>
  <si>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</si>
  <si>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</si>
  <si>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</si>
  <si>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</si>
  <si>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</si>
  <si>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</si>
  <si>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</si>
  <si>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</si>
  <si>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</si>
  <si>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</si>
  <si>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</si>
  <si>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</si>
  <si>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</si>
  <si>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</si>
  <si>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</si>
  <si>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</si>
  <si>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</si>
  <si>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</si>
  <si>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</si>
  <si>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</si>
  <si>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</si>
  <si>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</si>
  <si>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</si>
  <si>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</si>
  <si>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</si>
  <si>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</si>
  <si>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</si>
  <si>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</si>
  <si>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</si>
  <si>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</si>
  <si>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</si>
  <si>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</si>
  <si>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</si>
  <si>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</si>
  <si>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</si>
  <si>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</si>
  <si>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</si>
  <si>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</si>
  <si>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</si>
  <si>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</si>
  <si>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</si>
  <si>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</si>
  <si>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</si>
  <si>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</si>
  <si>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</si>
  <si>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</si>
  <si>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</si>
  <si>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</si>
  <si>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</si>
  <si>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</si>
  <si>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</si>
  <si>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</si>
  <si>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</si>
  <si>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</si>
  <si>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</si>
  <si>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</si>
  <si>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</si>
  <si>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</si>
  <si>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</si>
  <si>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</si>
  <si>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</si>
  <si>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</si>
  <si>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</si>
  <si>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</si>
  <si>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</si>
  <si>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</si>
  <si>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</si>
  <si>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</si>
  <si>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</si>
  <si>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</si>
  <si>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</si>
  <si>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</si>
  <si>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</si>
  <si>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</si>
  <si>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</si>
  <si>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</si>
  <si>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</si>
  <si>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</si>
  <si>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</si>
  <si>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</si>
  <si>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</si>
  <si>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</si>
  <si>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</si>
  <si>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</si>
  <si>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</si>
  <si>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</si>
  <si>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</si>
  <si>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</si>
  <si>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</si>
  <si>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</si>
  <si>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</si>
  <si>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</si>
  <si>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</si>
  <si>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</si>
  <si>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</si>
  <si>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</si>
  <si>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</si>
  <si>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</si>
  <si>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</si>
  <si>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</si>
  <si>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</si>
  <si>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</si>
  <si>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</si>
  <si>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</si>
  <si>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</si>
  <si>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</si>
  <si>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</si>
  <si>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</si>
  <si>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</si>
  <si>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</si>
  <si>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</si>
  <si>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</si>
  <si>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</si>
  <si>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</si>
  <si>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</si>
  <si>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</si>
  <si>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</si>
  <si>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</si>
  <si>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</si>
  <si>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</si>
  <si>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</si>
  <si>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</si>
  <si>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</si>
  <si>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</si>
  <si>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</si>
  <si>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</si>
  <si>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</si>
  <si>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</si>
  <si>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</si>
  <si>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</si>
  <si>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</si>
  <si>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</si>
  <si>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</si>
  <si>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</si>
  <si>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</si>
  <si>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</si>
  <si>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</si>
  <si>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</si>
  <si>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</si>
  <si>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</si>
  <si>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</si>
  <si>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</si>
  <si>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</si>
  <si>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</si>
  <si>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</si>
  <si>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</si>
  <si>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</si>
  <si>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</si>
  <si>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</si>
  <si>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</si>
  <si>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</si>
  <si>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</si>
  <si>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</si>
  <si>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</si>
  <si>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</si>
  <si>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</si>
  <si>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</si>
  <si>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</si>
  <si>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</si>
  <si>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</si>
  <si>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</si>
  <si>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</si>
  <si>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</si>
  <si>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</si>
  <si>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</si>
  <si>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</si>
  <si>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</si>
  <si>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</si>
  <si>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</si>
  <si>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</si>
  <si>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</si>
  <si>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</si>
  <si>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</si>
  <si>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</si>
  <si>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</si>
  <si>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</si>
  <si>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</si>
  <si>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</si>
  <si>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</si>
  <si>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</si>
  <si>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</si>
  <si>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</si>
  <si>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</si>
  <si>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</si>
  <si>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</si>
  <si>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</si>
  <si>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</si>
  <si>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</si>
  <si>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</si>
  <si>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</si>
  <si>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</si>
  <si>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</si>
  <si>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</si>
  <si>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</si>
  <si>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</si>
  <si>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</si>
  <si>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</si>
  <si>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</si>
  <si>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</si>
  <si>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</si>
  <si>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</si>
  <si>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</si>
  <si>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</si>
  <si>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</si>
  <si>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</si>
  <si>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</si>
  <si>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</si>
  <si>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</si>
  <si>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</si>
  <si>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</si>
  <si>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</si>
  <si>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</si>
  <si>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</si>
  <si>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</si>
  <si>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</si>
  <si>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</si>
  <si>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</si>
  <si>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</si>
  <si>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</si>
  <si>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</si>
  <si>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</si>
  <si>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</si>
  <si>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</si>
  <si>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</si>
  <si>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</si>
  <si>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</si>
  <si>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</si>
  <si>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</si>
  <si>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</si>
  <si>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</si>
  <si>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</si>
  <si>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</si>
  <si>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</si>
  <si>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</si>
  <si>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</si>
  <si>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</si>
  <si>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</si>
  <si>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</si>
  <si>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</si>
  <si>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</si>
  <si>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</si>
  <si>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</si>
  <si>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</si>
  <si>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</si>
  <si>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</si>
  <si>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</si>
  <si>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</si>
  <si>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</si>
  <si>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</si>
  <si>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</si>
  <si>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</si>
  <si>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</si>
  <si>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</si>
  <si>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</si>
  <si>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</si>
  <si>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</si>
  <si>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</si>
  <si>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</si>
  <si>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</si>
  <si>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</si>
  <si>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</si>
  <si>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</si>
  <si>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</si>
  <si>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</si>
  <si>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</si>
  <si>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</si>
  <si>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</si>
  <si>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</si>
  <si>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</si>
  <si>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</si>
  <si>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</si>
  <si>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</si>
  <si>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</si>
  <si>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</si>
  <si>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</si>
  <si>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</si>
  <si>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</si>
  <si>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</si>
  <si>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</si>
  <si>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</si>
  <si>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</si>
  <si>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</si>
  <si>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</si>
  <si>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</si>
  <si>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</si>
  <si>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</si>
  <si>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</si>
  <si>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</si>
  <si>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</si>
  <si>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</si>
  <si>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</si>
  <si>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</si>
  <si>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</si>
  <si>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</si>
  <si>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</si>
  <si>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</si>
  <si>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../weather/*.epw</t>
  </si>
  <si>
    <t>office</t>
  </si>
  <si>
    <t>../seeds/office.osm</t>
  </si>
  <si>
    <t>Office Sampling</t>
  </si>
  <si>
    <t>Create Aspect Ratio with Rotation</t>
  </si>
  <si>
    <t>CreateBuilding</t>
  </si>
  <si>
    <t>Rotation (deg).</t>
  </si>
  <si>
    <t>rotation_ip</t>
  </si>
  <si>
    <t>7c1d72ce-8e72-44a7-a0b0-d049cd5fb5d0</t>
  </si>
  <si>
    <t>North</t>
  </si>
  <si>
    <t>East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</si>
  <si>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</si>
  <si>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</si>
  <si>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</si>
  <si>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</si>
  <si>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</si>
  <si>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</si>
  <si>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</si>
  <si>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</si>
  <si>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</si>
  <si>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</si>
  <si>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</si>
  <si>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</si>
  <si>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</si>
  <si>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</si>
  <si>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</si>
  <si>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4da317af-e67e-4f4e-bcb9-d30452fde2db</t>
  </si>
  <si>
    <t>South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</si>
  <si>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</si>
  <si>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East Projection Factor (overhang depth / window height)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</si>
  <si>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</si>
  <si>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</si>
  <si>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</si>
  <si>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</si>
  <si>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</si>
  <si>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</si>
  <si>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</si>
  <si>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</si>
  <si>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</si>
  <si>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</si>
  <si>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</si>
  <si>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</si>
  <si>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</si>
  <si>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</si>
  <si>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</si>
  <si>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</si>
  <si>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</si>
  <si>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</si>
  <si>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</si>
  <si>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</si>
  <si>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</si>
  <si>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</si>
  <si>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</si>
  <si>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</si>
  <si>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</si>
  <si>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</si>
  <si>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</si>
  <si>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</si>
  <si>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</si>
  <si>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</si>
  <si>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</si>
  <si>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</si>
  <si>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</si>
  <si>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</si>
  <si>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</si>
  <si>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</si>
  <si>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</si>
  <si>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</si>
  <si>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</si>
  <si>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</si>
  <si>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</si>
  <si>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</si>
  <si>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</si>
  <si>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</si>
  <si>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</si>
  <si>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East PF</t>
  </si>
  <si>
    <t>South PF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</si>
  <si>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</si>
  <si>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</si>
  <si>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</si>
  <si>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</si>
  <si>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</si>
  <si>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</si>
  <si>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</si>
  <si>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</si>
  <si>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</si>
  <si>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</si>
  <si>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[1,2,3,4,5]</t>
  </si>
  <si>
    <t>[0.1,0.5,0.1,0.2,0.1]</t>
  </si>
  <si>
    <t>South WWR</t>
  </si>
  <si>
    <t>East WWR</t>
  </si>
  <si>
    <t>../training_measures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</si>
  <si>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</si>
  <si>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</si>
  <si>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</si>
  <si>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</si>
  <si>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</si>
  <si>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</si>
  <si>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</si>
  <si>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</si>
  <si>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</si>
  <si>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</si>
  <si>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</si>
  <si>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</si>
  <si>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</si>
  <si>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</si>
  <si>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</si>
  <si>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</si>
  <si>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</si>
  <si>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</si>
  <si>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</si>
  <si>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Window to Wall Ratio North</t>
  </si>
  <si>
    <t>Window to Wall Ratio West</t>
  </si>
  <si>
    <t>Overhangs PF South</t>
  </si>
  <si>
    <t>Overhangs PF East</t>
  </si>
  <si>
    <t>Overhangs PF West</t>
  </si>
  <si>
    <t>0.4.0</t>
  </si>
  <si>
    <t>1.9.3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</si>
</sst>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2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9"/>
      <c r="B1" s="30"/>
      <c r="C1" s="19"/>
      <c r="D1" s="20"/>
      <c r="E1" s="20"/>
      <c r="F1" s="20" t="s">
        <v>5</v>
      </c>
    </row>
    <row r="2" spans="1:6" s="12" customFormat="1">
      <c r="A2" s="11" t="s">
        <v>435</v>
      </c>
      <c r="B2" s="29"/>
      <c r="C2" s="13"/>
      <c r="D2" s="13"/>
      <c r="E2" s="13"/>
      <c r="F2" s="13"/>
    </row>
    <row r="3" spans="1:6">
      <c r="A3" s="1" t="s">
        <v>436</v>
      </c>
      <c r="B3" s="44" t="s">
        <v>783</v>
      </c>
      <c r="F3" s="1" t="s">
        <v>437</v>
      </c>
    </row>
    <row r="4" spans="1:6" ht="28">
      <c r="A4" s="1" t="s">
        <v>458</v>
      </c>
      <c r="B4" s="27" t="s">
        <v>516</v>
      </c>
      <c r="F4" s="2" t="s">
        <v>459</v>
      </c>
    </row>
    <row r="5" spans="1:6" ht="42">
      <c r="A5" s="1" t="s">
        <v>471</v>
      </c>
      <c r="B5" s="28" t="s">
        <v>784</v>
      </c>
      <c r="F5" s="2" t="s">
        <v>618</v>
      </c>
    </row>
    <row r="6" spans="1:6" ht="46" customHeight="1">
      <c r="A6" s="1" t="s">
        <v>472</v>
      </c>
      <c r="B6" s="27" t="s">
        <v>608</v>
      </c>
      <c r="F6" s="2" t="s">
        <v>474</v>
      </c>
    </row>
    <row r="7" spans="1:6">
      <c r="A7" s="1" t="s">
        <v>442</v>
      </c>
      <c r="B7" s="27" t="s">
        <v>595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27" t="s">
        <v>440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444</v>
      </c>
    </row>
    <row r="9" spans="1:6">
      <c r="A9" s="1" t="s">
        <v>460</v>
      </c>
      <c r="B9" s="27">
        <v>1</v>
      </c>
      <c r="C9" s="3"/>
      <c r="D9" s="36" t="s">
        <v>666</v>
      </c>
      <c r="E9" s="36" t="str">
        <f>"$"&amp;VALUE(LEFT(E7,5))+B9*VALUE(LEFT(E8,5))&amp;"/hour"</f>
        <v>$0.7/hour</v>
      </c>
      <c r="F9" s="2" t="s">
        <v>609</v>
      </c>
    </row>
    <row r="10" spans="1:6" s="33" customFormat="1" ht="28">
      <c r="A10" s="33" t="s">
        <v>759</v>
      </c>
      <c r="B10" s="27" t="s">
        <v>760</v>
      </c>
      <c r="C10" s="3"/>
      <c r="D10" s="36"/>
      <c r="E10" s="36"/>
      <c r="F10" s="2" t="s">
        <v>761</v>
      </c>
    </row>
    <row r="12" spans="1:6" s="12" customFormat="1">
      <c r="A12" s="11" t="s">
        <v>28</v>
      </c>
      <c r="B12" s="29"/>
      <c r="C12" s="11"/>
      <c r="D12" s="13"/>
      <c r="E12" s="13"/>
      <c r="F12" s="13"/>
    </row>
    <row r="13" spans="1:6">
      <c r="A13" s="1" t="s">
        <v>39</v>
      </c>
      <c r="B13" s="27" t="s">
        <v>670</v>
      </c>
      <c r="F13" s="1" t="s">
        <v>473</v>
      </c>
    </row>
    <row r="14" spans="1:6">
      <c r="A14" s="1" t="s">
        <v>25</v>
      </c>
      <c r="B14" s="27" t="s">
        <v>758</v>
      </c>
      <c r="F14" s="33" t="s">
        <v>619</v>
      </c>
    </row>
    <row r="15" spans="1:6">
      <c r="A15" s="1" t="s">
        <v>26</v>
      </c>
      <c r="B15" s="27" t="s">
        <v>452</v>
      </c>
      <c r="F15" s="33" t="s">
        <v>619</v>
      </c>
    </row>
    <row r="16" spans="1:6">
      <c r="A16" s="1" t="s">
        <v>464</v>
      </c>
      <c r="B16" s="28" t="b">
        <v>1</v>
      </c>
      <c r="F16" s="1" t="s">
        <v>437</v>
      </c>
    </row>
    <row r="17" spans="1:6">
      <c r="A17" s="1" t="s">
        <v>465</v>
      </c>
      <c r="B17" s="26" t="b">
        <v>1</v>
      </c>
      <c r="F17" s="2" t="s">
        <v>611</v>
      </c>
    </row>
    <row r="18" spans="1:6">
      <c r="A18" s="1" t="s">
        <v>466</v>
      </c>
      <c r="B18" s="28" t="s">
        <v>467</v>
      </c>
      <c r="F18" s="1" t="s">
        <v>437</v>
      </c>
    </row>
    <row r="19" spans="1:6">
      <c r="A19" s="1" t="s">
        <v>468</v>
      </c>
      <c r="B19" s="28" t="s">
        <v>547</v>
      </c>
      <c r="F19" s="1" t="s">
        <v>437</v>
      </c>
    </row>
    <row r="21" spans="1:6" s="2" customFormat="1" ht="42">
      <c r="A21" s="11" t="s">
        <v>27</v>
      </c>
      <c r="B21" s="29" t="s">
        <v>612</v>
      </c>
      <c r="C21" s="11"/>
      <c r="D21" s="11"/>
      <c r="E21" s="11"/>
      <c r="F21" s="13" t="s">
        <v>457</v>
      </c>
    </row>
    <row r="22" spans="1:6">
      <c r="A22" s="1" t="s">
        <v>453</v>
      </c>
      <c r="B22" s="27" t="s">
        <v>15</v>
      </c>
    </row>
    <row r="23" spans="1:6" s="33" customFormat="1">
      <c r="B23" s="28"/>
      <c r="D23" s="2"/>
      <c r="E23" s="2"/>
    </row>
    <row r="24" spans="1:6" s="2" customFormat="1" ht="42">
      <c r="A24" s="11" t="s">
        <v>451</v>
      </c>
      <c r="B24" s="29" t="s">
        <v>615</v>
      </c>
      <c r="C24" s="11" t="s">
        <v>613</v>
      </c>
      <c r="D24" s="11" t="s">
        <v>614</v>
      </c>
      <c r="E24" s="11"/>
      <c r="F24" s="13" t="s">
        <v>457</v>
      </c>
    </row>
    <row r="25" spans="1:6">
      <c r="A25" s="33" t="str">
        <f>IF(LEN(INDEX(Lookups!$C$21:$Z$30,1,3*MATCH(Setup!$B22,Lookups!$A$21:$A$27,0)-2))=0,"",INDEX(Lookups!$C$21:$Z$30,1,3*MATCH(Setup!$B22,Lookups!$A$21:$A$27,0)-2))</f>
        <v>Sample Method</v>
      </c>
      <c r="B25" s="28" t="str">
        <f>IF(D25&lt;&gt;"",D25,IF(LEN(INDEX(Lookups!$C$21:$Z$30,1,3*MATCH(Setup!$B22,Lookups!$A$21:$A$27,0)-1))=0,"",INDEX(Lookups!$C$21:$Z$30,1,3*MATCH(Setup!$B22,Lookups!$A$21:$A$27,0)-1)))</f>
        <v>all_variables</v>
      </c>
      <c r="C25" s="37" t="str">
        <f>IF(LEN(INDEX(Lookups!$C$21:$Z$30,1,3*MATCH(Setup!$B22,Lookups!$A$21:$A$27,0)))=0,"",INDEX(Lookups!$C$21:$Z$30,1,3*MATCH(Setup!$B22,Lookups!$A$21:$A$27,0)))</f>
        <v>individual_variables / all_variables</v>
      </c>
      <c r="D25" s="39" t="s">
        <v>454</v>
      </c>
      <c r="E25" s="33"/>
    </row>
    <row r="26" spans="1:6" ht="28">
      <c r="A26" s="33" t="str">
        <f>IF(LEN(INDEX(Lookups!$C$21:$Z$30,2,3*MATCH(Setup!$B22,Lookups!$A$21:$A$27,0)-2))=0,"",INDEX(Lookups!$C$21:$Z$30,2,3*MATCH(Setup!$B22,Lookups!$A$21:$A$27,0)-2))</f>
        <v>Number of Samples</v>
      </c>
      <c r="B26" s="28">
        <f>IF(D26&lt;&gt;"",D26,IF(LEN(INDEX(Lookups!$C$21:$Z$30,2,3*MATCH(Setup!$B22,Lookups!$A$21:$A$27,0)-1))=0,"",INDEX(Lookups!$C$21:$Z$30,2,3*MATCH(Setup!$B22,Lookups!$A$21:$A$27,0)-1)))</f>
        <v>300</v>
      </c>
      <c r="C26" s="37" t="str">
        <f>IF(LEN(INDEX(Lookups!$C$21:$Z$30,2,3*MATCH(Setup!$B22,Lookups!$A$21:$A$27,0)))=0,"",INDEX(Lookups!$C$21:$Z$30,2,3*MATCH(Setup!$B22,Lookups!$A$21:$A$27,0)))</f>
        <v>positive integer (if individual, total simulations is this times each variable)</v>
      </c>
      <c r="D26" s="39">
        <v>300</v>
      </c>
      <c r="E26" s="33"/>
    </row>
    <row r="27" spans="1:6">
      <c r="A27" s="33" t="str">
        <f>IF(LEN(INDEX(Lookups!$C$21:$Z$30,3,3*MATCH(Setup!$B22,Lookups!$A$21:$A$27,0)-2))=0,"",INDEX(Lookups!$C$21:$Z$30,3,3*MATCH(Setup!$B22,Lookups!$A$21:$A$27,0)-2))</f>
        <v/>
      </c>
      <c r="B27" s="28" t="str">
        <f>IF(D27&lt;&gt;"",D27,IF(LEN(INDEX(Lookups!$C$21:$Z$30,3,3*MATCH(Setup!$B22,Lookups!$A$21:$A$27,0)-1))=0,"",INDEX(Lookups!$C$21:$Z$30,3,3*MATCH(Setup!$B22,Lookups!$A$21:$A$27,0)-1)))</f>
        <v/>
      </c>
      <c r="C27" s="37" t="str">
        <f>IF(LEN(INDEX(Lookups!$C$21:$Z$30,3,3*MATCH(Setup!$B22,Lookups!$A$21:$A$27,0)))=0,"",INDEX(Lookups!$C$21:$Z$30,3,3*MATCH(Setup!$B22,Lookups!$A$21:$A$27,0)))</f>
        <v/>
      </c>
      <c r="D27" s="39"/>
      <c r="E27" s="33"/>
    </row>
    <row r="28" spans="1:6" s="33" customFormat="1">
      <c r="A28" s="33" t="str">
        <f>IF(LEN(INDEX(Lookups!$C$21:$Z$30,4,3*MATCH(Setup!$B22,Lookups!$A$21:$A$27,0)-2))=0,"",INDEX(Lookups!$C$21:$Z$30,4,3*MATCH(Setup!$B22,Lookups!$A$21:$A$27,0)-2))</f>
        <v/>
      </c>
      <c r="B28" s="28" t="str">
        <f>IF(D28&lt;&gt;"",D28,IF(LEN(INDEX(Lookups!$C$21:$Z$30,4,3*MATCH(Setup!$B22,Lookups!$A$21:$A$27,0)-1))=0,"",INDEX(Lookups!$C$21:$Z$30,4,3*MATCH(Setup!$B22,Lookups!$A$21:$A$27,0)-1)))</f>
        <v/>
      </c>
      <c r="C28" s="37" t="str">
        <f>IF(LEN(INDEX(Lookups!$C$21:$Z$30,4,3*MATCH(Setup!$B22,Lookups!$A$21:$A$27,0)))=0,"",INDEX(Lookups!$C$21:$Z$30,4,3*MATCH(Setup!$B22,Lookups!$A$21:$A$27,0)))</f>
        <v/>
      </c>
      <c r="D28" s="39"/>
    </row>
    <row r="29" spans="1:6" s="33" customFormat="1">
      <c r="A29" s="33" t="str">
        <f>IF(LEN(INDEX(Lookups!$C$21:$Z$30,5,3*MATCH(Setup!$B22,Lookups!$A$21:$A$27,0)-2))=0,"",INDEX(Lookups!$C$21:$Z$30,5,3*MATCH(Setup!$B22,Lookups!$A$21:$A$27,0)-2))</f>
        <v/>
      </c>
      <c r="B29" s="28" t="str">
        <f>IF(D29&lt;&gt;"",D29,IF(LEN(INDEX(Lookups!$C$21:$Z$30,5,3*MATCH(Setup!$B22,Lookups!$A$21:$A$27,0)-1))=0,"",INDEX(Lookups!$C$21:$Z$30,5,3*MATCH(Setup!$B22,Lookups!$A$21:$A$27,0)-1)))</f>
        <v/>
      </c>
      <c r="C29" s="37" t="str">
        <f>IF(LEN(INDEX(Lookups!$C$21:$Z$30,5,3*MATCH(Setup!$B22,Lookups!$A$21:$A$27,0)))=0,"",INDEX(Lookups!$C$21:$Z$30,5,3*MATCH(Setup!$B22,Lookups!$A$21:$A$27,0)))</f>
        <v/>
      </c>
      <c r="D29" s="39"/>
    </row>
    <row r="30" spans="1:6" s="33" customFormat="1">
      <c r="A30" s="33" t="str">
        <f>IF(LEN(INDEX(Lookups!$C$21:$Z$30,6,3*MATCH(Setup!$B22,Lookups!$A$21:$A$27,0)-2))=0,"",INDEX(Lookups!$C$21:$Z$30,6,3*MATCH(Setup!$B22,Lookups!$A$21:$A$27,0)-2))</f>
        <v/>
      </c>
      <c r="B30" s="28" t="str">
        <f>IF(D30&lt;&gt;"",D30,IF(LEN(INDEX(Lookups!$C$21:$Z$30,6,3*MATCH(Setup!$B22,Lookups!$A$21:$A$27,0)-1))=0,"",INDEX(Lookups!$C$21:$Z$30,6,3*MATCH(Setup!$B22,Lookups!$A$21:$A$27,0)-1)))</f>
        <v/>
      </c>
      <c r="C30" s="37" t="str">
        <f>IF(LEN(INDEX(Lookups!$C$21:$Z$30,6,3*MATCH(Setup!$B22,Lookups!$A$21:$A$27,0)))=0,"",INDEX(Lookups!$C$21:$Z$30,6,3*MATCH(Setup!$B22,Lookups!$A$21:$A$27,0)))</f>
        <v/>
      </c>
      <c r="D30" s="39"/>
    </row>
    <row r="31" spans="1:6" s="33" customFormat="1">
      <c r="A31" s="33" t="str">
        <f>IF(LEN(INDEX(Lookups!$C$21:$Z$30,7,3*MATCH(Setup!$B22,Lookups!$A$21:$A$27,0)-2))=0,"",INDEX(Lookups!$C$21:$Z$30,7,3*MATCH(Setup!$B22,Lookups!$A$21:$A$27,0)-2))</f>
        <v/>
      </c>
      <c r="B31" s="28" t="str">
        <f>IF(D31&lt;&gt;"",D31,IF(LEN(INDEX(Lookups!$C$21:$Z$30,7,3*MATCH(Setup!$B22,Lookups!$A$21:$A$27,0)-1))=0,"",INDEX(Lookups!$C$21:$Z$30,7,3*MATCH(Setup!$B22,Lookups!$A$21:$A$27,0)-1)))</f>
        <v/>
      </c>
      <c r="C31" s="37" t="str">
        <f>IF(LEN(INDEX(Lookups!$C$21:$Z$30,7,3*MATCH(Setup!$B22,Lookups!$A$21:$A$27,0)))=0,"",INDEX(Lookups!$C$21:$Z$30,7,3*MATCH(Setup!$B22,Lookups!$A$21:$A$27,0)))</f>
        <v/>
      </c>
      <c r="D31" s="39"/>
    </row>
    <row r="32" spans="1:6" s="33" customFormat="1">
      <c r="A32" s="33" t="str">
        <f>IF(LEN(INDEX(Lookups!$C$21:$Z$30,8,3*MATCH(Setup!$B22,Lookups!$A$21:$A$27,0)-2))=0,"",INDEX(Lookups!$C$21:$Z$30,8,3*MATCH(Setup!$B22,Lookups!$A$21:$A$27,0)-2))</f>
        <v/>
      </c>
      <c r="B32" s="28" t="str">
        <f>IF(D32&lt;&gt;"",D32,IF(LEN(INDEX(Lookups!$C$21:$Z$30,8,3*MATCH(Setup!$B22,Lookups!$A$21:$A$27,0)-1))=0,"",INDEX(Lookups!$C$21:$Z$30,8,3*MATCH(Setup!$B22,Lookups!$A$21:$A$27,0)-1)))</f>
        <v/>
      </c>
      <c r="C32" s="37" t="str">
        <f>IF(LEN(INDEX(Lookups!$C$21:$Z$30,8,3*MATCH(Setup!$B22,Lookups!$A$21:$A$27,0)))=0,"",INDEX(Lookups!$C$21:$Z$30,8,3*MATCH(Setup!$B22,Lookups!$A$21:$A$27,0)))</f>
        <v/>
      </c>
      <c r="D32" s="39"/>
    </row>
    <row r="33" spans="1:6" s="33" customFormat="1">
      <c r="A33" s="33" t="str">
        <f>IF(LEN(INDEX(Lookups!$C$21:$Z$30,9,3*MATCH(Setup!$B22,Lookups!$A$21:$A$27,0)-2))=0,"",INDEX(Lookups!$C$21:$Z$30,9,3*MATCH(Setup!$B22,Lookups!$A$21:$A$27,0)-2))</f>
        <v/>
      </c>
      <c r="B33" s="28" t="str">
        <f>IF(D33&lt;&gt;"",D33,IF(LEN(INDEX(Lookups!$C$21:$Z$30,9,3*MATCH(Setup!$B22,Lookups!$A$21:$A$27,0)-1))=0,"",INDEX(Lookups!$C$21:$Z$30,9,3*MATCH(Setup!$B22,Lookups!$A$21:$A$27,0)-1)))</f>
        <v/>
      </c>
      <c r="C33" s="37" t="str">
        <f>IF(LEN(INDEX(Lookups!$C$21:$Z$30,9,3*MATCH(Setup!$B22,Lookups!$A$21:$A$27,0)))=0,"",INDEX(Lookups!$C$21:$Z$30,9,3*MATCH(Setup!$B22,Lookups!$A$21:$A$27,0)))</f>
        <v/>
      </c>
      <c r="D33" s="39"/>
    </row>
    <row r="34" spans="1:6">
      <c r="A34" s="33" t="str">
        <f>IF(LEN(INDEX(Lookups!$C$21:$Z$30,10,3*MATCH(Setup!$B22,Lookups!$A$21:$A$27,0)-2))=0,"",INDEX(Lookups!$C$21:$Z$30,10,3*MATCH(Setup!$B22,Lookups!$A$21:$A$27,0)-2))</f>
        <v/>
      </c>
      <c r="B34" s="28" t="str">
        <f>IF(D34&lt;&gt;"",D34,IF(LEN(INDEX(Lookups!$C$21:$Z$30,10,3*MATCH(Setup!$B22,Lookups!$A$21:$A$27,0)-1))=0,"",INDEX(Lookups!$C$21:$Z$30,10,3*MATCH(Setup!$B22,Lookups!$A$21:$A$27,0)-1)))</f>
        <v/>
      </c>
      <c r="C34" s="37" t="str">
        <f>IF(LEN(INDEX(Lookups!$C$21:$Z$30,10,3*MATCH(Setup!$B22,Lookups!$A$21:$A$27,0)))=0,"",INDEX(Lookups!$C$21:$Z$30,10,3*MATCH(Setup!$B22,Lookups!$A$21:$A$27,0)))</f>
        <v/>
      </c>
      <c r="D34" s="39"/>
      <c r="E34" s="33"/>
    </row>
    <row r="35" spans="1:6" s="33" customFormat="1">
      <c r="A35" s="33" t="str">
        <f>IF(LEN(INDEX(Lookups!$C$21:$Z$31,11,3*MATCH(Setup!$B22,Lookups!$A$21:$A$27,0)-2))=0,"",INDEX(Lookups!$C$21:$Z$31,11,3*MATCH(Setup!$B22,Lookups!$A$21:$A$27,0)-2))</f>
        <v/>
      </c>
      <c r="B35" s="28" t="str">
        <f>IF(D35&lt;&gt;"",D35,IF(LEN(INDEX(Lookups!$C$21:$Z$31,11,3*MATCH(Setup!$B22,Lookups!$A$21:$A$27,0)-1))=0,"",INDEX(Lookups!$C$21:$Z$31,11,3*MATCH(Setup!$B22,Lookups!$A$21:$A$27,0)-1)))</f>
        <v/>
      </c>
      <c r="C35" s="37" t="str">
        <f>IF(LEN(INDEX(Lookups!$C$21:$Z$31,11,3*MATCH(Setup!$B22,Lookups!$A$21:$A$27,0)))=0,"",INDEX(Lookups!$C$21:$Z$31,11,3*MATCH(Setup!$B22,Lookups!$A$21:$A$27,0)))</f>
        <v/>
      </c>
      <c r="D35" s="39"/>
    </row>
    <row r="36" spans="1:6" s="33" customFormat="1">
      <c r="B36" s="28"/>
      <c r="C36" s="28"/>
      <c r="D36" s="2"/>
      <c r="E36" s="2"/>
    </row>
    <row r="37" spans="1:6" s="2" customFormat="1" ht="28">
      <c r="A37" s="11" t="s">
        <v>33</v>
      </c>
      <c r="B37" s="29" t="s">
        <v>620</v>
      </c>
      <c r="C37" s="11" t="s">
        <v>31</v>
      </c>
      <c r="D37" s="11"/>
      <c r="E37" s="11"/>
      <c r="F37" s="13"/>
    </row>
    <row r="38" spans="1:6">
      <c r="A38" s="1" t="s">
        <v>29</v>
      </c>
      <c r="B38" s="38" t="s">
        <v>667</v>
      </c>
    </row>
    <row r="40" spans="1:6" s="2" customFormat="1" ht="28">
      <c r="A40" s="11" t="s">
        <v>30</v>
      </c>
      <c r="B40" s="29" t="s">
        <v>455</v>
      </c>
      <c r="C40" s="11" t="s">
        <v>38</v>
      </c>
      <c r="D40" s="11" t="s">
        <v>620</v>
      </c>
      <c r="E40" s="11"/>
      <c r="F40" s="13" t="s">
        <v>449</v>
      </c>
    </row>
    <row r="41" spans="1:6" ht="28">
      <c r="A41" s="33" t="s">
        <v>32</v>
      </c>
      <c r="B41" s="27" t="s">
        <v>668</v>
      </c>
      <c r="C41" s="21" t="s">
        <v>41</v>
      </c>
      <c r="D41" s="41" t="s">
        <v>669</v>
      </c>
      <c r="F41" s="2" t="s">
        <v>450</v>
      </c>
    </row>
    <row r="43" spans="1:6" s="2" customFormat="1" ht="56">
      <c r="A43" s="11" t="s">
        <v>35</v>
      </c>
      <c r="B43" s="29" t="s">
        <v>34</v>
      </c>
      <c r="C43" s="11" t="s">
        <v>621</v>
      </c>
      <c r="D43" s="11"/>
      <c r="E43" s="11"/>
      <c r="F43" s="13" t="s">
        <v>616</v>
      </c>
    </row>
    <row r="46" spans="1:6" s="2" customFormat="1" ht="56">
      <c r="A46" s="11" t="s">
        <v>769</v>
      </c>
      <c r="B46" s="29" t="s">
        <v>770</v>
      </c>
      <c r="C46" s="11" t="s">
        <v>771</v>
      </c>
      <c r="D46" s="29"/>
      <c r="E46" s="29"/>
      <c r="F46" s="13" t="s">
        <v>772</v>
      </c>
    </row>
    <row r="47" spans="1:6" s="2" customFormat="1">
      <c r="B47" s="37"/>
      <c r="D47" s="37"/>
      <c r="E47" s="37"/>
      <c r="F47" s="12"/>
    </row>
    <row r="48" spans="1:6" s="33" customFormat="1">
      <c r="B48" s="28"/>
      <c r="D48" s="2"/>
    </row>
    <row r="49" spans="1:6" s="2" customFormat="1" ht="42">
      <c r="A49" s="11" t="s">
        <v>773</v>
      </c>
      <c r="B49" s="29" t="s">
        <v>774</v>
      </c>
      <c r="C49" s="11" t="s">
        <v>771</v>
      </c>
      <c r="D49" s="29"/>
      <c r="E49" s="29"/>
      <c r="F49" s="13" t="s">
        <v>775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A16" zoomScale="150" zoomScaleNormal="150" zoomScalePageLayoutView="150" workbookViewId="0">
      <selection activeCell="B44" sqref="B4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3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2" t="s">
        <v>475</v>
      </c>
      <c r="L1" s="23"/>
      <c r="M1" s="23"/>
      <c r="N1" s="23"/>
      <c r="O1" s="23"/>
      <c r="P1" s="35" t="s">
        <v>476</v>
      </c>
      <c r="Q1" s="24"/>
      <c r="R1" s="24"/>
      <c r="S1" s="5"/>
      <c r="T1" s="5"/>
      <c r="U1" s="45" t="s">
        <v>61</v>
      </c>
      <c r="V1" s="45"/>
      <c r="W1" s="45"/>
      <c r="X1" s="45"/>
      <c r="Y1" s="45"/>
      <c r="Z1" s="45"/>
    </row>
    <row r="2" spans="1:26" s="8" customFormat="1" ht="15">
      <c r="A2" s="8" t="s">
        <v>3</v>
      </c>
      <c r="B2" s="8" t="s">
        <v>37</v>
      </c>
      <c r="C2" s="8" t="s">
        <v>550</v>
      </c>
      <c r="D2" s="8" t="s">
        <v>549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0" t="s">
        <v>648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548</v>
      </c>
      <c r="P3" s="16" t="s">
        <v>477</v>
      </c>
      <c r="Q3" s="16" t="s">
        <v>478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>
      <c r="A4" s="43" t="b">
        <v>1</v>
      </c>
      <c r="B4" s="43" t="s">
        <v>671</v>
      </c>
      <c r="C4" s="43" t="s">
        <v>672</v>
      </c>
      <c r="D4" s="43" t="s">
        <v>672</v>
      </c>
      <c r="E4" s="43" t="s">
        <v>68</v>
      </c>
    </row>
    <row r="5" spans="1:26" s="32" customFormat="1">
      <c r="B5" s="32" t="s">
        <v>21</v>
      </c>
      <c r="D5" s="32" t="s">
        <v>197</v>
      </c>
      <c r="E5" s="32" t="s">
        <v>198</v>
      </c>
      <c r="G5" s="32" t="s">
        <v>64</v>
      </c>
      <c r="I5" s="32">
        <v>20000</v>
      </c>
    </row>
    <row r="6" spans="1:26" s="42" customFormat="1">
      <c r="B6" s="42" t="s">
        <v>22</v>
      </c>
      <c r="D6" s="42" t="s">
        <v>199</v>
      </c>
      <c r="E6" s="42" t="s">
        <v>200</v>
      </c>
      <c r="G6" s="42" t="s">
        <v>64</v>
      </c>
      <c r="I6" s="42">
        <v>2</v>
      </c>
      <c r="K6" s="42">
        <v>1.8</v>
      </c>
      <c r="L6" s="42">
        <v>2.2000000000000002</v>
      </c>
      <c r="M6" s="42">
        <v>2</v>
      </c>
      <c r="N6" s="42">
        <f>(L6+K6)/6</f>
        <v>0.66666666666666663</v>
      </c>
      <c r="R6" s="42" t="s">
        <v>23</v>
      </c>
    </row>
    <row r="7" spans="1:26" s="42" customFormat="1">
      <c r="B7" s="42" t="s">
        <v>22</v>
      </c>
      <c r="D7" s="42" t="s">
        <v>201</v>
      </c>
      <c r="E7" s="42" t="s">
        <v>202</v>
      </c>
      <c r="G7" s="42" t="s">
        <v>65</v>
      </c>
      <c r="I7" s="42">
        <v>2</v>
      </c>
      <c r="K7" s="42">
        <v>1</v>
      </c>
      <c r="L7" s="42">
        <v>4</v>
      </c>
      <c r="M7" s="42">
        <v>2</v>
      </c>
      <c r="N7" s="42">
        <f>4/6</f>
        <v>0.66666666666666663</v>
      </c>
      <c r="P7" s="42" t="s">
        <v>754</v>
      </c>
      <c r="Q7" s="42" t="s">
        <v>755</v>
      </c>
      <c r="R7" s="42" t="s">
        <v>753</v>
      </c>
    </row>
    <row r="8" spans="1:26" s="32" customFormat="1">
      <c r="B8" s="32" t="s">
        <v>21</v>
      </c>
      <c r="D8" s="32" t="s">
        <v>203</v>
      </c>
      <c r="E8" s="32" t="s">
        <v>204</v>
      </c>
      <c r="G8" s="32" t="s">
        <v>64</v>
      </c>
      <c r="I8" s="32">
        <v>10</v>
      </c>
    </row>
    <row r="9" spans="1:26" s="32" customFormat="1">
      <c r="B9" s="32" t="s">
        <v>21</v>
      </c>
      <c r="D9" s="32" t="s">
        <v>673</v>
      </c>
      <c r="E9" s="32" t="s">
        <v>674</v>
      </c>
      <c r="G9" s="32" t="s">
        <v>64</v>
      </c>
      <c r="I9" s="32">
        <v>0</v>
      </c>
    </row>
    <row r="10" spans="1:26" s="32" customFormat="1">
      <c r="B10" s="32" t="s">
        <v>21</v>
      </c>
      <c r="D10" s="32" t="s">
        <v>205</v>
      </c>
      <c r="E10" s="32" t="s">
        <v>206</v>
      </c>
      <c r="G10" s="32" t="s">
        <v>63</v>
      </c>
      <c r="I10" s="32" t="b">
        <v>1</v>
      </c>
    </row>
    <row r="11" spans="1:26" s="32" customFormat="1">
      <c r="B11" s="32" t="s">
        <v>21</v>
      </c>
      <c r="D11" s="32" t="s">
        <v>207</v>
      </c>
      <c r="E11" s="32" t="s">
        <v>208</v>
      </c>
      <c r="G11" s="32" t="s">
        <v>63</v>
      </c>
      <c r="I11" s="32" t="b">
        <v>1</v>
      </c>
    </row>
    <row r="12" spans="1:26" s="43" customFormat="1">
      <c r="A12" s="43" t="b">
        <v>1</v>
      </c>
      <c r="B12" s="43" t="s">
        <v>776</v>
      </c>
      <c r="C12" s="43" t="s">
        <v>675</v>
      </c>
      <c r="D12" s="43" t="s">
        <v>76</v>
      </c>
      <c r="E12" s="43" t="s">
        <v>68</v>
      </c>
    </row>
    <row r="13" spans="1:26" s="42" customFormat="1">
      <c r="B13" s="42" t="s">
        <v>22</v>
      </c>
      <c r="D13" s="42" t="s">
        <v>756</v>
      </c>
      <c r="E13" s="42" t="s">
        <v>77</v>
      </c>
      <c r="G13" s="42" t="s">
        <v>64</v>
      </c>
      <c r="I13" s="42">
        <v>0.4</v>
      </c>
      <c r="K13" s="42">
        <v>0.2</v>
      </c>
      <c r="L13" s="42">
        <v>0.8</v>
      </c>
      <c r="M13" s="42">
        <v>0.4</v>
      </c>
      <c r="N13" s="42">
        <f>(L13-K13)/6</f>
        <v>0.10000000000000002</v>
      </c>
      <c r="R13" s="42" t="s">
        <v>23</v>
      </c>
    </row>
    <row r="14" spans="1:26" s="32" customFormat="1">
      <c r="B14" s="32" t="s">
        <v>21</v>
      </c>
      <c r="D14" s="32" t="s">
        <v>78</v>
      </c>
      <c r="E14" s="32" t="s">
        <v>79</v>
      </c>
      <c r="G14" s="32" t="s">
        <v>64</v>
      </c>
      <c r="I14" s="32">
        <v>30</v>
      </c>
    </row>
    <row r="15" spans="1:26" s="32" customFormat="1">
      <c r="B15" s="32" t="s">
        <v>21</v>
      </c>
      <c r="D15" s="32" t="s">
        <v>80</v>
      </c>
      <c r="E15" s="32" t="s">
        <v>81</v>
      </c>
      <c r="G15" s="32" t="s">
        <v>62</v>
      </c>
      <c r="I15" s="32" t="s">
        <v>82</v>
      </c>
      <c r="J15" s="32" t="s">
        <v>84</v>
      </c>
    </row>
    <row r="16" spans="1:26" s="43" customFormat="1">
      <c r="A16" s="43" t="b">
        <v>1</v>
      </c>
      <c r="B16" s="43" t="s">
        <v>777</v>
      </c>
      <c r="C16" s="43" t="s">
        <v>675</v>
      </c>
      <c r="D16" s="43" t="s">
        <v>76</v>
      </c>
      <c r="E16" s="43" t="s">
        <v>68</v>
      </c>
    </row>
    <row r="17" spans="1:18" s="42" customFormat="1">
      <c r="B17" s="42" t="s">
        <v>22</v>
      </c>
      <c r="D17" s="42" t="s">
        <v>757</v>
      </c>
      <c r="E17" s="42" t="s">
        <v>77</v>
      </c>
      <c r="G17" s="42" t="s">
        <v>64</v>
      </c>
      <c r="I17" s="42">
        <v>0.4</v>
      </c>
      <c r="K17" s="42">
        <v>0.2</v>
      </c>
      <c r="L17" s="42">
        <v>0.8</v>
      </c>
      <c r="M17" s="42">
        <v>0.4</v>
      </c>
      <c r="N17" s="42">
        <f>(L17-K17)/6</f>
        <v>0.10000000000000002</v>
      </c>
      <c r="R17" s="42" t="s">
        <v>23</v>
      </c>
    </row>
    <row r="18" spans="1:18" s="32" customFormat="1">
      <c r="B18" s="32" t="s">
        <v>21</v>
      </c>
      <c r="D18" s="32" t="s">
        <v>78</v>
      </c>
      <c r="E18" s="32" t="s">
        <v>79</v>
      </c>
      <c r="G18" s="32" t="s">
        <v>64</v>
      </c>
      <c r="I18" s="32">
        <v>30</v>
      </c>
    </row>
    <row r="19" spans="1:18" s="32" customFormat="1">
      <c r="B19" s="32" t="s">
        <v>21</v>
      </c>
      <c r="D19" s="32" t="s">
        <v>80</v>
      </c>
      <c r="E19" s="32" t="s">
        <v>81</v>
      </c>
      <c r="G19" s="32" t="s">
        <v>62</v>
      </c>
      <c r="I19" s="32" t="s">
        <v>677</v>
      </c>
      <c r="J19" s="32" t="s">
        <v>84</v>
      </c>
    </row>
    <row r="20" spans="1:18" s="43" customFormat="1">
      <c r="A20" s="43" t="b">
        <v>1</v>
      </c>
      <c r="B20" s="43" t="s">
        <v>778</v>
      </c>
      <c r="C20" s="43" t="s">
        <v>675</v>
      </c>
      <c r="D20" s="43" t="s">
        <v>76</v>
      </c>
      <c r="E20" s="43" t="s">
        <v>68</v>
      </c>
    </row>
    <row r="21" spans="1:18" s="32" customFormat="1">
      <c r="B21" s="32" t="s">
        <v>21</v>
      </c>
      <c r="D21" s="32" t="s">
        <v>384</v>
      </c>
      <c r="E21" s="32" t="s">
        <v>77</v>
      </c>
      <c r="G21" s="32" t="s">
        <v>64</v>
      </c>
      <c r="I21" s="32">
        <v>0.4</v>
      </c>
    </row>
    <row r="22" spans="1:18" s="32" customFormat="1">
      <c r="B22" s="32" t="s">
        <v>21</v>
      </c>
      <c r="D22" s="32" t="s">
        <v>78</v>
      </c>
      <c r="E22" s="32" t="s">
        <v>79</v>
      </c>
      <c r="G22" s="32" t="s">
        <v>64</v>
      </c>
      <c r="I22" s="32">
        <v>30</v>
      </c>
    </row>
    <row r="23" spans="1:18" s="32" customFormat="1">
      <c r="B23" s="32" t="s">
        <v>21</v>
      </c>
      <c r="D23" s="32" t="s">
        <v>80</v>
      </c>
      <c r="E23" s="32" t="s">
        <v>81</v>
      </c>
      <c r="G23" s="32" t="s">
        <v>62</v>
      </c>
      <c r="I23" s="32" t="s">
        <v>676</v>
      </c>
      <c r="J23" s="32" t="s">
        <v>84</v>
      </c>
    </row>
    <row r="24" spans="1:18" s="43" customFormat="1">
      <c r="A24" s="43" t="b">
        <v>1</v>
      </c>
      <c r="B24" s="43" t="s">
        <v>779</v>
      </c>
      <c r="C24" s="43" t="s">
        <v>675</v>
      </c>
      <c r="D24" s="43" t="s">
        <v>76</v>
      </c>
      <c r="E24" s="43" t="s">
        <v>68</v>
      </c>
    </row>
    <row r="25" spans="1:18" s="32" customFormat="1">
      <c r="B25" s="32" t="s">
        <v>21</v>
      </c>
      <c r="D25" s="32" t="s">
        <v>384</v>
      </c>
      <c r="E25" s="32" t="s">
        <v>77</v>
      </c>
      <c r="G25" s="32" t="s">
        <v>64</v>
      </c>
      <c r="I25" s="32">
        <v>0.4</v>
      </c>
    </row>
    <row r="26" spans="1:18" s="32" customFormat="1">
      <c r="B26" s="32" t="s">
        <v>21</v>
      </c>
      <c r="D26" s="32" t="s">
        <v>78</v>
      </c>
      <c r="E26" s="32" t="s">
        <v>79</v>
      </c>
      <c r="G26" s="32" t="s">
        <v>64</v>
      </c>
      <c r="I26" s="32">
        <v>30</v>
      </c>
    </row>
    <row r="27" spans="1:18" s="32" customFormat="1">
      <c r="B27" s="32" t="s">
        <v>21</v>
      </c>
      <c r="D27" s="32" t="s">
        <v>80</v>
      </c>
      <c r="E27" s="32" t="s">
        <v>81</v>
      </c>
      <c r="G27" s="32" t="s">
        <v>62</v>
      </c>
      <c r="I27" s="32" t="s">
        <v>617</v>
      </c>
      <c r="J27" s="32" t="s">
        <v>84</v>
      </c>
    </row>
    <row r="28" spans="1:18" s="43" customFormat="1">
      <c r="A28" s="43" t="b">
        <v>1</v>
      </c>
      <c r="B28" s="43" t="s">
        <v>678</v>
      </c>
      <c r="C28" s="43" t="s">
        <v>679</v>
      </c>
      <c r="D28" s="43" t="s">
        <v>680</v>
      </c>
      <c r="E28" s="43" t="s">
        <v>68</v>
      </c>
    </row>
    <row r="29" spans="1:18" s="32" customFormat="1">
      <c r="B29" s="32" t="s">
        <v>21</v>
      </c>
      <c r="D29" s="32" t="s">
        <v>681</v>
      </c>
      <c r="E29" s="32" t="s">
        <v>682</v>
      </c>
      <c r="G29" s="32" t="s">
        <v>62</v>
      </c>
      <c r="I29" s="32" t="s">
        <v>683</v>
      </c>
      <c r="J29" s="32" t="s">
        <v>684</v>
      </c>
    </row>
    <row r="30" spans="1:18" s="32" customFormat="1">
      <c r="B30" s="32" t="s">
        <v>21</v>
      </c>
      <c r="D30" s="32" t="s">
        <v>685</v>
      </c>
      <c r="E30" s="32" t="s">
        <v>686</v>
      </c>
      <c r="G30" s="32" t="s">
        <v>62</v>
      </c>
      <c r="I30" s="32" t="s">
        <v>687</v>
      </c>
      <c r="J30" s="32" t="s">
        <v>688</v>
      </c>
    </row>
    <row r="31" spans="1:18" s="32" customFormat="1">
      <c r="B31" s="32" t="s">
        <v>21</v>
      </c>
      <c r="D31" s="32" t="s">
        <v>689</v>
      </c>
      <c r="E31" s="32" t="s">
        <v>690</v>
      </c>
      <c r="G31" s="32" t="s">
        <v>62</v>
      </c>
      <c r="I31" s="32" t="s">
        <v>691</v>
      </c>
      <c r="J31" s="32" t="s">
        <v>688</v>
      </c>
    </row>
    <row r="32" spans="1:18" s="32" customFormat="1">
      <c r="B32" s="32" t="s">
        <v>21</v>
      </c>
      <c r="D32" s="32" t="s">
        <v>692</v>
      </c>
      <c r="E32" s="32" t="s">
        <v>128</v>
      </c>
      <c r="G32" s="32" t="s">
        <v>64</v>
      </c>
      <c r="I32" s="32">
        <v>0</v>
      </c>
    </row>
    <row r="33" spans="1:18" s="43" customFormat="1">
      <c r="A33" s="43" t="b">
        <v>1</v>
      </c>
      <c r="B33" s="43" t="s">
        <v>780</v>
      </c>
      <c r="C33" s="43" t="s">
        <v>693</v>
      </c>
      <c r="D33" s="43" t="s">
        <v>170</v>
      </c>
      <c r="E33" s="43" t="s">
        <v>68</v>
      </c>
    </row>
    <row r="34" spans="1:18" s="42" customFormat="1">
      <c r="B34" s="42" t="s">
        <v>22</v>
      </c>
      <c r="D34" s="42" t="s">
        <v>694</v>
      </c>
      <c r="E34" s="42" t="s">
        <v>172</v>
      </c>
      <c r="F34" s="42" t="s">
        <v>743</v>
      </c>
      <c r="G34" s="42" t="s">
        <v>64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24</v>
      </c>
    </row>
    <row r="35" spans="1:18" s="32" customFormat="1">
      <c r="B35" s="32" t="s">
        <v>21</v>
      </c>
      <c r="D35" s="32" t="s">
        <v>173</v>
      </c>
      <c r="E35" s="32" t="s">
        <v>81</v>
      </c>
      <c r="G35" s="32" t="s">
        <v>62</v>
      </c>
      <c r="I35" s="32" t="s">
        <v>82</v>
      </c>
      <c r="J35" s="32" t="s">
        <v>84</v>
      </c>
    </row>
    <row r="36" spans="1:18" s="32" customFormat="1">
      <c r="B36" s="32" t="s">
        <v>21</v>
      </c>
      <c r="D36" s="32" t="s">
        <v>174</v>
      </c>
      <c r="E36" s="32" t="s">
        <v>175</v>
      </c>
      <c r="G36" s="32" t="s">
        <v>63</v>
      </c>
      <c r="I36" s="32" t="b">
        <v>0</v>
      </c>
    </row>
    <row r="37" spans="1:18" s="32" customFormat="1">
      <c r="B37" s="32" t="s">
        <v>21</v>
      </c>
      <c r="D37" s="32" t="s">
        <v>176</v>
      </c>
      <c r="E37" s="32" t="s">
        <v>89</v>
      </c>
      <c r="G37" s="32" t="s">
        <v>62</v>
      </c>
      <c r="J37" s="32" t="s">
        <v>695</v>
      </c>
    </row>
    <row r="38" spans="1:18" s="43" customFormat="1">
      <c r="A38" s="43" t="b">
        <v>1</v>
      </c>
      <c r="B38" s="43" t="s">
        <v>781</v>
      </c>
      <c r="C38" s="43" t="s">
        <v>693</v>
      </c>
      <c r="D38" s="43" t="s">
        <v>170</v>
      </c>
      <c r="E38" s="43" t="s">
        <v>68</v>
      </c>
    </row>
    <row r="39" spans="1:18" s="42" customFormat="1">
      <c r="B39" s="42" t="s">
        <v>22</v>
      </c>
      <c r="D39" s="42" t="s">
        <v>696</v>
      </c>
      <c r="E39" s="42" t="s">
        <v>172</v>
      </c>
      <c r="F39" s="42" t="s">
        <v>742</v>
      </c>
      <c r="G39" s="42" t="s">
        <v>64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24</v>
      </c>
    </row>
    <row r="40" spans="1:18" s="32" customFormat="1">
      <c r="B40" s="32" t="s">
        <v>21</v>
      </c>
      <c r="D40" s="32" t="s">
        <v>173</v>
      </c>
      <c r="E40" s="32" t="s">
        <v>81</v>
      </c>
      <c r="G40" s="32" t="s">
        <v>62</v>
      </c>
      <c r="I40" s="32" t="s">
        <v>677</v>
      </c>
      <c r="J40" s="32" t="s">
        <v>84</v>
      </c>
    </row>
    <row r="41" spans="1:18" s="32" customFormat="1">
      <c r="B41" s="32" t="s">
        <v>21</v>
      </c>
      <c r="D41" s="32" t="s">
        <v>174</v>
      </c>
      <c r="E41" s="32" t="s">
        <v>175</v>
      </c>
      <c r="G41" s="32" t="s">
        <v>63</v>
      </c>
      <c r="I41" s="32" t="b">
        <v>0</v>
      </c>
    </row>
    <row r="42" spans="1:18" s="32" customFormat="1">
      <c r="B42" s="32" t="s">
        <v>21</v>
      </c>
      <c r="D42" s="32" t="s">
        <v>176</v>
      </c>
      <c r="E42" s="32" t="s">
        <v>89</v>
      </c>
      <c r="G42" s="32" t="s">
        <v>62</v>
      </c>
      <c r="J42" s="32" t="s">
        <v>695</v>
      </c>
    </row>
    <row r="43" spans="1:18" s="43" customFormat="1">
      <c r="A43" s="43" t="b">
        <v>1</v>
      </c>
      <c r="B43" s="43" t="s">
        <v>782</v>
      </c>
      <c r="C43" s="43" t="s">
        <v>693</v>
      </c>
      <c r="D43" s="43" t="s">
        <v>170</v>
      </c>
      <c r="E43" s="43" t="s">
        <v>68</v>
      </c>
    </row>
    <row r="44" spans="1:18" s="42" customFormat="1">
      <c r="B44" s="42" t="s">
        <v>22</v>
      </c>
      <c r="D44" s="42" t="s">
        <v>697</v>
      </c>
      <c r="E44" s="42" t="s">
        <v>172</v>
      </c>
      <c r="F44" s="42" t="s">
        <v>744</v>
      </c>
      <c r="G44" s="42" t="s">
        <v>64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24</v>
      </c>
    </row>
    <row r="45" spans="1:18" s="32" customFormat="1">
      <c r="B45" s="32" t="s">
        <v>21</v>
      </c>
      <c r="D45" s="32" t="s">
        <v>173</v>
      </c>
      <c r="E45" s="32" t="s">
        <v>81</v>
      </c>
      <c r="G45" s="32" t="s">
        <v>62</v>
      </c>
      <c r="I45" s="32" t="s">
        <v>617</v>
      </c>
      <c r="J45" s="32" t="s">
        <v>84</v>
      </c>
    </row>
    <row r="46" spans="1:18" s="32" customFormat="1">
      <c r="B46" s="32" t="s">
        <v>21</v>
      </c>
      <c r="D46" s="32" t="s">
        <v>174</v>
      </c>
      <c r="E46" s="32" t="s">
        <v>175</v>
      </c>
      <c r="G46" s="32" t="s">
        <v>63</v>
      </c>
      <c r="I46" s="32" t="b">
        <v>0</v>
      </c>
    </row>
    <row r="47" spans="1:18" s="32" customFormat="1">
      <c r="B47" s="32" t="s">
        <v>21</v>
      </c>
      <c r="D47" s="32" t="s">
        <v>176</v>
      </c>
      <c r="E47" s="32" t="s">
        <v>89</v>
      </c>
      <c r="G47" s="32" t="s">
        <v>62</v>
      </c>
      <c r="J47" s="32" t="s">
        <v>695</v>
      </c>
    </row>
    <row r="48" spans="1:18" s="43" customFormat="1">
      <c r="A48" s="43" t="b">
        <v>1</v>
      </c>
      <c r="B48" s="43" t="s">
        <v>698</v>
      </c>
      <c r="C48" s="43" t="s">
        <v>699</v>
      </c>
      <c r="D48" s="43" t="s">
        <v>700</v>
      </c>
      <c r="E48" s="43" t="s">
        <v>68</v>
      </c>
    </row>
    <row r="49" spans="1:25" s="32" customFormat="1">
      <c r="B49" s="32" t="s">
        <v>21</v>
      </c>
      <c r="D49" s="32" t="s">
        <v>701</v>
      </c>
      <c r="E49" s="32" t="s">
        <v>702</v>
      </c>
      <c r="G49" s="32" t="s">
        <v>64</v>
      </c>
      <c r="I49" s="32">
        <v>0</v>
      </c>
    </row>
    <row r="50" spans="1:25" s="32" customFormat="1">
      <c r="B50" s="32" t="s">
        <v>21</v>
      </c>
      <c r="D50" s="32" t="s">
        <v>703</v>
      </c>
      <c r="E50" s="32" t="s">
        <v>704</v>
      </c>
      <c r="G50" s="32" t="s">
        <v>63</v>
      </c>
      <c r="I50" s="32" t="b">
        <v>1</v>
      </c>
    </row>
    <row r="51" spans="1:25" customFormat="1">
      <c r="C51" s="32"/>
      <c r="F51" s="33"/>
      <c r="O51" s="3"/>
      <c r="P51" s="3"/>
      <c r="S51" s="1"/>
    </row>
    <row r="52" spans="1:25" customFormat="1">
      <c r="C52" s="32"/>
      <c r="F52" s="33"/>
    </row>
    <row r="53" spans="1:25" customFormat="1">
      <c r="C53" s="32"/>
      <c r="F53" s="33"/>
      <c r="O53" s="3"/>
      <c r="P53" s="3"/>
      <c r="S53" s="1"/>
    </row>
    <row r="54" spans="1:25" customFormat="1">
      <c r="C54" s="32"/>
      <c r="F54" s="33"/>
    </row>
    <row r="55" spans="1:25" customFormat="1">
      <c r="C55" s="32"/>
      <c r="F55" s="33"/>
      <c r="H55" s="1"/>
      <c r="O55" s="3"/>
      <c r="P55" s="3"/>
      <c r="S55" s="1"/>
    </row>
    <row r="56" spans="1:25">
      <c r="A56"/>
      <c r="B56"/>
      <c r="C56" s="32"/>
      <c r="D56"/>
      <c r="E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25"/>
      <c r="X56" s="25"/>
      <c r="Y56" s="25"/>
    </row>
    <row r="57" spans="1:25" customFormat="1">
      <c r="C57" s="32"/>
      <c r="F57" s="33"/>
      <c r="O57" s="3"/>
      <c r="P57" s="3"/>
      <c r="Q57" s="1"/>
      <c r="R57" s="25"/>
      <c r="S57" s="25"/>
    </row>
    <row r="58" spans="1:25">
      <c r="C58" s="33"/>
      <c r="I58" s="1"/>
      <c r="K58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B40" sqref="B40"/>
    </sheetView>
  </sheetViews>
  <sheetFormatPr baseColWidth="10" defaultColWidth="11.5" defaultRowHeight="14" x14ac:dyDescent="0"/>
  <cols>
    <col min="1" max="1" width="23" style="1" bestFit="1" customWidth="1"/>
    <col min="2" max="2" width="27.33203125" style="3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33" customFormat="1" ht="18">
      <c r="A1" s="5"/>
      <c r="B1" s="5"/>
      <c r="C1" s="5"/>
      <c r="D1" s="5"/>
      <c r="E1" s="7" t="s">
        <v>469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461</v>
      </c>
      <c r="B2" s="14" t="s">
        <v>649</v>
      </c>
      <c r="C2" s="14" t="s">
        <v>622</v>
      </c>
      <c r="D2" s="8" t="s">
        <v>462</v>
      </c>
      <c r="E2" s="8" t="s">
        <v>7</v>
      </c>
      <c r="F2" s="8" t="s">
        <v>11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  <c r="L2" s="8" t="s">
        <v>628</v>
      </c>
    </row>
    <row r="3" spans="1:13" s="14" customFormat="1" ht="45">
      <c r="A3" s="14" t="s">
        <v>629</v>
      </c>
      <c r="B3" s="14" t="s">
        <v>650</v>
      </c>
      <c r="C3" s="14" t="s">
        <v>630</v>
      </c>
      <c r="D3" s="10" t="s">
        <v>631</v>
      </c>
      <c r="E3" s="10"/>
      <c r="F3" s="10" t="s">
        <v>632</v>
      </c>
      <c r="G3" s="10" t="s">
        <v>463</v>
      </c>
      <c r="H3" s="10" t="s">
        <v>463</v>
      </c>
      <c r="I3" s="10" t="s">
        <v>463</v>
      </c>
      <c r="J3" s="10" t="s">
        <v>633</v>
      </c>
      <c r="K3" s="15" t="s">
        <v>633</v>
      </c>
      <c r="L3" s="10" t="s">
        <v>634</v>
      </c>
      <c r="M3" s="14" t="s">
        <v>635</v>
      </c>
    </row>
    <row r="4" spans="1:13" s="33" customFormat="1">
      <c r="A4" s="32" t="s">
        <v>636</v>
      </c>
      <c r="B4" s="32" t="s">
        <v>745</v>
      </c>
      <c r="C4" s="32" t="s">
        <v>637</v>
      </c>
      <c r="D4" s="32" t="s">
        <v>638</v>
      </c>
      <c r="E4" s="32" t="s">
        <v>470</v>
      </c>
      <c r="F4" s="32" t="s">
        <v>64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>
      <c r="A5" s="32" t="s">
        <v>639</v>
      </c>
      <c r="B5" s="32" t="s">
        <v>746</v>
      </c>
      <c r="C5" s="32" t="s">
        <v>640</v>
      </c>
      <c r="D5" s="32" t="s">
        <v>641</v>
      </c>
      <c r="E5" s="32" t="s">
        <v>470</v>
      </c>
      <c r="F5" s="32" t="s">
        <v>64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>
      <c r="A6" s="32" t="s">
        <v>642</v>
      </c>
      <c r="B6" s="32" t="s">
        <v>747</v>
      </c>
      <c r="C6" s="32" t="s">
        <v>643</v>
      </c>
      <c r="D6" s="32" t="s">
        <v>644</v>
      </c>
      <c r="E6" s="32" t="s">
        <v>470</v>
      </c>
      <c r="F6" s="32" t="s">
        <v>64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>
      <c r="A7" s="32" t="s">
        <v>645</v>
      </c>
      <c r="B7" s="32" t="s">
        <v>748</v>
      </c>
      <c r="C7" s="32" t="s">
        <v>646</v>
      </c>
      <c r="D7" s="32" t="s">
        <v>647</v>
      </c>
      <c r="E7" s="32" t="s">
        <v>470</v>
      </c>
      <c r="F7" s="32" t="s">
        <v>64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>
      <c r="A8" s="32" t="s">
        <v>705</v>
      </c>
      <c r="B8" s="32"/>
      <c r="C8" s="32"/>
      <c r="D8" s="32" t="s">
        <v>749</v>
      </c>
      <c r="E8" s="32" t="s">
        <v>706</v>
      </c>
      <c r="F8" s="32" t="s">
        <v>64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>
      <c r="A9" s="32" t="s">
        <v>707</v>
      </c>
      <c r="B9" s="32"/>
      <c r="C9" s="32"/>
      <c r="D9" s="32" t="s">
        <v>750</v>
      </c>
      <c r="E9" s="32" t="s">
        <v>706</v>
      </c>
      <c r="F9" s="32" t="s">
        <v>64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>
      <c r="A10" s="32" t="s">
        <v>708</v>
      </c>
      <c r="B10" s="32"/>
      <c r="C10" s="32"/>
      <c r="D10" s="32" t="s">
        <v>751</v>
      </c>
      <c r="E10" s="32" t="s">
        <v>706</v>
      </c>
      <c r="F10" s="32" t="s">
        <v>64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>
      <c r="A11" s="32" t="s">
        <v>709</v>
      </c>
      <c r="B11" s="32"/>
      <c r="C11" s="32"/>
      <c r="D11" s="32" t="s">
        <v>752</v>
      </c>
      <c r="E11" s="32" t="s">
        <v>710</v>
      </c>
      <c r="F11" s="32" t="s">
        <v>64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>
      <c r="A12" s="32" t="s">
        <v>711</v>
      </c>
      <c r="B12" s="32"/>
      <c r="C12" s="32"/>
      <c r="D12" s="32" t="s">
        <v>712</v>
      </c>
      <c r="E12" s="32" t="s">
        <v>470</v>
      </c>
      <c r="F12" s="32" t="s">
        <v>64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>
      <c r="A13" s="32" t="s">
        <v>713</v>
      </c>
      <c r="B13" s="32"/>
      <c r="C13" s="32"/>
      <c r="D13" s="32" t="s">
        <v>714</v>
      </c>
      <c r="E13" s="32" t="s">
        <v>470</v>
      </c>
      <c r="F13" s="32" t="s">
        <v>64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>
      <c r="A14" s="32" t="s">
        <v>715</v>
      </c>
      <c r="B14" s="32"/>
      <c r="C14" s="32"/>
      <c r="D14" s="32" t="s">
        <v>716</v>
      </c>
      <c r="E14" s="32" t="s">
        <v>470</v>
      </c>
      <c r="F14" s="32" t="s">
        <v>64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>
      <c r="A15" s="32" t="s">
        <v>717</v>
      </c>
      <c r="B15" s="32"/>
      <c r="C15" s="32"/>
      <c r="D15" s="32" t="s">
        <v>718</v>
      </c>
      <c r="E15" s="32" t="s">
        <v>470</v>
      </c>
      <c r="F15" s="32" t="s">
        <v>64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>
      <c r="A16" s="32" t="s">
        <v>719</v>
      </c>
      <c r="B16" s="32"/>
      <c r="C16" s="32"/>
      <c r="D16" s="32" t="s">
        <v>720</v>
      </c>
      <c r="E16" s="32" t="s">
        <v>470</v>
      </c>
      <c r="F16" s="32" t="s">
        <v>64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>
      <c r="A17" s="32" t="s">
        <v>721</v>
      </c>
      <c r="D17" s="32" t="s">
        <v>722</v>
      </c>
      <c r="E17" s="32" t="s">
        <v>470</v>
      </c>
      <c r="F17" s="32" t="s">
        <v>64</v>
      </c>
      <c r="G17" s="32" t="b">
        <v>0</v>
      </c>
      <c r="H17" s="32" t="b">
        <v>1</v>
      </c>
      <c r="I17" s="32" t="b">
        <v>0</v>
      </c>
    </row>
    <row r="18" spans="1:13" s="32" customFormat="1">
      <c r="A18" s="32" t="s">
        <v>723</v>
      </c>
      <c r="D18" s="32" t="s">
        <v>724</v>
      </c>
      <c r="E18" s="32" t="s">
        <v>470</v>
      </c>
      <c r="F18" s="32" t="s">
        <v>64</v>
      </c>
      <c r="G18" s="32" t="b">
        <v>0</v>
      </c>
      <c r="H18" s="32" t="b">
        <v>1</v>
      </c>
      <c r="I18" s="32" t="b">
        <v>0</v>
      </c>
    </row>
    <row r="19" spans="1:13" s="32" customFormat="1">
      <c r="A19" s="32" t="s">
        <v>725</v>
      </c>
      <c r="D19" s="32" t="s">
        <v>726</v>
      </c>
      <c r="E19" s="32" t="s">
        <v>470</v>
      </c>
      <c r="F19" s="32" t="s">
        <v>64</v>
      </c>
      <c r="G19" s="32" t="b">
        <v>0</v>
      </c>
      <c r="H19" s="32" t="b">
        <v>1</v>
      </c>
      <c r="I19" s="32" t="b">
        <v>0</v>
      </c>
    </row>
    <row r="20" spans="1:13" s="32" customFormat="1">
      <c r="A20" s="32" t="s">
        <v>727</v>
      </c>
      <c r="D20" s="32" t="s">
        <v>728</v>
      </c>
      <c r="E20" s="32" t="s">
        <v>470</v>
      </c>
      <c r="F20" s="32" t="s">
        <v>64</v>
      </c>
      <c r="G20" s="32" t="b">
        <v>0</v>
      </c>
      <c r="H20" s="32" t="b">
        <v>1</v>
      </c>
      <c r="I20" s="32" t="b">
        <v>0</v>
      </c>
    </row>
    <row r="21" spans="1:13" s="32" customFormat="1">
      <c r="A21" s="32" t="s">
        <v>729</v>
      </c>
      <c r="D21" s="32" t="s">
        <v>730</v>
      </c>
      <c r="E21" s="32" t="s">
        <v>470</v>
      </c>
      <c r="F21" s="32" t="s">
        <v>64</v>
      </c>
      <c r="G21" s="32" t="b">
        <v>0</v>
      </c>
      <c r="H21" s="32" t="b">
        <v>1</v>
      </c>
      <c r="I21" s="32" t="b">
        <v>0</v>
      </c>
    </row>
    <row r="22" spans="1:13" s="32" customFormat="1">
      <c r="A22" s="32" t="s">
        <v>731</v>
      </c>
      <c r="D22" s="32" t="s">
        <v>732</v>
      </c>
      <c r="E22" s="32" t="s">
        <v>470</v>
      </c>
      <c r="F22" s="32" t="s">
        <v>64</v>
      </c>
      <c r="G22" s="32" t="b">
        <v>0</v>
      </c>
      <c r="H22" s="32" t="b">
        <v>1</v>
      </c>
      <c r="I22" s="32" t="b">
        <v>0</v>
      </c>
    </row>
    <row r="23" spans="1:13" s="33" customFormat="1">
      <c r="A23" s="32" t="s">
        <v>733</v>
      </c>
      <c r="B23" s="32"/>
      <c r="C23" s="32"/>
      <c r="D23" s="32" t="s">
        <v>734</v>
      </c>
      <c r="E23" s="32" t="s">
        <v>470</v>
      </c>
      <c r="F23" s="32" t="s">
        <v>64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>
      <c r="A24" s="32" t="s">
        <v>735</v>
      </c>
      <c r="B24" s="32"/>
      <c r="C24" s="32"/>
      <c r="D24" s="32" t="s">
        <v>736</v>
      </c>
      <c r="E24" s="32" t="s">
        <v>470</v>
      </c>
      <c r="F24" s="32" t="s">
        <v>64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>
      <c r="A25" s="32" t="s">
        <v>737</v>
      </c>
      <c r="B25" s="32"/>
      <c r="C25" s="32"/>
      <c r="D25" s="32" t="s">
        <v>738</v>
      </c>
      <c r="E25" s="32" t="s">
        <v>470</v>
      </c>
      <c r="F25" s="32" t="s">
        <v>64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>
      <c r="A26" s="32" t="s">
        <v>739</v>
      </c>
      <c r="B26" s="32"/>
      <c r="C26" s="32"/>
      <c r="D26" s="32" t="s">
        <v>740</v>
      </c>
      <c r="E26" s="32" t="s">
        <v>741</v>
      </c>
      <c r="F26" s="32" t="s">
        <v>64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>
      <c r="C27" s="32"/>
    </row>
    <row r="28" spans="1:13">
      <c r="B28" s="32"/>
    </row>
    <row r="29" spans="1:13">
      <c r="B29" s="32"/>
    </row>
    <row r="30" spans="1:13">
      <c r="B30" s="32"/>
    </row>
    <row r="31" spans="1:13">
      <c r="B31" s="32"/>
    </row>
    <row r="32" spans="1:13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2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7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665</v>
      </c>
      <c r="E1" t="s">
        <v>5</v>
      </c>
    </row>
    <row r="2" spans="1:7" s="32" customFormat="1">
      <c r="A2" s="32" t="s">
        <v>651</v>
      </c>
      <c r="B2" s="32" t="s">
        <v>652</v>
      </c>
      <c r="C2" s="32" t="s">
        <v>653</v>
      </c>
      <c r="D2" s="32" t="s">
        <v>654</v>
      </c>
      <c r="E2" s="32" t="s">
        <v>662</v>
      </c>
    </row>
    <row r="3" spans="1:7" s="32" customFormat="1">
      <c r="A3" s="32" t="s">
        <v>593</v>
      </c>
      <c r="B3" s="32" t="s">
        <v>445</v>
      </c>
      <c r="C3" s="32" t="s">
        <v>594</v>
      </c>
      <c r="D3" s="32" t="s">
        <v>655</v>
      </c>
      <c r="E3" s="32" t="s">
        <v>663</v>
      </c>
    </row>
    <row r="4" spans="1:7" s="32" customFormat="1">
      <c r="A4" s="32" t="s">
        <v>595</v>
      </c>
      <c r="B4" s="32" t="s">
        <v>446</v>
      </c>
      <c r="C4" s="32" t="s">
        <v>596</v>
      </c>
      <c r="D4" s="32" t="s">
        <v>656</v>
      </c>
      <c r="E4" s="32" t="s">
        <v>663</v>
      </c>
    </row>
    <row r="5" spans="1:7" s="32" customFormat="1">
      <c r="A5" s="32" t="s">
        <v>597</v>
      </c>
      <c r="B5" s="32" t="s">
        <v>447</v>
      </c>
      <c r="C5" s="32" t="s">
        <v>598</v>
      </c>
      <c r="D5" s="32" t="s">
        <v>657</v>
      </c>
      <c r="E5" s="32" t="s">
        <v>663</v>
      </c>
    </row>
    <row r="6" spans="1:7" s="32" customFormat="1">
      <c r="A6" s="32" t="s">
        <v>599</v>
      </c>
      <c r="B6" s="32" t="s">
        <v>445</v>
      </c>
      <c r="C6" s="32" t="s">
        <v>600</v>
      </c>
      <c r="D6" s="32" t="s">
        <v>658</v>
      </c>
      <c r="E6" s="32" t="s">
        <v>762</v>
      </c>
    </row>
    <row r="7" spans="1:7" s="32" customFormat="1">
      <c r="A7" s="32" t="s">
        <v>601</v>
      </c>
      <c r="B7" s="32" t="s">
        <v>446</v>
      </c>
      <c r="C7" s="32" t="s">
        <v>602</v>
      </c>
      <c r="D7" s="32" t="s">
        <v>656</v>
      </c>
      <c r="E7" s="32" t="s">
        <v>762</v>
      </c>
    </row>
    <row r="8" spans="1:7" s="32" customFormat="1">
      <c r="A8" s="32" t="s">
        <v>440</v>
      </c>
      <c r="B8" s="32" t="s">
        <v>447</v>
      </c>
      <c r="C8" s="32" t="s">
        <v>603</v>
      </c>
      <c r="D8" s="32" t="s">
        <v>657</v>
      </c>
      <c r="E8" s="32" t="s">
        <v>763</v>
      </c>
    </row>
    <row r="9" spans="1:7" s="32" customFormat="1">
      <c r="A9" s="32" t="s">
        <v>604</v>
      </c>
      <c r="B9" s="32" t="s">
        <v>448</v>
      </c>
      <c r="C9" s="32" t="s">
        <v>605</v>
      </c>
      <c r="D9" s="32" t="s">
        <v>659</v>
      </c>
      <c r="E9" s="32" t="s">
        <v>763</v>
      </c>
    </row>
    <row r="10" spans="1:7">
      <c r="A10" s="32" t="s">
        <v>606</v>
      </c>
      <c r="B10" s="32" t="s">
        <v>660</v>
      </c>
      <c r="C10" s="32" t="s">
        <v>607</v>
      </c>
      <c r="D10" s="32" t="s">
        <v>661</v>
      </c>
      <c r="E10" s="32" t="s">
        <v>763</v>
      </c>
    </row>
    <row r="11" spans="1:7" s="32" customFormat="1">
      <c r="A11" s="32" t="s">
        <v>764</v>
      </c>
      <c r="B11" s="32" t="s">
        <v>446</v>
      </c>
      <c r="C11" s="32" t="s">
        <v>765</v>
      </c>
      <c r="D11" s="32" t="s">
        <v>766</v>
      </c>
      <c r="E11" s="32" t="s">
        <v>664</v>
      </c>
    </row>
    <row r="12" spans="1:7" s="32" customFormat="1">
      <c r="A12" s="32" t="s">
        <v>767</v>
      </c>
      <c r="B12" s="32" t="s">
        <v>447</v>
      </c>
      <c r="C12" s="32" t="s">
        <v>768</v>
      </c>
      <c r="D12" s="32" t="s">
        <v>766</v>
      </c>
      <c r="E12" s="32" t="s">
        <v>664</v>
      </c>
    </row>
    <row r="13" spans="1:7" s="32" customFormat="1"/>
    <row r="14" spans="1:7" s="32" customFormat="1"/>
    <row r="15" spans="1:7">
      <c r="A15" t="s">
        <v>573</v>
      </c>
      <c r="C15" s="18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3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32" t="s">
        <v>555</v>
      </c>
      <c r="U20" s="3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31">
        <v>0.01</v>
      </c>
      <c r="K21" s="3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3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31">
        <v>0.01</v>
      </c>
      <c r="K22" t="s">
        <v>580</v>
      </c>
      <c r="L22" s="33" t="s">
        <v>568</v>
      </c>
      <c r="M22">
        <v>5</v>
      </c>
      <c r="N22" s="32" t="s">
        <v>582</v>
      </c>
      <c r="O22" s="3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31">
        <v>45036000000000</v>
      </c>
      <c r="K23" t="s">
        <v>579</v>
      </c>
      <c r="L23" s="1" t="s">
        <v>564</v>
      </c>
      <c r="M23">
        <v>2</v>
      </c>
      <c r="N23" t="s">
        <v>587</v>
      </c>
      <c r="O23" s="3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3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33" t="s">
        <v>543</v>
      </c>
      <c r="L25" s="1" t="s">
        <v>566</v>
      </c>
      <c r="M25" s="31">
        <v>0.01</v>
      </c>
      <c r="N25" s="33" t="s">
        <v>586</v>
      </c>
      <c r="O25" s="33" t="s">
        <v>571</v>
      </c>
      <c r="P25">
        <v>2</v>
      </c>
      <c r="Q25" s="32" t="s">
        <v>591</v>
      </c>
    </row>
    <row r="26" spans="1:21">
      <c r="A26" t="s">
        <v>555</v>
      </c>
      <c r="I26" s="1" t="s">
        <v>544</v>
      </c>
      <c r="J26" s="33">
        <v>2</v>
      </c>
      <c r="K26" t="s">
        <v>577</v>
      </c>
      <c r="L26" s="1" t="s">
        <v>541</v>
      </c>
      <c r="M26" s="31">
        <v>0.01</v>
      </c>
      <c r="N26" s="33" t="s">
        <v>581</v>
      </c>
      <c r="O26" s="3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31">
        <v>0.01</v>
      </c>
      <c r="N27" s="32" t="s">
        <v>580</v>
      </c>
      <c r="O27" s="33" t="s">
        <v>542</v>
      </c>
      <c r="P27" s="33" t="s">
        <v>543</v>
      </c>
    </row>
    <row r="28" spans="1:21">
      <c r="L28" s="1" t="s">
        <v>561</v>
      </c>
      <c r="M28" s="31">
        <v>45036000000000</v>
      </c>
      <c r="N28" s="32" t="s">
        <v>579</v>
      </c>
      <c r="O28" s="33" t="s">
        <v>544</v>
      </c>
      <c r="P28" s="33">
        <v>2</v>
      </c>
      <c r="Q28" s="32" t="s">
        <v>577</v>
      </c>
    </row>
    <row r="29" spans="1:21">
      <c r="L29" s="1" t="s">
        <v>562</v>
      </c>
      <c r="M29" s="32">
        <v>100</v>
      </c>
      <c r="N29" s="32" t="s">
        <v>578</v>
      </c>
    </row>
    <row r="30" spans="1:21">
      <c r="L30" s="1" t="s">
        <v>542</v>
      </c>
      <c r="M30" s="33" t="s">
        <v>543</v>
      </c>
    </row>
    <row r="31" spans="1:21">
      <c r="L31" s="1" t="s">
        <v>544</v>
      </c>
      <c r="M31" s="33">
        <v>2</v>
      </c>
      <c r="N31" s="3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2015-01-23T21:37:29Z</dcterms:modified>
</cp:coreProperties>
</file>