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932" yWindow="-120" windowWidth="14040" windowHeight="9048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externalReferences>
    <externalReference r:id="rId7"/>
  </externalReferences>
  <definedNames>
    <definedName name="_xlnm._FilterDatabase" localSheetId="3" hidden="1">Outputs!$A$2:$G$12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7" l="1"/>
  <c r="B24" i="7" l="1"/>
  <c r="B26" i="7"/>
  <c r="A26" i="7"/>
  <c r="B25" i="7"/>
  <c r="A25" i="7"/>
  <c r="A24" i="7"/>
  <c r="N17" i="2" l="1"/>
  <c r="N15" i="2"/>
  <c r="N7" i="2"/>
  <c r="N12" i="2"/>
  <c r="N5" i="2"/>
  <c r="C8" i="7"/>
  <c r="C7" i="7"/>
  <c r="D8" i="7"/>
  <c r="D7" i="7"/>
  <c r="B34" i="7"/>
  <c r="B33" i="7"/>
  <c r="B32" i="7"/>
  <c r="B31" i="7"/>
  <c r="B30" i="7"/>
  <c r="B29" i="7"/>
  <c r="B28" i="7"/>
  <c r="B27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C24" i="7"/>
  <c r="M362" i="10"/>
  <c r="M344" i="10"/>
</calcChain>
</file>

<file path=xl/sharedStrings.xml><?xml version="1.0" encoding="utf-8"?>
<sst xmlns="http://schemas.openxmlformats.org/spreadsheetml/2006/main" count="2127" uniqueCount="671">
  <si>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</si>
  <si>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</si>
  <si>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</si>
  <si>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</si>
  <si>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</si>
  <si>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</si>
  <si>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</si>
  <si>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</si>
  <si>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</si>
  <si>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</si>
  <si>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</si>
  <si>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</si>
  <si>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</si>
  <si>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</si>
  <si>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</si>
  <si>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</si>
  <si>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</si>
  <si>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</si>
  <si>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</si>
  <si>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</si>
  <si>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</si>
  <si>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</si>
  <si>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</si>
  <si>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</si>
  <si>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</si>
  <si>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</si>
  <si>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</si>
  <si>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</si>
  <si>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</si>
  <si>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</si>
  <si>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</si>
  <si>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</si>
  <si>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</si>
  <si>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</si>
  <si>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</si>
  <si>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</si>
  <si>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</si>
  <si>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</si>
  <si>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</si>
  <si>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</si>
  <si>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</si>
  <si>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</si>
  <si>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</si>
  <si>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</si>
  <si>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</si>
  <si>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</si>
  <si>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</si>
  <si>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</si>
  <si>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</si>
  <si>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</si>
  <si>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</si>
  <si>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</si>
  <si>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</si>
  <si>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</si>
  <si>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</si>
  <si>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</si>
  <si>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</si>
  <si>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</si>
  <si>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</si>
  <si>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</si>
  <si>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</si>
  <si>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</si>
  <si>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</si>
  <si>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</si>
  <si>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</si>
  <si>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</si>
  <si>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</si>
  <si>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</si>
  <si>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</si>
  <si>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</si>
  <si>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</si>
  <si>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</si>
  <si>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</si>
  <si>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</si>
  <si>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</si>
  <si>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</si>
  <si>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</si>
  <si>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</si>
  <si>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</si>
  <si>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</si>
  <si>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</si>
  <si>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</si>
  <si>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</si>
  <si>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</si>
  <si>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</si>
  <si>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</si>
  <si>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</si>
  <si>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</si>
  <si>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</si>
  <si>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</si>
  <si>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</si>
  <si>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</si>
  <si>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</si>
  <si>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</si>
  <si>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</si>
  <si>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</si>
  <si>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</si>
  <si>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</si>
  <si>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</si>
  <si>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</si>
  <si>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</si>
  <si>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</si>
  <si>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</si>
  <si>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</si>
  <si>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</si>
  <si>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</si>
  <si>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</si>
  <si>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</si>
  <si>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</si>
  <si>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</si>
  <si>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</si>
  <si>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</si>
  <si>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</si>
  <si>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</si>
  <si>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</si>
  <si>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</si>
  <si>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</si>
  <si>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</si>
  <si>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</si>
  <si>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</si>
  <si>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</si>
  <si>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</si>
  <si>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</si>
  <si>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</si>
  <si>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</si>
  <si>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</si>
  <si>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</si>
  <si>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</si>
  <si>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</si>
  <si>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</si>
  <si>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</si>
  <si>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</si>
  <si>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</si>
  <si>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</si>
  <si>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</si>
  <si>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</si>
  <si>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</si>
  <si>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</si>
  <si>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</si>
  <si>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</si>
  <si>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</si>
  <si>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</si>
  <si>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</si>
  <si>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</si>
  <si>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</si>
  <si>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</si>
  <si>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</si>
  <si>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</si>
  <si>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</si>
  <si>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</si>
  <si>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</si>
  <si>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</si>
  <si>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</si>
  <si>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</si>
  <si>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</si>
  <si>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</si>
  <si>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</si>
  <si>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</si>
  <si>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</si>
  <si>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</si>
  <si>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</si>
  <si>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</si>
  <si>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</si>
  <si>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</si>
  <si>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</si>
  <si>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</si>
  <si>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</si>
  <si>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</si>
  <si>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</si>
  <si>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</si>
  <si>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</si>
  <si>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</si>
  <si>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</si>
  <si>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</si>
  <si>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</si>
  <si>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</si>
  <si>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</si>
  <si>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</si>
  <si>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</si>
  <si>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</si>
  <si>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</si>
  <si>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</si>
  <si>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</si>
  <si>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</si>
  <si>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</si>
  <si>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</si>
  <si>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</si>
  <si>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</si>
  <si>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</si>
  <si>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</si>
  <si>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</si>
  <si>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</si>
  <si>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</si>
  <si>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</si>
  <si>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</si>
  <si>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</si>
  <si>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</si>
  <si>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</si>
  <si>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</si>
  <si>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</si>
  <si>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</si>
  <si>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</si>
  <si>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</si>
  <si>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</si>
  <si>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</si>
  <si>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</si>
  <si>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</si>
  <si>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</si>
  <si>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</si>
  <si>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</si>
  <si>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</si>
  <si>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</si>
  <si>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</si>
  <si>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</si>
  <si>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</si>
  <si>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</si>
  <si>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</si>
  <si>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</si>
  <si>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</si>
  <si>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</si>
  <si>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</si>
  <si>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</si>
  <si>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</si>
  <si>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</si>
  <si>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</si>
  <si>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</si>
  <si>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</si>
  <si>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</si>
  <si>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</si>
  <si>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</si>
  <si>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</si>
  <si>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</si>
  <si>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</si>
  <si>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</si>
  <si>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</si>
  <si>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</si>
  <si>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</si>
  <si>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</si>
  <si>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</si>
  <si>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</si>
  <si>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</si>
  <si>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</si>
  <si>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</si>
  <si>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</si>
  <si>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</si>
  <si>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</si>
  <si>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</si>
  <si>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</si>
  <si>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</si>
  <si>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</si>
  <si>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</si>
  <si>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</si>
  <si>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</si>
  <si>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</si>
  <si>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</si>
  <si>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</si>
  <si>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</si>
  <si>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</si>
  <si>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</si>
  <si>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</si>
  <si>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</si>
  <si>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</si>
  <si>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</si>
  <si>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</si>
  <si>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</si>
  <si>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</si>
  <si>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</si>
  <si>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</si>
  <si>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</si>
  <si>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</si>
  <si>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</si>
  <si>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</si>
  <si>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</si>
  <si>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</si>
  <si>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</si>
  <si>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</si>
  <si>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</si>
  <si>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</si>
  <si>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</si>
  <si>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</si>
  <si>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</si>
  <si>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</si>
  <si>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</si>
  <si>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</si>
  <si>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</si>
  <si>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</si>
  <si>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</si>
  <si>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</si>
  <si>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</si>
  <si>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</si>
  <si>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</si>
  <si>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</si>
  <si>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</si>
  <si>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</si>
  <si>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</si>
  <si>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</si>
  <si>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</si>
  <si>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</si>
  <si>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</si>
  <si>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</si>
  <si>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</si>
  <si>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</si>
  <si>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</si>
  <si>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</si>
  <si>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</si>
  <si>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</si>
  <si>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</si>
  <si>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</si>
  <si>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</si>
  <si>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</si>
  <si>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</si>
  <si>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</si>
  <si>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</si>
  <si>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</si>
  <si>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</si>
  <si>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</si>
  <si>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</si>
  <si>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</si>
  <si>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</si>
  <si>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</si>
  <si>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</si>
  <si>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</si>
  <si>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</si>
  <si>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</si>
  <si>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</si>
  <si>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</si>
  <si>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</si>
  <si>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</si>
  <si>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</si>
  <si>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</si>
  <si>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</si>
  <si>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</si>
  <si>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</si>
  <si>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</si>
  <si>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</si>
  <si>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</si>
  <si>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</si>
  <si>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</si>
  <si>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</si>
  <si>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</si>
  <si>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</si>
  <si>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</si>
  <si>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</si>
  <si>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</si>
  <si>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</si>
  <si>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</si>
  <si>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</si>
  <si>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</si>
  <si>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</si>
  <si>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</si>
  <si>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</si>
  <si>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</si>
  <si>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</si>
  <si>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</si>
  <si>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</si>
  <si>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</si>
  <si>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</si>
  <si>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</si>
  <si>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</si>
  <si>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</si>
  <si>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</si>
  <si>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</si>
  <si>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</si>
  <si>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</si>
  <si>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</si>
  <si>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</si>
  <si>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</si>
  <si>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</si>
  <si>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</si>
  <si>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</si>
  <si>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</si>
  <si>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</si>
  <si>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</si>
  <si>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</si>
  <si>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</si>
  <si>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</si>
  <si>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</si>
  <si>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</si>
  <si>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</si>
  <si>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</si>
  <si>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</si>
  <si>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</si>
  <si>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</si>
  <si>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</si>
  <si>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</si>
  <si>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</si>
  <si>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</si>
  <si>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</si>
  <si>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</si>
  <si>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</si>
  <si>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</si>
  <si>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</si>
  <si>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</si>
  <si>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</si>
  <si>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</si>
  <si>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</si>
  <si>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</si>
  <si>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</si>
  <si>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</si>
  <si>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</si>
  <si>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</si>
  <si>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</si>
  <si>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</si>
  <si>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</si>
  <si>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</si>
  <si>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</si>
  <si>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</si>
  <si>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</si>
  <si>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</si>
  <si>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</si>
  <si>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</si>
  <si>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</si>
  <si>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</si>
  <si>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</si>
  <si>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</si>
  <si>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</si>
  <si>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</si>
  <si>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</si>
  <si>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</si>
  <si>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</si>
  <si>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</si>
  <si>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</si>
  <si>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</si>
  <si>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</si>
  <si>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</si>
  <si>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</si>
  <si>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</si>
  <si>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</si>
  <si>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</si>
  <si>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</si>
  <si>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</si>
  <si>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</si>
  <si>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</si>
  <si>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</si>
  <si>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</si>
  <si>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</si>
  <si>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</si>
  <si>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</si>
  <si>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</si>
  <si>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</si>
  <si>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</si>
  <si>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</si>
  <si>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</si>
  <si>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</si>
  <si>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</si>
  <si>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</si>
  <si>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</si>
  <si>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</si>
  <si>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</si>
  <si>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</si>
  <si>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</si>
  <si>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</si>
  <si>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</si>
  <si>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</si>
  <si>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</si>
  <si>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</si>
  <si>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</si>
  <si>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</si>
  <si>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</si>
  <si>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</si>
  <si>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</si>
  <si>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</si>
  <si>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</si>
  <si>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</si>
  <si>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</si>
  <si>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</si>
  <si>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</si>
  <si>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</si>
  <si>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</si>
  <si>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</si>
  <si>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</si>
  <si>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</si>
  <si>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</si>
  <si>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</si>
  <si>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</si>
  <si>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</si>
  <si>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</si>
  <si>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</si>
  <si>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</si>
  <si>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</si>
  <si>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</si>
  <si>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</si>
  <si>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</si>
  <si>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</si>
  <si>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</si>
  <si>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</si>
  <si>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</si>
  <si>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</si>
  <si>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</si>
  <si>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</si>
  <si>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</si>
  <si>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</si>
  <si>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</si>
  <si>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</si>
  <si>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</si>
  <si>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</si>
  <si>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</si>
  <si>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</si>
  <si>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</si>
  <si>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</si>
  <si>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</si>
  <si>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</si>
  <si>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</si>
  <si>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</si>
  <si>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</si>
  <si>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</si>
  <si>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</si>
  <si>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</si>
  <si>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</si>
  <si>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</si>
  <si>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</si>
  <si>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</si>
  <si>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</si>
  <si>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</si>
  <si>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</si>
  <si>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</si>
  <si>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</si>
  <si>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</si>
  <si>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</si>
  <si>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</si>
  <si>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</si>
  <si>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</si>
  <si>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</si>
  <si>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</si>
  <si>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</si>
  <si>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</si>
  <si>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</si>
  <si>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</si>
  <si>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</si>
  <si>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</si>
  <si>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</si>
  <si>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</si>
  <si>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</si>
  <si>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</si>
  <si>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</si>
  <si>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</si>
  <si>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</si>
  <si>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</si>
  <si>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</si>
  <si>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</si>
  <si>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</si>
  <si>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</si>
  <si>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</si>
  <si>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</si>
  <si>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</si>
  <si>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</si>
  <si>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</si>
  <si>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</si>
  <si>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</si>
  <si>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</si>
  <si>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</si>
  <si>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</si>
  <si>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</si>
  <si>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</si>
  <si>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</si>
  <si>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</si>
  <si>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</si>
  <si>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</si>
  <si>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</si>
  <si>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</si>
  <si>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</si>
  <si>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</si>
  <si>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</si>
  <si>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</si>
  <si>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</si>
  <si>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</si>
  <si>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</si>
  <si>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</si>
  <si>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</si>
  <si>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</si>
  <si>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</si>
  <si>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</si>
  <si>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</si>
  <si>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</si>
  <si>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</si>
  <si>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</si>
  <si>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</si>
  <si>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</si>
  <si>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</si>
  <si>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</si>
  <si>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</si>
  <si>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</si>
  <si>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</si>
  <si>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</si>
  <si>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</si>
  <si>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</si>
  <si>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</si>
  <si>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</si>
  <si>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</si>
  <si>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</si>
  <si>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</si>
  <si>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</si>
  <si>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</si>
  <si>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</si>
  <si>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</si>
  <si>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</si>
  <si>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</si>
  <si>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</si>
  <si>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</si>
  <si>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</si>
  <si>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</si>
  <si>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</si>
  <si>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</si>
  <si>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</si>
  <si>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</si>
  <si>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</si>
  <si>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</si>
  <si>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</si>
  <si>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</si>
  <si>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</si>
  <si>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</si>
  <si>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</si>
  <si>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</si>
  <si>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</si>
  <si>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</si>
  <si>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</si>
  <si>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</si>
  <si>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</si>
  <si>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</si>
  <si>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</si>
  <si>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</si>
  <si>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</si>
  <si>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</si>
  <si>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</si>
  <si>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</si>
  <si>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</si>
  <si>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</si>
  <si>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</si>
  <si>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</si>
  <si>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</si>
  <si>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</si>
  <si>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</si>
  <si>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J</t>
  </si>
  <si>
    <t>uniform_uncertain</t>
  </si>
  <si>
    <t>0.2.3</t>
  </si>
  <si>
    <t>1.6.1</t>
  </si>
  <si>
    <t>../audit662</t>
  </si>
  <si>
    <t>../audit662/audit662_2012_amy.epw</t>
  </si>
  <si>
    <t>audit662_uncalibrated_1.2.3</t>
  </si>
  <si>
    <t>../audit662/audit662_uncalibrated_1.2.3.osm</t>
  </si>
  <si>
    <t>SetSiteGroundTemperature</t>
  </si>
  <si>
    <t>Set Site Ground Temperature</t>
  </si>
  <si>
    <t>Ground Temperature (degC)</t>
  </si>
  <si>
    <t>ground_temperature</t>
  </si>
  <si>
    <t>AdjustThermostatSetpointsbyDegrees</t>
  </si>
  <si>
    <t>Degrees Fahrenheit to Adjust Cooling Setpoint By</t>
  </si>
  <si>
    <t>Alter Design Day Thermostats</t>
  </si>
  <si>
    <t>ReduceElectricEquipmentLoadsbyPercentage</t>
  </si>
  <si>
    <t>Electric Equipment Power Reduction (%)</t>
  </si>
  <si>
    <t>ReduceLightingLoadsbyPercentage</t>
  </si>
  <si>
    <t>Lighting Power Reduction (%)</t>
  </si>
  <si>
    <t>SetConstantVolumeFanStaticPressure</t>
  </si>
  <si>
    <t>Set Constant Volume Fan Static Pressure</t>
  </si>
  <si>
    <t>static_pressure_rise</t>
  </si>
  <si>
    <t>Degrees Fahrenheit to Adjust Heating Setpoint By</t>
  </si>
  <si>
    <t>CalibrationReports</t>
  </si>
  <si>
    <t>Calibration Reports</t>
  </si>
  <si>
    <t>Audit 662 Optimization</t>
  </si>
  <si>
    <t>total_electricity_nov</t>
  </si>
  <si>
    <t>total_electricity_jan</t>
  </si>
  <si>
    <t>total_electricity_feb</t>
  </si>
  <si>
    <t>total_electricity_mar</t>
  </si>
  <si>
    <t>total_electricity_apr</t>
  </si>
  <si>
    <t>total_electricity_may</t>
  </si>
  <si>
    <t>total_electricity_jun</t>
  </si>
  <si>
    <t>total_electricity_jul</t>
  </si>
  <si>
    <t>total_electricity_aug</t>
  </si>
  <si>
    <t>total_electricity_sep</t>
  </si>
  <si>
    <t>total_electricity_oct</t>
  </si>
  <si>
    <t>total_electricity_dec</t>
  </si>
  <si>
    <t>Static Pressure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</si>
</sst>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6" fillId="13" borderId="0" xfId="0" applyFont="1" applyFill="1"/>
    <xf numFmtId="0" fontId="0" fillId="13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rgeno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>
        <row r="21">
          <cell r="B21" t="str">
            <v>rgenoud</v>
          </cell>
        </row>
      </sheetData>
      <sheetData sheetId="2"/>
      <sheetData sheetId="3"/>
      <sheetData sheetId="4"/>
      <sheetData sheetId="5">
        <row r="17">
          <cell r="A17" t="str">
            <v>batch_run</v>
          </cell>
          <cell r="F17" t="str">
            <v>Sample Method</v>
          </cell>
          <cell r="G17" t="str">
            <v>individual_variables</v>
          </cell>
          <cell r="H17" t="str">
            <v>individual_variables / all_variables</v>
          </cell>
          <cell r="I17" t="str">
            <v>epsilonGradient</v>
          </cell>
          <cell r="J17">
            <v>0.01</v>
          </cell>
          <cell r="K17" t="str">
            <v>epsilon in gradient calculation</v>
          </cell>
          <cell r="L17" t="str">
            <v>popSize</v>
          </cell>
          <cell r="M17">
            <v>30</v>
          </cell>
          <cell r="N17" t="str">
            <v>Size of initial population</v>
          </cell>
          <cell r="O17" t="str">
            <v>Number of Samples</v>
          </cell>
          <cell r="P17">
            <v>30</v>
          </cell>
          <cell r="Q17" t="str">
            <v>Size of initial population</v>
          </cell>
        </row>
        <row r="18">
          <cell r="A18" t="str">
            <v>lhs</v>
          </cell>
          <cell r="F18" t="str">
            <v>Number of Samples</v>
          </cell>
          <cell r="G18">
            <v>30</v>
          </cell>
          <cell r="H18" t="str">
            <v>positive integer (if individual, total simulations is this times each variable)</v>
          </cell>
          <cell r="I18" t="str">
            <v>pgtol</v>
          </cell>
          <cell r="J18">
            <v>0.01</v>
          </cell>
          <cell r="K18" t="str">
            <v>tolerance on the projected gradient</v>
          </cell>
          <cell r="L18" t="str">
            <v>Generations</v>
          </cell>
          <cell r="M18">
            <v>5</v>
          </cell>
          <cell r="N18" t="str">
            <v>Number of generations</v>
          </cell>
          <cell r="O18" t="str">
            <v>Generations</v>
          </cell>
          <cell r="P18">
            <v>3</v>
          </cell>
          <cell r="Q18" t="str">
            <v>Number of generations</v>
          </cell>
        </row>
        <row r="19">
          <cell r="A19" t="str">
            <v>optim</v>
          </cell>
          <cell r="I19" t="str">
            <v>factr</v>
          </cell>
          <cell r="J19">
            <v>45036000000000</v>
          </cell>
          <cell r="K19" t="str">
            <v>Tolerance on delta_F</v>
          </cell>
          <cell r="L19" t="str">
            <v>waitGenerations</v>
          </cell>
          <cell r="M19">
            <v>2</v>
          </cell>
          <cell r="N19" t="str">
            <v>If no improvement in waitGenerations of generations, then exit</v>
          </cell>
          <cell r="O19" t="str">
            <v>cprob</v>
          </cell>
          <cell r="P19">
            <v>0.85</v>
          </cell>
          <cell r="Q19" t="str">
            <v>Crossover probability [0,1]</v>
          </cell>
        </row>
        <row r="20">
          <cell r="A20" t="str">
            <v>rgenoud</v>
          </cell>
          <cell r="I20" t="str">
            <v>maxit</v>
          </cell>
          <cell r="J20">
            <v>100</v>
          </cell>
          <cell r="K20" t="str">
            <v>Maximum number of iterations</v>
          </cell>
          <cell r="L20" t="str">
            <v>bfgsburnin</v>
          </cell>
          <cell r="M20">
            <v>2</v>
          </cell>
          <cell r="N20" t="str">
            <v>The number of generations which are run before the BFGS is ﬁrst used</v>
          </cell>
          <cell r="O20" t="str">
            <v>XoverDistIdx</v>
          </cell>
          <cell r="P20">
            <v>2</v>
          </cell>
          <cell r="Q20" t="str">
            <v>Crossover Distribution Index (large values give higher probabilities of offspring close to parent)</v>
          </cell>
        </row>
        <row r="21">
          <cell r="A21" t="str">
            <v>nsga_nrel</v>
          </cell>
          <cell r="I21" t="str">
            <v>normType</v>
          </cell>
          <cell r="J21" t="str">
            <v>minkowski</v>
          </cell>
          <cell r="L21" t="str">
            <v>solutionTolerance</v>
          </cell>
          <cell r="M21">
            <v>0.01</v>
          </cell>
          <cell r="N21" t="str">
            <v>Numbers within solutionTolerance are considered equal</v>
          </cell>
          <cell r="O21" t="str">
            <v>MuDistIdx</v>
          </cell>
          <cell r="P21">
            <v>2</v>
          </cell>
          <cell r="Q21" t="str">
            <v>Mutation Distribution Index (large values give higher probabilities of offspring close to parent)</v>
          </cell>
        </row>
        <row r="22">
          <cell r="A22" t="str">
            <v>preflight</v>
          </cell>
          <cell r="I22" t="str">
            <v>pPower</v>
          </cell>
          <cell r="J22">
            <v>2</v>
          </cell>
          <cell r="K22" t="str">
            <v>Lp norm power</v>
          </cell>
          <cell r="L22" t="str">
            <v>epsilonGradient</v>
          </cell>
          <cell r="M22">
            <v>0.01</v>
          </cell>
          <cell r="N22" t="str">
            <v>epsilon in gradient calculation</v>
          </cell>
          <cell r="O22" t="str">
            <v>mprob</v>
          </cell>
          <cell r="P22">
            <v>0.8</v>
          </cell>
          <cell r="Q22" t="str">
            <v>Mutation probability [0,1]</v>
          </cell>
        </row>
        <row r="23">
          <cell r="A23" t="str">
            <v>sequential_search</v>
          </cell>
          <cell r="L23" t="str">
            <v>pgtol</v>
          </cell>
          <cell r="M23">
            <v>0.01</v>
          </cell>
          <cell r="N23" t="str">
            <v>tolerance on the projected gradient</v>
          </cell>
          <cell r="O23" t="str">
            <v>normType</v>
          </cell>
          <cell r="P23" t="str">
            <v>minkowski</v>
          </cell>
        </row>
        <row r="24">
          <cell r="L24" t="str">
            <v>factr</v>
          </cell>
          <cell r="M24">
            <v>45036000000000</v>
          </cell>
          <cell r="N24" t="str">
            <v>Tolerance on delta_F</v>
          </cell>
          <cell r="O24" t="str">
            <v>pPower</v>
          </cell>
          <cell r="P24">
            <v>2</v>
          </cell>
          <cell r="Q24" t="str">
            <v>Lp norm power</v>
          </cell>
        </row>
        <row r="25">
          <cell r="L25" t="str">
            <v>maxit</v>
          </cell>
          <cell r="M25">
            <v>100</v>
          </cell>
          <cell r="N25" t="str">
            <v>Maximum number of iterations</v>
          </cell>
        </row>
        <row r="26">
          <cell r="L26" t="str">
            <v>normType</v>
          </cell>
          <cell r="M26" t="str">
            <v>minkowski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9" zoomScale="80" zoomScaleNormal="80" zoomScalePageLayoutView="150" workbookViewId="0">
      <selection activeCell="E27" sqref="E27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634</v>
      </c>
      <c r="E3" s="1" t="s">
        <v>440</v>
      </c>
    </row>
    <row r="4" spans="1:5" ht="28.8" x14ac:dyDescent="0.3">
      <c r="A4" s="1" t="s">
        <v>461</v>
      </c>
      <c r="B4" s="28" t="s">
        <v>523</v>
      </c>
      <c r="E4" s="2" t="s">
        <v>462</v>
      </c>
    </row>
    <row r="5" spans="1:5" ht="72" x14ac:dyDescent="0.3">
      <c r="A5" s="1" t="s">
        <v>477</v>
      </c>
      <c r="B5" s="29" t="s">
        <v>635</v>
      </c>
      <c r="E5" s="2" t="s">
        <v>630</v>
      </c>
    </row>
    <row r="6" spans="1:5" ht="46.05" customHeight="1" x14ac:dyDescent="0.3">
      <c r="A6" s="1" t="s">
        <v>478</v>
      </c>
      <c r="B6" s="28" t="s">
        <v>619</v>
      </c>
      <c r="E6" s="2" t="s">
        <v>480</v>
      </c>
    </row>
    <row r="7" spans="1:5" ht="28.8" x14ac:dyDescent="0.3">
      <c r="A7" s="1" t="s">
        <v>445</v>
      </c>
      <c r="B7" s="28" t="s">
        <v>603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622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463</v>
      </c>
      <c r="B9" s="28">
        <v>0</v>
      </c>
      <c r="C9" s="3"/>
      <c r="D9" s="37"/>
      <c r="E9" s="2" t="s">
        <v>621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657</v>
      </c>
      <c r="E12" s="1" t="s">
        <v>479</v>
      </c>
    </row>
    <row r="13" spans="1:5" x14ac:dyDescent="0.3">
      <c r="A13" s="1" t="s">
        <v>26</v>
      </c>
      <c r="B13" s="28" t="s">
        <v>636</v>
      </c>
      <c r="E13" s="1" t="s">
        <v>481</v>
      </c>
    </row>
    <row r="14" spans="1:5" x14ac:dyDescent="0.3">
      <c r="A14" s="1" t="s">
        <v>27</v>
      </c>
      <c r="B14" s="28" t="s">
        <v>455</v>
      </c>
    </row>
    <row r="15" spans="1:5" x14ac:dyDescent="0.3">
      <c r="A15" s="1" t="s">
        <v>471</v>
      </c>
      <c r="B15" s="29" t="b">
        <v>1</v>
      </c>
      <c r="E15" s="1" t="s">
        <v>440</v>
      </c>
    </row>
    <row r="16" spans="1:5" ht="28.8" x14ac:dyDescent="0.3">
      <c r="A16" s="1" t="s">
        <v>472</v>
      </c>
      <c r="B16" s="27" t="b">
        <v>1</v>
      </c>
      <c r="E16" s="2" t="s">
        <v>623</v>
      </c>
    </row>
    <row r="17" spans="1:5" x14ac:dyDescent="0.3">
      <c r="A17" s="1" t="s">
        <v>473</v>
      </c>
      <c r="B17" s="29" t="s">
        <v>474</v>
      </c>
      <c r="E17" s="1" t="s">
        <v>440</v>
      </c>
    </row>
    <row r="18" spans="1:5" x14ac:dyDescent="0.3">
      <c r="A18" s="1" t="s">
        <v>475</v>
      </c>
      <c r="B18" s="29" t="s">
        <v>555</v>
      </c>
      <c r="E18" s="1" t="s">
        <v>440</v>
      </c>
    </row>
    <row r="20" spans="1:5" s="2" customFormat="1" ht="57.6" x14ac:dyDescent="0.3">
      <c r="A20" s="11" t="s">
        <v>28</v>
      </c>
      <c r="B20" s="30" t="s">
        <v>624</v>
      </c>
      <c r="C20" s="11"/>
      <c r="D20" s="11"/>
      <c r="E20" s="13" t="s">
        <v>460</v>
      </c>
    </row>
    <row r="21" spans="1:5" x14ac:dyDescent="0.3">
      <c r="A21" s="1" t="s">
        <v>456</v>
      </c>
      <c r="B21" s="28" t="s">
        <v>564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627</v>
      </c>
      <c r="C23" s="11" t="s">
        <v>625</v>
      </c>
      <c r="D23" s="11" t="s">
        <v>626</v>
      </c>
      <c r="E23" s="13" t="s">
        <v>460</v>
      </c>
    </row>
    <row r="24" spans="1:5" x14ac:dyDescent="0.3">
      <c r="A24" s="34" t="str">
        <f>IF(LEN(INDEX([1]Lookups!$C$17:$Z$26,1,3*MATCH([1]Setup!$B21,[1]Lookups!$A$17:$A$23,0)-2))=0,"",INDEX([1]Lookups!$C$17:$Z$26,1,3*MATCH([1]Setup!$B21,[1]Lookups!$A$17:$A$23,0)-2))</f>
        <v>popSize</v>
      </c>
      <c r="B24" s="29">
        <f>IF(D24&lt;&gt;"",D24,IF(LEN(INDEX([1]Lookups!$C$17:$Z$26,1,3*MATCH([1]Setup!$B21,[1]Lookups!$A$17:$A$23,0)-1))=0,"",INDEX([1]Lookups!$C$17:$Z$26,1,3*MATCH([1]Setup!$B21,[1]Lookups!$A$17:$A$23,0)-1)))</f>
        <v>46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>
        <f>(11+12)*2</f>
        <v>46</v>
      </c>
    </row>
    <row r="25" spans="1:5" x14ac:dyDescent="0.3">
      <c r="A25" s="34" t="str">
        <f>IF(LEN(INDEX([1]Lookups!$C$17:$Z$26,2,3*MATCH([1]Setup!$B21,[1]Lookups!$A$17:$A$23,0)-2))=0,"",INDEX([1]Lookups!$C$17:$Z$26,2,3*MATCH([1]Setup!$B21,[1]Lookups!$A$17:$A$23,0)-2))</f>
        <v>Generations</v>
      </c>
      <c r="B25" s="29">
        <f>IF(D25&lt;&gt;"",D25,IF(LEN(INDEX([1]Lookups!$C$17:$Z$26,2,3*MATCH([1]Setup!$B21,[1]Lookups!$A$17:$A$23,0)-1))=0,"",INDEX([1]Lookups!$C$17:$Z$26,2,3*MATCH([1]Setup!$B21,[1]Lookups!$A$17:$A$23,0)-1)))</f>
        <v>10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 ht="43.2" x14ac:dyDescent="0.3">
      <c r="A26" s="34" t="str">
        <f>IF(LEN(INDEX([1]Lookups!$C$17:$Z$26,3,3*MATCH([1]Setup!$B21,[1]Lookups!$A$17:$A$23,0)-2))=0,"",INDEX([1]Lookups!$C$17:$Z$26,3,3*MATCH([1]Setup!$B21,[1]Lookups!$A$17:$A$23,0)-2))</f>
        <v>waitGenerations</v>
      </c>
      <c r="B26" s="29">
        <f>IF(D26&lt;&gt;"",D26,IF(LEN(INDEX([1]Lookups!$C$17:$Z$26,3,3*MATCH([1]Setup!$B21,[1]Lookups!$A$17:$A$23,0)-1))=0,"",INDEX([1]Lookups!$C$17:$Z$26,3,3*MATCH([1]Setup!$B21,[1]Lookups!$A$17:$A$23,0)-1)))</f>
        <v>2</v>
      </c>
      <c r="C26" s="38" t="str">
        <f>IF(LEN(INDEX(Lookups!$C$17:$Z$26,3,3*MATCH(Setup!$B21,Lookups!$A$17:$A$23,0)))=0,"",INDEX(Lookups!$C$17:$Z$26,3,3*MATCH(Setup!$B21,Lookups!$A$17:$A$23,0)))</f>
        <v>If no improvement in waitGenerations of generations, then exit</v>
      </c>
      <c r="D26" s="39"/>
    </row>
    <row r="27" spans="1:5" s="34" customFormat="1" ht="43.2" x14ac:dyDescent="0.3">
      <c r="A27" s="34" t="str">
        <f>IF(LEN(INDEX(Lookups!$C$17:$Z$26,4,3*MATCH(Setup!$B21,Lookups!$A$17:$A$23,0)-2))=0,"",INDEX(Lookups!$C$17:$Z$26,4,3*MATCH(Setup!$B21,Lookups!$A$17:$A$23,0)-2))</f>
        <v>bfgsburnin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The number of generations which are run before the BFGS is ﬁrst used</v>
      </c>
      <c r="D27" s="39"/>
    </row>
    <row r="28" spans="1:5" s="34" customFormat="1" ht="43.2" x14ac:dyDescent="0.3">
      <c r="A28" s="34" t="str">
        <f>IF(LEN(INDEX(Lookups!$C$17:$Z$26,5,3*MATCH(Setup!$B21,Lookups!$A$17:$A$23,0)-2))=0,"",INDEX(Lookups!$C$17:$Z$26,5,3*MATCH(Setup!$B21,Lookups!$A$17:$A$23,0)-2))</f>
        <v>solutionTolerance</v>
      </c>
      <c r="B28" s="29">
        <f>IF(D28&lt;&gt;"",D28,IF(LEN(INDEX(Lookups!$C$17:$Z$26,5,3*MATCH(Setup!$B21,Lookups!$A$17:$A$23,0)-1))=0,"",INDEX(Lookups!$C$17:$Z$26,5,3*MATCH(Setup!$B21,Lookups!$A$17:$A$23,0)-1)))</f>
        <v>0.01</v>
      </c>
      <c r="C28" s="38" t="str">
        <f>IF(LEN(INDEX(Lookups!$C$17:$Z$26,5,3*MATCH(Setup!$B21,Lookups!$A$17:$A$23,0)))=0,"",INDEX(Lookups!$C$17:$Z$26,5,3*MATCH(Setup!$B21,Lookups!$A$17:$A$23,0)))</f>
        <v>Numbers within solutionTolerance are considered equal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epsilonGradient</v>
      </c>
      <c r="B29" s="29">
        <f>IF(D29&lt;&gt;"",D29,IF(LEN(INDEX(Lookups!$C$17:$Z$26,6,3*MATCH(Setup!$B21,Lookups!$A$17:$A$23,0)-1))=0,"",INDEX(Lookups!$C$17:$Z$26,6,3*MATCH(Setup!$B21,Lookups!$A$17:$A$23,0)-1)))</f>
        <v>0.01</v>
      </c>
      <c r="C29" s="38" t="str">
        <f>IF(LEN(INDEX(Lookups!$C$17:$Z$26,6,3*MATCH(Setup!$B21,Lookups!$A$17:$A$23,0)))=0,"",INDEX(Lookups!$C$17:$Z$26,6,3*MATCH(Setup!$B21,Lookups!$A$17:$A$23,0)))</f>
        <v>epsilon in gradient calculation</v>
      </c>
      <c r="D29" s="39"/>
    </row>
    <row r="30" spans="1:5" s="34" customFormat="1" ht="28.8" x14ac:dyDescent="0.3">
      <c r="A30" s="34" t="str">
        <f>IF(LEN(INDEX(Lookups!$C$17:$Z$26,7,3*MATCH(Setup!$B21,Lookups!$A$17:$A$23,0)-2))=0,"",INDEX(Lookups!$C$17:$Z$26,7,3*MATCH(Setup!$B21,Lookups!$A$17:$A$23,0)-2))</f>
        <v>pgtol</v>
      </c>
      <c r="B30" s="29">
        <f>IF(D30&lt;&gt;"",D30,IF(LEN(INDEX(Lookups!$C$17:$Z$26,7,3*MATCH(Setup!$B21,Lookups!$A$17:$A$23,0)-1))=0,"",INDEX(Lookups!$C$17:$Z$26,7,3*MATCH(Setup!$B21,Lookups!$A$17:$A$23,0)-1)))</f>
        <v>0.01</v>
      </c>
      <c r="C30" s="38" t="str">
        <f>IF(LEN(INDEX(Lookups!$C$17:$Z$26,7,3*MATCH(Setup!$B21,Lookups!$A$17:$A$23,0)))=0,"",INDEX(Lookups!$C$17:$Z$26,7,3*MATCH(Setup!$B21,Lookups!$A$17:$A$23,0)))</f>
        <v>tolerance on the projected gradient</v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factr</v>
      </c>
      <c r="B31" s="29">
        <f>IF(D31&lt;&gt;"",D31,IF(LEN(INDEX(Lookups!$C$17:$Z$26,8,3*MATCH(Setup!$B21,Lookups!$A$17:$A$23,0)-1))=0,"",INDEX(Lookups!$C$17:$Z$26,8,3*MATCH(Setup!$B21,Lookups!$A$17:$A$23,0)-1)))</f>
        <v>45036000000000</v>
      </c>
      <c r="C31" s="38" t="str">
        <f>IF(LEN(INDEX(Lookups!$C$17:$Z$26,8,3*MATCH(Setup!$B21,Lookups!$A$17:$A$23,0)))=0,"",INDEX(Lookups!$C$17:$Z$26,8,3*MATCH(Setup!$B21,Lookups!$A$17:$A$23,0)))</f>
        <v>Tolerance on delta_F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>maxit</v>
      </c>
      <c r="B32" s="29">
        <f>IF(D32&lt;&gt;"",D32,IF(LEN(INDEX(Lookups!$C$17:$Z$26,9,3*MATCH(Setup!$B21,Lookups!$A$17:$A$23,0)-1))=0,"",INDEX(Lookups!$C$17:$Z$26,9,3*MATCH(Setup!$B21,Lookups!$A$17:$A$23,0)-1)))</f>
        <v>100</v>
      </c>
      <c r="C32" s="38" t="str">
        <f>IF(LEN(INDEX(Lookups!$C$17:$Z$26,9,3*MATCH(Setup!$B21,Lookups!$A$17:$A$23,0)))=0,"",INDEX(Lookups!$C$17:$Z$26,9,3*MATCH(Setup!$B21,Lookups!$A$17:$A$23,0)))</f>
        <v>Maximum number of iterations</v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>normType</v>
      </c>
      <c r="B33" s="29" t="str">
        <f>IF(D33&lt;&gt;"",D33,IF(LEN(INDEX(Lookups!$C$17:$Z$26,10,3*MATCH(Setup!$B21,Lookups!$A$17:$A$23,0)-1))=0,"",INDEX(Lookups!$C$17:$Z$26,10,3*MATCH(Setup!$B21,Lookups!$A$17:$A$23,0)-1)))</f>
        <v>minkowski</v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>pPower</v>
      </c>
      <c r="B34" s="29">
        <f>IF(D34&lt;&gt;"",D34,IF(LEN(INDEX(Lookups!$C$17:$Z$27,11,3*MATCH(Setup!$B21,Lookups!$A$17:$A$23,0)-1))=0,"",INDEX(Lookups!$C$17:$Z$27,11,3*MATCH(Setup!$B21,Lookups!$A$17:$A$23,0)-1)))</f>
        <v>2</v>
      </c>
      <c r="C34" s="38" t="str">
        <f>IF(LEN(INDEX(Lookups!$C$17:$Z$27,11,3*MATCH(Setup!$B21,Lookups!$A$17:$A$23,0)))=0,"",INDEX(Lookups!$C$17:$Z$27,11,3*MATCH(Setup!$B21,Lookups!$A$17:$A$23,0)))</f>
        <v>Lp norm power</v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637</v>
      </c>
    </row>
    <row r="39" spans="1:5" s="2" customFormat="1" ht="28.8" x14ac:dyDescent="0.3">
      <c r="A39" s="11" t="s">
        <v>31</v>
      </c>
      <c r="B39" s="30" t="s">
        <v>458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638</v>
      </c>
      <c r="C40" s="21" t="s">
        <v>43</v>
      </c>
      <c r="D40" s="39" t="s">
        <v>639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628</v>
      </c>
      <c r="D42" s="11"/>
      <c r="E42" s="13" t="s">
        <v>629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"/>
  <sheetViews>
    <sheetView tabSelected="1" zoomScale="70" zoomScaleNormal="70" zoomScalePageLayoutView="80" workbookViewId="0">
      <selection activeCell="R17" sqref="R17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8.5546875" style="1" bestFit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482</v>
      </c>
      <c r="L1" s="23"/>
      <c r="M1" s="23"/>
      <c r="N1" s="23"/>
      <c r="O1" s="23"/>
      <c r="P1" s="35" t="s">
        <v>483</v>
      </c>
      <c r="Q1" s="24"/>
      <c r="R1" s="24"/>
      <c r="S1" s="5"/>
      <c r="T1" s="5"/>
      <c r="U1" s="46" t="s">
        <v>64</v>
      </c>
      <c r="V1" s="46"/>
      <c r="W1" s="46"/>
      <c r="X1" s="46"/>
      <c r="Y1" s="46"/>
      <c r="Z1" s="46"/>
    </row>
    <row r="2" spans="1:26" s="8" customFormat="1" ht="15.6" x14ac:dyDescent="0.3">
      <c r="A2" s="8" t="s">
        <v>3</v>
      </c>
      <c r="B2" s="8" t="s">
        <v>38</v>
      </c>
      <c r="C2" s="8" t="s">
        <v>560</v>
      </c>
      <c r="D2" s="8" t="s">
        <v>559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556</v>
      </c>
      <c r="P3" s="16" t="s">
        <v>484</v>
      </c>
      <c r="Q3" s="16" t="s">
        <v>485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43" customFormat="1" x14ac:dyDescent="0.3">
      <c r="A4" s="43" t="b">
        <v>1</v>
      </c>
      <c r="B4" s="43" t="s">
        <v>641</v>
      </c>
      <c r="C4" s="43" t="s">
        <v>640</v>
      </c>
      <c r="D4" s="43" t="s">
        <v>640</v>
      </c>
      <c r="E4" s="43" t="s">
        <v>71</v>
      </c>
    </row>
    <row r="5" spans="1:26" s="43" customFormat="1" x14ac:dyDescent="0.3">
      <c r="B5" s="43" t="s">
        <v>23</v>
      </c>
      <c r="D5" s="43" t="s">
        <v>642</v>
      </c>
      <c r="E5" s="43" t="s">
        <v>643</v>
      </c>
      <c r="F5" s="43" t="s">
        <v>15</v>
      </c>
      <c r="G5" s="43" t="s">
        <v>67</v>
      </c>
      <c r="I5" s="43">
        <v>18.899999999999999</v>
      </c>
      <c r="K5" s="43">
        <v>17</v>
      </c>
      <c r="L5" s="43">
        <v>20</v>
      </c>
      <c r="M5" s="43">
        <v>18</v>
      </c>
      <c r="N5" s="43">
        <f>(L5-K5)/6</f>
        <v>0.5</v>
      </c>
      <c r="O5" s="43">
        <v>0.5</v>
      </c>
      <c r="R5" s="43" t="s">
        <v>633</v>
      </c>
    </row>
    <row r="6" spans="1:26" s="41" customFormat="1" x14ac:dyDescent="0.3">
      <c r="A6" s="41" t="b">
        <v>1</v>
      </c>
      <c r="B6" s="41" t="s">
        <v>190</v>
      </c>
      <c r="C6" s="41" t="s">
        <v>644</v>
      </c>
      <c r="D6" s="41" t="s">
        <v>191</v>
      </c>
      <c r="E6" s="41" t="s">
        <v>71</v>
      </c>
    </row>
    <row r="7" spans="1:26" s="41" customFormat="1" x14ac:dyDescent="0.3">
      <c r="B7" s="41" t="s">
        <v>23</v>
      </c>
      <c r="D7" s="41" t="s">
        <v>645</v>
      </c>
      <c r="E7" s="41" t="s">
        <v>193</v>
      </c>
      <c r="F7" s="41" t="s">
        <v>15</v>
      </c>
      <c r="G7" s="41" t="s">
        <v>67</v>
      </c>
      <c r="I7" s="41">
        <v>0</v>
      </c>
      <c r="K7" s="41">
        <v>0</v>
      </c>
      <c r="L7" s="41">
        <v>4</v>
      </c>
      <c r="M7" s="41">
        <v>2</v>
      </c>
      <c r="N7" s="41">
        <f t="shared" ref="N7:N12" si="0">(L7-K7)/6</f>
        <v>0.66666666666666663</v>
      </c>
      <c r="O7" s="41">
        <v>0.5</v>
      </c>
      <c r="R7" s="41" t="s">
        <v>633</v>
      </c>
    </row>
    <row r="8" spans="1:26" s="41" customFormat="1" x14ac:dyDescent="0.3">
      <c r="B8" s="41" t="s">
        <v>22</v>
      </c>
      <c r="D8" s="41" t="s">
        <v>654</v>
      </c>
      <c r="E8" s="41" t="s">
        <v>195</v>
      </c>
      <c r="F8" s="41" t="s">
        <v>2</v>
      </c>
      <c r="G8" s="41" t="s">
        <v>67</v>
      </c>
      <c r="I8" s="41">
        <v>0</v>
      </c>
    </row>
    <row r="9" spans="1:26" s="41" customFormat="1" x14ac:dyDescent="0.3">
      <c r="B9" s="41" t="s">
        <v>22</v>
      </c>
      <c r="D9" s="41" t="s">
        <v>646</v>
      </c>
      <c r="E9" s="41" t="s">
        <v>197</v>
      </c>
      <c r="F9" s="41" t="s">
        <v>2</v>
      </c>
      <c r="G9" s="41" t="s">
        <v>66</v>
      </c>
      <c r="I9" s="41" t="b">
        <v>1</v>
      </c>
    </row>
    <row r="10" spans="1:26" s="41" customFormat="1" x14ac:dyDescent="0.3">
      <c r="A10" s="41" t="b">
        <v>1</v>
      </c>
      <c r="B10" s="41" t="s">
        <v>288</v>
      </c>
      <c r="C10" s="41" t="s">
        <v>647</v>
      </c>
      <c r="D10" s="41" t="s">
        <v>289</v>
      </c>
      <c r="E10" s="41" t="s">
        <v>71</v>
      </c>
    </row>
    <row r="11" spans="1:26" s="41" customFormat="1" x14ac:dyDescent="0.3">
      <c r="B11" s="41" t="s">
        <v>22</v>
      </c>
      <c r="D11" s="41" t="s">
        <v>376</v>
      </c>
      <c r="E11" s="41" t="s">
        <v>48</v>
      </c>
      <c r="F11" s="41" t="s">
        <v>2</v>
      </c>
      <c r="G11" s="41" t="s">
        <v>65</v>
      </c>
      <c r="I11" s="41" t="s">
        <v>69</v>
      </c>
      <c r="J11" s="41" t="s">
        <v>86</v>
      </c>
    </row>
    <row r="12" spans="1:26" s="41" customFormat="1" x14ac:dyDescent="0.3">
      <c r="B12" s="41" t="s">
        <v>23</v>
      </c>
      <c r="D12" s="41" t="s">
        <v>648</v>
      </c>
      <c r="E12" s="41" t="s">
        <v>291</v>
      </c>
      <c r="F12" s="41" t="s">
        <v>15</v>
      </c>
      <c r="G12" s="41" t="s">
        <v>67</v>
      </c>
      <c r="I12" s="41">
        <v>0</v>
      </c>
      <c r="K12" s="41">
        <v>0</v>
      </c>
      <c r="L12" s="41">
        <v>40</v>
      </c>
      <c r="M12" s="41">
        <v>20</v>
      </c>
      <c r="N12" s="41">
        <f t="shared" si="0"/>
        <v>6.666666666666667</v>
      </c>
      <c r="O12" s="41">
        <v>5</v>
      </c>
      <c r="R12" s="41" t="s">
        <v>633</v>
      </c>
    </row>
    <row r="13" spans="1:26" s="41" customFormat="1" x14ac:dyDescent="0.3">
      <c r="A13" s="41" t="b">
        <v>1</v>
      </c>
      <c r="B13" s="41" t="s">
        <v>70</v>
      </c>
      <c r="C13" s="41" t="s">
        <v>649</v>
      </c>
      <c r="D13" s="41" t="s">
        <v>46</v>
      </c>
      <c r="E13" s="41" t="s">
        <v>71</v>
      </c>
    </row>
    <row r="14" spans="1:26" s="41" customFormat="1" x14ac:dyDescent="0.3">
      <c r="B14" s="41" t="s">
        <v>22</v>
      </c>
      <c r="D14" s="41" t="s">
        <v>376</v>
      </c>
      <c r="E14" s="41" t="s">
        <v>48</v>
      </c>
      <c r="F14" s="41" t="s">
        <v>2</v>
      </c>
      <c r="G14" s="41" t="s">
        <v>65</v>
      </c>
      <c r="I14" s="41" t="s">
        <v>69</v>
      </c>
      <c r="J14" s="41" t="s">
        <v>86</v>
      </c>
    </row>
    <row r="15" spans="1:26" s="41" customFormat="1" x14ac:dyDescent="0.3">
      <c r="B15" s="41" t="s">
        <v>23</v>
      </c>
      <c r="D15" s="41" t="s">
        <v>650</v>
      </c>
      <c r="E15" s="41" t="s">
        <v>49</v>
      </c>
      <c r="F15" s="41" t="s">
        <v>15</v>
      </c>
      <c r="G15" s="41" t="s">
        <v>67</v>
      </c>
      <c r="I15" s="41">
        <v>0</v>
      </c>
      <c r="K15" s="41">
        <v>0</v>
      </c>
      <c r="L15" s="41">
        <v>40</v>
      </c>
      <c r="M15" s="41">
        <v>20</v>
      </c>
      <c r="N15" s="41">
        <f>(L15-K15)/6</f>
        <v>6.666666666666667</v>
      </c>
      <c r="O15" s="41">
        <v>5</v>
      </c>
      <c r="R15" s="41" t="s">
        <v>633</v>
      </c>
    </row>
    <row r="16" spans="1:26" s="42" customFormat="1" x14ac:dyDescent="0.3">
      <c r="A16" s="42" t="b">
        <v>1</v>
      </c>
      <c r="B16" s="42" t="s">
        <v>652</v>
      </c>
      <c r="C16" s="42" t="s">
        <v>651</v>
      </c>
      <c r="D16" s="42" t="s">
        <v>651</v>
      </c>
      <c r="E16" s="42" t="s">
        <v>71</v>
      </c>
    </row>
    <row r="17" spans="1:26" s="42" customFormat="1" x14ac:dyDescent="0.3">
      <c r="B17" s="42" t="s">
        <v>23</v>
      </c>
      <c r="D17" s="42" t="s">
        <v>670</v>
      </c>
      <c r="E17" s="42" t="s">
        <v>653</v>
      </c>
      <c r="F17" s="42" t="s">
        <v>15</v>
      </c>
      <c r="G17" s="42" t="s">
        <v>67</v>
      </c>
      <c r="I17" s="42">
        <v>2</v>
      </c>
      <c r="K17" s="42">
        <v>2</v>
      </c>
      <c r="L17" s="42">
        <v>4</v>
      </c>
      <c r="M17" s="42">
        <v>2</v>
      </c>
      <c r="N17" s="42">
        <f>(L17-K17)/6</f>
        <v>0.33333333333333331</v>
      </c>
      <c r="O17" s="42">
        <v>0.5</v>
      </c>
      <c r="R17" s="42" t="s">
        <v>633</v>
      </c>
    </row>
    <row r="18" spans="1:26" s="45" customFormat="1" ht="15.6" x14ac:dyDescent="0.3">
      <c r="A18" s="44" t="b">
        <v>1</v>
      </c>
      <c r="B18" s="44" t="s">
        <v>656</v>
      </c>
      <c r="C18" s="44" t="s">
        <v>655</v>
      </c>
      <c r="D18" s="44" t="s">
        <v>655</v>
      </c>
      <c r="E18" s="44" t="s">
        <v>236</v>
      </c>
      <c r="F18" s="44"/>
      <c r="G18" s="44"/>
      <c r="H18" s="44"/>
      <c r="I18" s="44"/>
      <c r="J18" s="44"/>
      <c r="K18" s="44"/>
      <c r="L18" s="44"/>
    </row>
    <row r="19" spans="1:26" customFormat="1" ht="15.6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3"/>
      <c r="N19" s="3"/>
      <c r="O19" s="3"/>
      <c r="P19" s="3"/>
      <c r="Q19" s="3"/>
      <c r="R19" s="1"/>
      <c r="T19" s="1"/>
    </row>
    <row r="20" spans="1:26" customFormat="1" ht="15.6" x14ac:dyDescent="0.3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5"/>
      <c r="N20" s="25"/>
      <c r="O20" s="25"/>
      <c r="P20" s="25"/>
      <c r="Q20" s="25"/>
      <c r="R20" s="1"/>
      <c r="S20" s="25"/>
      <c r="T20" s="25"/>
      <c r="U20" s="25"/>
      <c r="V20" s="25"/>
      <c r="W20" s="25"/>
    </row>
    <row r="21" spans="1:26" customFormat="1" ht="15.6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5"/>
      <c r="O21" s="25"/>
      <c r="P21" s="25"/>
      <c r="Q21" s="25"/>
      <c r="R21" s="1"/>
      <c r="S21" s="25"/>
      <c r="T21" s="25"/>
      <c r="U21" s="25"/>
      <c r="V21" s="25"/>
      <c r="W21" s="25"/>
    </row>
    <row r="22" spans="1:26" customFormat="1" ht="15.6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6"/>
      <c r="N22" s="26"/>
      <c r="O22" s="26"/>
      <c r="P22" s="3"/>
      <c r="Q22" s="3"/>
      <c r="R22" s="1"/>
      <c r="S22" s="25"/>
      <c r="T22" s="25"/>
      <c r="U22" s="25"/>
      <c r="V22" s="25"/>
      <c r="W22" s="25"/>
    </row>
    <row r="23" spans="1:26" customFormat="1" ht="15.6" x14ac:dyDescent="0.3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5"/>
      <c r="N23" s="25"/>
      <c r="O23" s="25"/>
      <c r="P23" s="25"/>
      <c r="Q23" s="25"/>
      <c r="R23" s="1"/>
      <c r="S23" s="25"/>
      <c r="T23" s="25"/>
      <c r="U23" s="25"/>
      <c r="V23" s="25"/>
      <c r="W23" s="25"/>
    </row>
    <row r="24" spans="1:26" customFormat="1" ht="15.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5"/>
      <c r="O24" s="25"/>
      <c r="P24" s="25"/>
      <c r="Q24" s="25"/>
      <c r="R24" s="1"/>
      <c r="S24" s="25"/>
      <c r="T24" s="25"/>
      <c r="U24" s="25"/>
      <c r="V24" s="25"/>
      <c r="W24" s="25"/>
    </row>
    <row r="25" spans="1:26" customFormat="1" ht="15.6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6"/>
      <c r="N25" s="26"/>
      <c r="O25" s="26"/>
      <c r="P25" s="3"/>
      <c r="Q25" s="3"/>
      <c r="R25" s="1"/>
      <c r="S25" s="25"/>
      <c r="T25" s="25"/>
      <c r="U25" s="25"/>
      <c r="V25" s="25"/>
      <c r="W25" s="25"/>
    </row>
    <row r="26" spans="1:26" customFormat="1" ht="15.6" x14ac:dyDescent="0.3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5"/>
      <c r="N26" s="25"/>
      <c r="O26" s="25"/>
      <c r="P26" s="25"/>
      <c r="Q26" s="25"/>
      <c r="R26" s="1"/>
      <c r="S26" s="25"/>
      <c r="T26" s="25"/>
      <c r="U26" s="25"/>
      <c r="V26" s="25"/>
      <c r="W26" s="25"/>
    </row>
    <row r="27" spans="1:26" customFormat="1" ht="15.6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5"/>
      <c r="O27" s="25"/>
      <c r="P27" s="25"/>
      <c r="Q27" s="25"/>
      <c r="R27" s="1"/>
      <c r="S27" s="25"/>
      <c r="T27" s="25"/>
      <c r="U27" s="25"/>
      <c r="V27" s="25"/>
      <c r="W27" s="25"/>
    </row>
    <row r="28" spans="1:26" customFormat="1" ht="15.6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6"/>
      <c r="N28" s="26"/>
      <c r="O28" s="26"/>
      <c r="P28" s="3"/>
      <c r="Q28" s="3"/>
      <c r="R28" s="1"/>
      <c r="S28" s="25"/>
      <c r="T28" s="25"/>
      <c r="U28" s="25"/>
      <c r="V28" s="25"/>
      <c r="W28" s="25"/>
    </row>
    <row r="29" spans="1:26" customFormat="1" ht="15.6" x14ac:dyDescent="0.3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5"/>
      <c r="N29" s="25"/>
      <c r="O29" s="25"/>
      <c r="P29" s="25"/>
      <c r="Q29" s="25"/>
      <c r="R29" s="1"/>
      <c r="S29" s="25"/>
      <c r="T29" s="25"/>
      <c r="U29" s="25"/>
      <c r="V29" s="25"/>
      <c r="W29" s="25"/>
    </row>
    <row r="30" spans="1:26" ht="15.6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5"/>
      <c r="O30" s="25"/>
      <c r="P30" s="25"/>
      <c r="Q30" s="25"/>
      <c r="S30" s="25"/>
      <c r="T30" s="25"/>
      <c r="U30" s="25"/>
      <c r="V30" s="25"/>
      <c r="W30" s="25"/>
      <c r="X30" s="25"/>
      <c r="Y30" s="25"/>
      <c r="Z30" s="25"/>
    </row>
    <row r="31" spans="1:26" ht="15.6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26"/>
      <c r="N31" s="26"/>
      <c r="O31" s="26"/>
      <c r="P31" s="3"/>
      <c r="Q31" s="3"/>
      <c r="S31" s="25"/>
      <c r="T31" s="25"/>
      <c r="U31" s="25"/>
      <c r="V31" s="25"/>
      <c r="W31" s="25"/>
      <c r="X31" s="25"/>
      <c r="Y31" s="25"/>
      <c r="Z31" s="25"/>
    </row>
    <row r="32" spans="1:26" x14ac:dyDescent="0.3">
      <c r="A32"/>
      <c r="B32"/>
      <c r="C32" s="33"/>
      <c r="D32" s="33"/>
      <c r="E32"/>
      <c r="F32"/>
      <c r="G32"/>
      <c r="H32"/>
      <c r="I32"/>
      <c r="J32"/>
      <c r="K32"/>
      <c r="L32"/>
      <c r="M32"/>
      <c r="N32"/>
      <c r="X32" s="25"/>
      <c r="Y32" s="25"/>
      <c r="Z32" s="25"/>
    </row>
    <row r="33" spans="1:26" x14ac:dyDescent="0.3">
      <c r="A33"/>
      <c r="B33"/>
      <c r="C33" s="33"/>
      <c r="D33" s="33"/>
      <c r="E33"/>
      <c r="F33"/>
      <c r="G33"/>
      <c r="H33"/>
      <c r="I33"/>
      <c r="J33"/>
      <c r="K33"/>
      <c r="L33"/>
      <c r="M33"/>
      <c r="N33"/>
      <c r="X33" s="25"/>
      <c r="Y33" s="25"/>
      <c r="Z33" s="25"/>
    </row>
    <row r="34" spans="1:26" x14ac:dyDescent="0.3">
      <c r="A34"/>
      <c r="B34"/>
      <c r="C34" s="33"/>
      <c r="D34" s="33"/>
      <c r="E34"/>
      <c r="F34"/>
      <c r="G34"/>
      <c r="H34"/>
      <c r="I34"/>
      <c r="J34"/>
      <c r="K34"/>
      <c r="L34"/>
      <c r="M34"/>
      <c r="N34"/>
      <c r="X34" s="25"/>
      <c r="Y34" s="25"/>
      <c r="Z34" s="25"/>
    </row>
    <row r="35" spans="1:26" x14ac:dyDescent="0.3">
      <c r="A35"/>
      <c r="B35"/>
      <c r="C35" s="33"/>
      <c r="D35"/>
      <c r="E35"/>
      <c r="F35"/>
      <c r="G35"/>
      <c r="H35"/>
      <c r="I35"/>
      <c r="J35"/>
      <c r="K35"/>
      <c r="L35"/>
      <c r="M35"/>
      <c r="O35" s="3"/>
      <c r="P35" s="3"/>
      <c r="R35" s="25"/>
      <c r="S35" s="25"/>
      <c r="W35" s="25"/>
      <c r="X35" s="25"/>
      <c r="Y35" s="25"/>
    </row>
    <row r="36" spans="1:26" x14ac:dyDescent="0.3">
      <c r="A36"/>
      <c r="B36"/>
      <c r="C36" s="33"/>
      <c r="D36"/>
      <c r="E36"/>
      <c r="F36"/>
      <c r="G36"/>
      <c r="H36"/>
      <c r="I36"/>
      <c r="J36"/>
      <c r="K36"/>
      <c r="L36"/>
      <c r="M36"/>
      <c r="W36" s="25"/>
      <c r="X36" s="25"/>
      <c r="Y36" s="25"/>
    </row>
    <row r="37" spans="1:26" x14ac:dyDescent="0.3">
      <c r="A37"/>
      <c r="B37"/>
      <c r="C37" s="33"/>
      <c r="D37"/>
      <c r="E37"/>
      <c r="F37"/>
      <c r="G37"/>
      <c r="H37"/>
      <c r="I37"/>
      <c r="J37"/>
      <c r="K37"/>
      <c r="L37"/>
      <c r="M37"/>
      <c r="W37" s="25"/>
      <c r="X37" s="25"/>
      <c r="Y37" s="25"/>
    </row>
    <row r="38" spans="1:26" x14ac:dyDescent="0.3">
      <c r="A38"/>
      <c r="B38"/>
      <c r="C38" s="33"/>
      <c r="D38"/>
      <c r="E38"/>
      <c r="F38"/>
      <c r="G38"/>
      <c r="H38"/>
      <c r="I38"/>
      <c r="J38"/>
      <c r="K38"/>
      <c r="L38"/>
      <c r="M38"/>
      <c r="W38" s="25"/>
      <c r="X38" s="25"/>
      <c r="Y38" s="25"/>
    </row>
    <row r="39" spans="1:26" x14ac:dyDescent="0.3">
      <c r="A39"/>
      <c r="B39"/>
      <c r="C39" s="33"/>
      <c r="D39"/>
      <c r="E39"/>
      <c r="F39"/>
      <c r="G39"/>
      <c r="H39"/>
      <c r="I39"/>
      <c r="J39"/>
      <c r="K39"/>
      <c r="L39"/>
      <c r="M39"/>
      <c r="W39" s="25"/>
      <c r="X39" s="25"/>
      <c r="Y39" s="25"/>
    </row>
    <row r="40" spans="1:26" customFormat="1" x14ac:dyDescent="0.3">
      <c r="C40" s="33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6" customFormat="1" ht="15.6" x14ac:dyDescent="0.3">
      <c r="C41" s="33"/>
      <c r="K41" s="4"/>
      <c r="N41" s="17"/>
      <c r="O41" s="3"/>
      <c r="P41" s="3"/>
      <c r="Q41" s="1"/>
      <c r="S41" s="1"/>
      <c r="T41" s="1"/>
      <c r="U41" s="1"/>
      <c r="V41" s="1"/>
    </row>
    <row r="42" spans="1:26" customFormat="1" x14ac:dyDescent="0.3">
      <c r="C42" s="33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6" x14ac:dyDescent="0.3">
      <c r="A43"/>
      <c r="B43"/>
      <c r="C43" s="33"/>
      <c r="D43"/>
      <c r="E43"/>
      <c r="F43"/>
      <c r="G43"/>
      <c r="H43"/>
      <c r="I43"/>
      <c r="J43"/>
      <c r="K43" s="4"/>
    </row>
    <row r="44" spans="1:26" x14ac:dyDescent="0.3">
      <c r="A44"/>
      <c r="B44"/>
      <c r="C44" s="33"/>
      <c r="D44"/>
      <c r="E44"/>
      <c r="F44"/>
      <c r="G44"/>
      <c r="H44"/>
      <c r="I44"/>
      <c r="J44"/>
      <c r="K44" s="4"/>
    </row>
    <row r="45" spans="1:26" x14ac:dyDescent="0.3">
      <c r="A45"/>
      <c r="B45"/>
      <c r="C45" s="33"/>
      <c r="D45"/>
      <c r="E45"/>
      <c r="F45"/>
      <c r="G45"/>
      <c r="H45"/>
      <c r="I45"/>
      <c r="J45"/>
      <c r="K45" s="4"/>
    </row>
    <row r="46" spans="1:26" customFormat="1" x14ac:dyDescent="0.3">
      <c r="A46" s="1"/>
      <c r="B46" s="1"/>
      <c r="C46" s="34"/>
      <c r="D46" s="1"/>
      <c r="E46" s="1"/>
      <c r="F46" s="1"/>
      <c r="G46" s="1"/>
      <c r="H46" s="1"/>
      <c r="I46" s="1"/>
      <c r="J46" s="4"/>
      <c r="K46" s="4"/>
      <c r="L46" s="1"/>
      <c r="M46" s="1"/>
      <c r="N46" s="1"/>
      <c r="O46" s="1"/>
      <c r="P46" s="1"/>
      <c r="Q46" s="1"/>
      <c r="R46" s="1"/>
      <c r="S46" s="1"/>
    </row>
    <row r="47" spans="1:26" customFormat="1" x14ac:dyDescent="0.3">
      <c r="A47" s="1"/>
      <c r="C47" s="33"/>
      <c r="N47" s="1"/>
      <c r="O47" s="1"/>
      <c r="P47" s="1"/>
      <c r="Q47" s="1"/>
      <c r="R47" s="1"/>
      <c r="S47" s="1"/>
    </row>
    <row r="48" spans="1:26" customFormat="1" ht="15.6" x14ac:dyDescent="0.3">
      <c r="A48" s="17"/>
      <c r="C48" s="33"/>
      <c r="N48" s="1"/>
      <c r="O48" s="3"/>
      <c r="P48" s="3"/>
      <c r="Q48" s="1"/>
      <c r="R48" s="1"/>
      <c r="S48" s="1"/>
    </row>
    <row r="49" spans="1:25" customFormat="1" x14ac:dyDescent="0.3">
      <c r="C49" s="33"/>
    </row>
    <row r="50" spans="1:25" customFormat="1" x14ac:dyDescent="0.3">
      <c r="C50" s="33"/>
      <c r="O50" s="3"/>
      <c r="P50" s="3"/>
      <c r="S50" s="1"/>
    </row>
    <row r="51" spans="1:25" customFormat="1" x14ac:dyDescent="0.3">
      <c r="C51" s="33"/>
      <c r="O51" s="3"/>
      <c r="P51" s="3"/>
      <c r="S51" s="1"/>
    </row>
    <row r="52" spans="1:25" customFormat="1" x14ac:dyDescent="0.3">
      <c r="C52" s="33"/>
      <c r="F52" s="1"/>
    </row>
    <row r="53" spans="1:25" customFormat="1" x14ac:dyDescent="0.3">
      <c r="C53" s="33"/>
      <c r="O53" s="3"/>
      <c r="P53" s="3"/>
      <c r="S53" s="1"/>
    </row>
    <row r="54" spans="1:25" customFormat="1" x14ac:dyDescent="0.3">
      <c r="C54" s="33"/>
      <c r="F54" s="1"/>
    </row>
    <row r="55" spans="1:25" customFormat="1" x14ac:dyDescent="0.3">
      <c r="C55" s="33"/>
      <c r="O55" s="3"/>
      <c r="P55" s="3"/>
      <c r="S55" s="1"/>
    </row>
    <row r="56" spans="1:25" customFormat="1" x14ac:dyDescent="0.3">
      <c r="C56" s="33"/>
      <c r="F56" s="1"/>
    </row>
    <row r="57" spans="1:25" customFormat="1" x14ac:dyDescent="0.3">
      <c r="C57" s="33"/>
      <c r="F57" s="1"/>
      <c r="H57" s="1"/>
      <c r="O57" s="3"/>
      <c r="P57" s="3"/>
      <c r="S57" s="1"/>
    </row>
    <row r="58" spans="1:25" x14ac:dyDescent="0.3">
      <c r="A58"/>
      <c r="B58"/>
      <c r="C58" s="33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s="25"/>
      <c r="X58" s="25"/>
      <c r="Y58" s="25"/>
    </row>
    <row r="59" spans="1:25" customFormat="1" x14ac:dyDescent="0.3">
      <c r="C59" s="33"/>
      <c r="O59" s="3"/>
      <c r="P59" s="3"/>
      <c r="Q59" s="1"/>
      <c r="R59" s="25"/>
      <c r="S59" s="25"/>
    </row>
    <row r="60" spans="1:25" x14ac:dyDescent="0.3">
      <c r="C60" s="34"/>
      <c r="I60" s="1"/>
      <c r="K60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90" zoomScaleNormal="90" zoomScalePageLayoutView="90" workbookViewId="0">
      <pane ySplit="3" topLeftCell="A4" activePane="bottomLeft" state="frozen"/>
      <selection pane="bottomLeft" activeCell="F19" sqref="F19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7" ht="18" x14ac:dyDescent="0.35">
      <c r="A1" s="5"/>
      <c r="B1" s="5"/>
      <c r="C1" s="7" t="s">
        <v>476</v>
      </c>
      <c r="D1" s="5"/>
      <c r="E1" s="5"/>
      <c r="F1" s="5"/>
      <c r="G1" s="5"/>
    </row>
    <row r="2" spans="1:7" s="8" customFormat="1" ht="15.6" x14ac:dyDescent="0.3">
      <c r="A2" s="8" t="s">
        <v>464</v>
      </c>
      <c r="B2" s="8" t="s">
        <v>465</v>
      </c>
      <c r="C2" s="8" t="s">
        <v>466</v>
      </c>
      <c r="D2" s="8" t="s">
        <v>467</v>
      </c>
      <c r="E2" s="8" t="s">
        <v>468</v>
      </c>
      <c r="F2" s="8" t="s">
        <v>548</v>
      </c>
      <c r="G2" s="8" t="s">
        <v>557</v>
      </c>
    </row>
    <row r="3" spans="1:7" s="14" customFormat="1" ht="31.2" x14ac:dyDescent="0.3">
      <c r="B3" s="10"/>
      <c r="C3" s="10"/>
      <c r="D3" s="10" t="s">
        <v>469</v>
      </c>
      <c r="E3" s="10" t="s">
        <v>470</v>
      </c>
      <c r="F3" s="15"/>
      <c r="G3" s="10" t="s">
        <v>558</v>
      </c>
    </row>
    <row r="4" spans="1:7" s="34" customFormat="1" x14ac:dyDescent="0.3">
      <c r="A4" s="33" t="s">
        <v>659</v>
      </c>
      <c r="B4" s="33" t="s">
        <v>659</v>
      </c>
      <c r="C4" s="33" t="s">
        <v>632</v>
      </c>
      <c r="D4" s="33" t="b">
        <v>1</v>
      </c>
      <c r="E4" s="36">
        <v>201214800000</v>
      </c>
      <c r="F4" s="32"/>
      <c r="G4" s="33"/>
    </row>
    <row r="5" spans="1:7" s="34" customFormat="1" x14ac:dyDescent="0.3">
      <c r="A5" s="33" t="s">
        <v>660</v>
      </c>
      <c r="B5" s="33" t="s">
        <v>660</v>
      </c>
      <c r="C5" s="33" t="s">
        <v>632</v>
      </c>
      <c r="D5" s="33" t="b">
        <v>1</v>
      </c>
      <c r="E5" s="36">
        <v>208771200000</v>
      </c>
      <c r="F5" s="32"/>
      <c r="G5" s="33"/>
    </row>
    <row r="6" spans="1:7" s="34" customFormat="1" x14ac:dyDescent="0.3">
      <c r="A6" s="33" t="s">
        <v>661</v>
      </c>
      <c r="B6" s="33" t="s">
        <v>661</v>
      </c>
      <c r="C6" s="33" t="s">
        <v>632</v>
      </c>
      <c r="D6" s="33" t="b">
        <v>1</v>
      </c>
      <c r="E6" s="36">
        <v>195645600000</v>
      </c>
      <c r="F6" s="32"/>
      <c r="G6" s="33"/>
    </row>
    <row r="7" spans="1:7" s="34" customFormat="1" x14ac:dyDescent="0.3">
      <c r="A7" s="33" t="s">
        <v>662</v>
      </c>
      <c r="B7" s="33" t="s">
        <v>662</v>
      </c>
      <c r="C7" s="33" t="s">
        <v>632</v>
      </c>
      <c r="D7" s="33" t="b">
        <v>1</v>
      </c>
      <c r="E7" s="36">
        <v>183265200000</v>
      </c>
      <c r="F7" s="32"/>
      <c r="G7" s="33"/>
    </row>
    <row r="8" spans="1:7" s="34" customFormat="1" x14ac:dyDescent="0.3">
      <c r="A8" s="33" t="s">
        <v>663</v>
      </c>
      <c r="B8" s="33" t="s">
        <v>663</v>
      </c>
      <c r="C8" s="33" t="s">
        <v>632</v>
      </c>
      <c r="D8" s="33" t="b">
        <v>1</v>
      </c>
      <c r="E8" s="36">
        <v>162770400000</v>
      </c>
      <c r="F8" s="32"/>
      <c r="G8" s="33"/>
    </row>
    <row r="9" spans="1:7" s="34" customFormat="1" x14ac:dyDescent="0.3">
      <c r="A9" s="33" t="s">
        <v>664</v>
      </c>
      <c r="B9" s="33" t="s">
        <v>664</v>
      </c>
      <c r="C9" s="33" t="s">
        <v>632</v>
      </c>
      <c r="D9" s="33" t="b">
        <v>1</v>
      </c>
      <c r="E9" s="36">
        <v>193197600000</v>
      </c>
      <c r="F9" s="32"/>
      <c r="G9" s="33"/>
    </row>
    <row r="10" spans="1:7" s="34" customFormat="1" x14ac:dyDescent="0.3">
      <c r="A10" s="33" t="s">
        <v>665</v>
      </c>
      <c r="B10" s="33" t="s">
        <v>665</v>
      </c>
      <c r="C10" s="33" t="s">
        <v>632</v>
      </c>
      <c r="D10" s="33" t="b">
        <v>1</v>
      </c>
      <c r="E10" s="36">
        <v>181231200000</v>
      </c>
      <c r="F10" s="32"/>
      <c r="G10" s="33"/>
    </row>
    <row r="11" spans="1:7" s="34" customFormat="1" x14ac:dyDescent="0.3">
      <c r="A11" s="33" t="s">
        <v>666</v>
      </c>
      <c r="B11" s="33" t="s">
        <v>666</v>
      </c>
      <c r="C11" s="33" t="s">
        <v>632</v>
      </c>
      <c r="D11" s="33" t="b">
        <v>1</v>
      </c>
      <c r="E11" s="36">
        <v>189968400000</v>
      </c>
      <c r="F11" s="32"/>
      <c r="G11" s="33"/>
    </row>
    <row r="12" spans="1:7" s="34" customFormat="1" x14ac:dyDescent="0.3">
      <c r="A12" s="33" t="s">
        <v>667</v>
      </c>
      <c r="B12" s="33" t="s">
        <v>667</v>
      </c>
      <c r="C12" s="33" t="s">
        <v>632</v>
      </c>
      <c r="D12" s="33" t="b">
        <v>1</v>
      </c>
      <c r="E12" s="36">
        <v>157928400000</v>
      </c>
      <c r="F12" s="32"/>
      <c r="G12" s="33"/>
    </row>
    <row r="13" spans="1:7" s="33" customFormat="1" x14ac:dyDescent="0.3">
      <c r="A13" s="33" t="s">
        <v>668</v>
      </c>
      <c r="B13" s="33" t="s">
        <v>668</v>
      </c>
      <c r="C13" s="33" t="s">
        <v>632</v>
      </c>
      <c r="D13" s="33" t="b">
        <v>1</v>
      </c>
      <c r="E13" s="36">
        <v>181404000000</v>
      </c>
      <c r="F13" s="32"/>
    </row>
    <row r="14" spans="1:7" s="33" customFormat="1" x14ac:dyDescent="0.3">
      <c r="A14" s="33" t="s">
        <v>658</v>
      </c>
      <c r="B14" s="33" t="s">
        <v>658</v>
      </c>
      <c r="C14" s="33" t="s">
        <v>632</v>
      </c>
      <c r="D14" s="33" t="b">
        <v>1</v>
      </c>
      <c r="E14" s="36">
        <v>187452000000</v>
      </c>
      <c r="F14" s="32"/>
    </row>
    <row r="15" spans="1:7" s="33" customFormat="1" x14ac:dyDescent="0.3">
      <c r="A15" s="33" t="s">
        <v>669</v>
      </c>
      <c r="B15" s="33" t="s">
        <v>669</v>
      </c>
      <c r="C15" s="33" t="s">
        <v>632</v>
      </c>
      <c r="D15" s="33" t="b">
        <v>1</v>
      </c>
      <c r="E15" s="32">
        <v>207900000000</v>
      </c>
      <c r="F15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486</v>
      </c>
      <c r="C328" t="s">
        <v>487</v>
      </c>
      <c r="D328" t="s">
        <v>71</v>
      </c>
    </row>
    <row r="329" spans="1:9" x14ac:dyDescent="0.3">
      <c r="B329" t="s">
        <v>22</v>
      </c>
      <c r="C329" t="s">
        <v>488</v>
      </c>
      <c r="D329" t="s">
        <v>489</v>
      </c>
      <c r="E329" t="s">
        <v>2</v>
      </c>
      <c r="F329" t="s">
        <v>65</v>
      </c>
      <c r="H329" t="s">
        <v>490</v>
      </c>
      <c r="I329" t="s">
        <v>491</v>
      </c>
    </row>
    <row r="330" spans="1:9" x14ac:dyDescent="0.3">
      <c r="B330" t="s">
        <v>22</v>
      </c>
      <c r="C330" t="s">
        <v>492</v>
      </c>
      <c r="D330" t="s">
        <v>493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494</v>
      </c>
      <c r="D331" t="s">
        <v>495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496</v>
      </c>
      <c r="D332" t="s">
        <v>497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498</v>
      </c>
      <c r="D333" t="s">
        <v>499</v>
      </c>
      <c r="E333" t="s">
        <v>2</v>
      </c>
      <c r="F333" t="s">
        <v>67</v>
      </c>
    </row>
    <row r="334" spans="1:9" x14ac:dyDescent="0.3">
      <c r="B334" t="s">
        <v>22</v>
      </c>
      <c r="C334" t="s">
        <v>500</v>
      </c>
      <c r="D334" t="s">
        <v>501</v>
      </c>
      <c r="E334" t="s">
        <v>2</v>
      </c>
      <c r="F334" t="s">
        <v>65</v>
      </c>
      <c r="H334" t="s">
        <v>502</v>
      </c>
      <c r="I334" t="s">
        <v>503</v>
      </c>
    </row>
    <row r="335" spans="1:9" x14ac:dyDescent="0.3">
      <c r="B335" t="s">
        <v>22</v>
      </c>
      <c r="C335" t="s">
        <v>504</v>
      </c>
      <c r="D335" t="s">
        <v>505</v>
      </c>
      <c r="E335" t="s">
        <v>2</v>
      </c>
      <c r="F335" t="s">
        <v>65</v>
      </c>
      <c r="H335" t="s">
        <v>506</v>
      </c>
      <c r="I335" t="s">
        <v>507</v>
      </c>
    </row>
    <row r="336" spans="1:9" x14ac:dyDescent="0.3">
      <c r="A336" t="b">
        <v>0</v>
      </c>
      <c r="B336" t="s">
        <v>508</v>
      </c>
      <c r="C336" t="s">
        <v>509</v>
      </c>
      <c r="D336" t="s">
        <v>71</v>
      </c>
    </row>
    <row r="337" spans="1:16" x14ac:dyDescent="0.3">
      <c r="B337" t="s">
        <v>22</v>
      </c>
      <c r="C337" t="s">
        <v>510</v>
      </c>
      <c r="D337" t="s">
        <v>511</v>
      </c>
      <c r="E337" t="s">
        <v>2</v>
      </c>
      <c r="F337" t="s">
        <v>65</v>
      </c>
      <c r="H337" t="s">
        <v>512</v>
      </c>
      <c r="I337" t="s">
        <v>513</v>
      </c>
    </row>
    <row r="338" spans="1:16" x14ac:dyDescent="0.3">
      <c r="B338" t="s">
        <v>22</v>
      </c>
      <c r="C338" t="s">
        <v>500</v>
      </c>
      <c r="D338" t="s">
        <v>514</v>
      </c>
      <c r="E338" t="s">
        <v>2</v>
      </c>
      <c r="F338" t="s">
        <v>65</v>
      </c>
      <c r="H338" t="s">
        <v>515</v>
      </c>
      <c r="I338" t="s">
        <v>516</v>
      </c>
    </row>
    <row r="339" spans="1:16" x14ac:dyDescent="0.3">
      <c r="B339" t="s">
        <v>22</v>
      </c>
      <c r="C339" t="s">
        <v>517</v>
      </c>
      <c r="D339" t="s">
        <v>518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519</v>
      </c>
      <c r="D340" t="s">
        <v>520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521</v>
      </c>
      <c r="D341" t="s">
        <v>522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524</v>
      </c>
      <c r="C342" s="1" t="s">
        <v>524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488</v>
      </c>
      <c r="D343" t="s">
        <v>525</v>
      </c>
      <c r="E343" t="s">
        <v>2</v>
      </c>
      <c r="F343" t="s">
        <v>65</v>
      </c>
      <c r="H343" t="s">
        <v>528</v>
      </c>
      <c r="I343" t="s">
        <v>529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526</v>
      </c>
      <c r="D344" t="s">
        <v>527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533</v>
      </c>
      <c r="C345" t="s">
        <v>531</v>
      </c>
      <c r="D345" s="1" t="s">
        <v>71</v>
      </c>
    </row>
    <row r="346" spans="1:16" x14ac:dyDescent="0.3">
      <c r="B346" t="s">
        <v>22</v>
      </c>
      <c r="C346" t="s">
        <v>530</v>
      </c>
      <c r="D346" s="1" t="s">
        <v>532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535</v>
      </c>
      <c r="C357" t="s">
        <v>534</v>
      </c>
      <c r="D357" t="s">
        <v>71</v>
      </c>
    </row>
    <row r="358" spans="1:18" x14ac:dyDescent="0.3">
      <c r="B358" t="s">
        <v>22</v>
      </c>
      <c r="C358" t="s">
        <v>536</v>
      </c>
      <c r="D358" t="s">
        <v>537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539</v>
      </c>
      <c r="D359" t="s">
        <v>538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524</v>
      </c>
      <c r="C360" s="1" t="s">
        <v>524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488</v>
      </c>
      <c r="D361" t="s">
        <v>525</v>
      </c>
      <c r="E361" t="s">
        <v>2</v>
      </c>
      <c r="F361" t="s">
        <v>65</v>
      </c>
      <c r="G361"/>
      <c r="H361" t="s">
        <v>528</v>
      </c>
      <c r="I361" t="s">
        <v>529</v>
      </c>
      <c r="J361"/>
      <c r="K361"/>
    </row>
    <row r="362" spans="1:18" s="1" customFormat="1" ht="15.6" x14ac:dyDescent="0.3">
      <c r="A362" s="17"/>
      <c r="B362" t="s">
        <v>23</v>
      </c>
      <c r="C362" t="s">
        <v>526</v>
      </c>
      <c r="D362" t="s">
        <v>527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541</v>
      </c>
      <c r="C363" t="s">
        <v>540</v>
      </c>
      <c r="D363" s="1" t="s">
        <v>71</v>
      </c>
    </row>
    <row r="364" spans="1:18" x14ac:dyDescent="0.3">
      <c r="B364" t="s">
        <v>22</v>
      </c>
      <c r="C364" t="s">
        <v>542</v>
      </c>
      <c r="D364" t="s">
        <v>543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547</v>
      </c>
      <c r="C365" t="s">
        <v>544</v>
      </c>
      <c r="D365" s="1" t="s">
        <v>71</v>
      </c>
    </row>
    <row r="366" spans="1:18" x14ac:dyDescent="0.3">
      <c r="B366" t="s">
        <v>22</v>
      </c>
      <c r="C366" t="s">
        <v>546</v>
      </c>
      <c r="D366" t="s">
        <v>545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603</v>
      </c>
      <c r="B2" s="33" t="s">
        <v>448</v>
      </c>
      <c r="C2" s="33" t="s">
        <v>604</v>
      </c>
      <c r="D2" s="33" t="s">
        <v>605</v>
      </c>
    </row>
    <row r="3" spans="1:21" s="33" customFormat="1" x14ac:dyDescent="0.3">
      <c r="A3" s="33" t="s">
        <v>606</v>
      </c>
      <c r="B3" s="33" t="s">
        <v>449</v>
      </c>
      <c r="C3" s="33" t="s">
        <v>607</v>
      </c>
      <c r="D3" s="33" t="s">
        <v>605</v>
      </c>
    </row>
    <row r="4" spans="1:21" s="33" customFormat="1" x14ac:dyDescent="0.3">
      <c r="A4" s="33" t="s">
        <v>608</v>
      </c>
      <c r="B4" s="33" t="s">
        <v>450</v>
      </c>
      <c r="C4" s="33" t="s">
        <v>609</v>
      </c>
      <c r="D4" s="33" t="s">
        <v>605</v>
      </c>
    </row>
    <row r="5" spans="1:21" s="33" customFormat="1" x14ac:dyDescent="0.3">
      <c r="A5" s="33" t="s">
        <v>610</v>
      </c>
      <c r="B5" s="33" t="s">
        <v>448</v>
      </c>
      <c r="C5" s="33" t="s">
        <v>611</v>
      </c>
      <c r="D5" s="33" t="s">
        <v>631</v>
      </c>
    </row>
    <row r="6" spans="1:21" s="33" customFormat="1" x14ac:dyDescent="0.3">
      <c r="A6" s="33" t="s">
        <v>612</v>
      </c>
      <c r="B6" s="33" t="s">
        <v>449</v>
      </c>
      <c r="C6" s="33" t="s">
        <v>613</v>
      </c>
      <c r="D6" s="33" t="s">
        <v>631</v>
      </c>
    </row>
    <row r="7" spans="1:21" s="33" customFormat="1" x14ac:dyDescent="0.3">
      <c r="A7" s="33" t="s">
        <v>443</v>
      </c>
      <c r="B7" s="33" t="s">
        <v>450</v>
      </c>
      <c r="C7" s="33" t="s">
        <v>614</v>
      </c>
      <c r="D7" s="33" t="s">
        <v>620</v>
      </c>
    </row>
    <row r="8" spans="1:21" s="33" customFormat="1" x14ac:dyDescent="0.3">
      <c r="A8" s="33" t="s">
        <v>615</v>
      </c>
      <c r="B8" s="33" t="s">
        <v>450</v>
      </c>
      <c r="C8" s="33" t="s">
        <v>616</v>
      </c>
      <c r="D8" s="33" t="s">
        <v>620</v>
      </c>
    </row>
    <row r="9" spans="1:21" s="33" customFormat="1" x14ac:dyDescent="0.3">
      <c r="A9" s="33" t="s">
        <v>617</v>
      </c>
      <c r="B9" s="33" t="s">
        <v>451</v>
      </c>
      <c r="C9" s="33" t="s">
        <v>618</v>
      </c>
      <c r="D9" s="33" t="s">
        <v>620</v>
      </c>
    </row>
    <row r="11" spans="1:21" x14ac:dyDescent="0.3">
      <c r="A11" t="s">
        <v>583</v>
      </c>
      <c r="C11" s="18" t="s">
        <v>567</v>
      </c>
      <c r="E11" t="s">
        <v>568</v>
      </c>
      <c r="G11" t="s">
        <v>585</v>
      </c>
    </row>
    <row r="12" spans="1:21" x14ac:dyDescent="0.3">
      <c r="A12" t="s">
        <v>459</v>
      </c>
      <c r="C12" t="b">
        <v>1</v>
      </c>
      <c r="E12" t="s">
        <v>569</v>
      </c>
      <c r="G12" t="s">
        <v>474</v>
      </c>
    </row>
    <row r="13" spans="1:21" x14ac:dyDescent="0.3">
      <c r="A13" t="s">
        <v>457</v>
      </c>
      <c r="C13" t="b">
        <v>0</v>
      </c>
      <c r="E13" t="s">
        <v>555</v>
      </c>
    </row>
    <row r="14" spans="1:21" s="33" customFormat="1" x14ac:dyDescent="0.3"/>
    <row r="16" spans="1:21" x14ac:dyDescent="0.3">
      <c r="A16" t="s">
        <v>561</v>
      </c>
      <c r="C16" t="s">
        <v>562</v>
      </c>
      <c r="F16" t="s">
        <v>15</v>
      </c>
      <c r="I16" t="s">
        <v>570</v>
      </c>
      <c r="L16" t="s">
        <v>573</v>
      </c>
      <c r="O16" t="s">
        <v>577</v>
      </c>
      <c r="R16" s="33" t="s">
        <v>565</v>
      </c>
      <c r="U16" s="33" t="s">
        <v>566</v>
      </c>
    </row>
    <row r="17" spans="1:17" x14ac:dyDescent="0.3">
      <c r="A17" t="s">
        <v>562</v>
      </c>
      <c r="F17" t="s">
        <v>584</v>
      </c>
      <c r="G17" t="s">
        <v>459</v>
      </c>
      <c r="H17" t="s">
        <v>586</v>
      </c>
      <c r="I17" s="1" t="s">
        <v>549</v>
      </c>
      <c r="J17" s="32">
        <v>0.01</v>
      </c>
      <c r="K17" s="34" t="s">
        <v>591</v>
      </c>
      <c r="L17" s="1" t="s">
        <v>575</v>
      </c>
      <c r="M17">
        <v>30</v>
      </c>
      <c r="N17" t="s">
        <v>593</v>
      </c>
      <c r="O17" t="s">
        <v>4</v>
      </c>
      <c r="P17">
        <v>30</v>
      </c>
      <c r="Q17" s="33" t="s">
        <v>593</v>
      </c>
    </row>
    <row r="18" spans="1:17" x14ac:dyDescent="0.3">
      <c r="A18" t="s">
        <v>15</v>
      </c>
      <c r="F18" t="s">
        <v>4</v>
      </c>
      <c r="G18">
        <v>30</v>
      </c>
      <c r="H18" t="s">
        <v>602</v>
      </c>
      <c r="I18" s="1" t="s">
        <v>554</v>
      </c>
      <c r="J18" s="32">
        <v>0.01</v>
      </c>
      <c r="K18" t="s">
        <v>590</v>
      </c>
      <c r="L18" s="34" t="s">
        <v>578</v>
      </c>
      <c r="M18">
        <v>5</v>
      </c>
      <c r="N18" s="33" t="s">
        <v>592</v>
      </c>
      <c r="O18" s="34" t="s">
        <v>578</v>
      </c>
      <c r="P18">
        <v>3</v>
      </c>
      <c r="Q18" t="s">
        <v>592</v>
      </c>
    </row>
    <row r="19" spans="1:17" x14ac:dyDescent="0.3">
      <c r="A19" t="s">
        <v>553</v>
      </c>
      <c r="I19" s="1" t="s">
        <v>571</v>
      </c>
      <c r="J19" s="32">
        <v>45036000000000</v>
      </c>
      <c r="K19" t="s">
        <v>589</v>
      </c>
      <c r="L19" s="1" t="s">
        <v>574</v>
      </c>
      <c r="M19">
        <v>2</v>
      </c>
      <c r="N19" t="s">
        <v>597</v>
      </c>
      <c r="O19" s="34" t="s">
        <v>579</v>
      </c>
      <c r="P19">
        <v>0.85</v>
      </c>
      <c r="Q19" t="s">
        <v>598</v>
      </c>
    </row>
    <row r="20" spans="1:17" x14ac:dyDescent="0.3">
      <c r="A20" t="s">
        <v>564</v>
      </c>
      <c r="I20" s="1" t="s">
        <v>572</v>
      </c>
      <c r="J20">
        <v>100</v>
      </c>
      <c r="K20" t="s">
        <v>588</v>
      </c>
      <c r="L20" t="s">
        <v>594</v>
      </c>
      <c r="M20">
        <v>2</v>
      </c>
      <c r="N20" t="s">
        <v>595</v>
      </c>
      <c r="O20" s="34" t="s">
        <v>580</v>
      </c>
      <c r="P20">
        <v>2</v>
      </c>
      <c r="Q20" t="s">
        <v>600</v>
      </c>
    </row>
    <row r="21" spans="1:17" x14ac:dyDescent="0.3">
      <c r="A21" t="s">
        <v>563</v>
      </c>
      <c r="I21" s="1" t="s">
        <v>550</v>
      </c>
      <c r="J21" s="34" t="s">
        <v>551</v>
      </c>
      <c r="L21" s="1" t="s">
        <v>576</v>
      </c>
      <c r="M21" s="32">
        <v>0.01</v>
      </c>
      <c r="N21" s="34" t="s">
        <v>596</v>
      </c>
      <c r="O21" s="34" t="s">
        <v>581</v>
      </c>
      <c r="P21">
        <v>2</v>
      </c>
      <c r="Q21" s="33" t="s">
        <v>601</v>
      </c>
    </row>
    <row r="22" spans="1:17" x14ac:dyDescent="0.3">
      <c r="A22" t="s">
        <v>565</v>
      </c>
      <c r="I22" s="1" t="s">
        <v>552</v>
      </c>
      <c r="J22" s="34">
        <v>2</v>
      </c>
      <c r="K22" t="s">
        <v>587</v>
      </c>
      <c r="L22" s="1" t="s">
        <v>549</v>
      </c>
      <c r="M22" s="32">
        <v>0.01</v>
      </c>
      <c r="N22" s="34" t="s">
        <v>591</v>
      </c>
      <c r="O22" s="34" t="s">
        <v>582</v>
      </c>
      <c r="P22">
        <v>0.8</v>
      </c>
      <c r="Q22" t="s">
        <v>599</v>
      </c>
    </row>
    <row r="23" spans="1:17" x14ac:dyDescent="0.3">
      <c r="A23" t="s">
        <v>566</v>
      </c>
      <c r="L23" s="1" t="s">
        <v>554</v>
      </c>
      <c r="M23" s="32">
        <v>0.01</v>
      </c>
      <c r="N23" s="33" t="s">
        <v>590</v>
      </c>
      <c r="O23" s="34" t="s">
        <v>550</v>
      </c>
      <c r="P23" s="34" t="s">
        <v>551</v>
      </c>
    </row>
    <row r="24" spans="1:17" x14ac:dyDescent="0.3">
      <c r="L24" s="1" t="s">
        <v>571</v>
      </c>
      <c r="M24" s="32">
        <v>45036000000000</v>
      </c>
      <c r="N24" s="33" t="s">
        <v>589</v>
      </c>
      <c r="O24" s="34" t="s">
        <v>552</v>
      </c>
      <c r="P24" s="34">
        <v>2</v>
      </c>
      <c r="Q24" s="33" t="s">
        <v>587</v>
      </c>
    </row>
    <row r="25" spans="1:17" x14ac:dyDescent="0.3">
      <c r="L25" s="1" t="s">
        <v>572</v>
      </c>
      <c r="M25" s="33">
        <v>100</v>
      </c>
      <c r="N25" s="33" t="s">
        <v>588</v>
      </c>
    </row>
    <row r="26" spans="1:17" x14ac:dyDescent="0.3">
      <c r="L26" s="1" t="s">
        <v>550</v>
      </c>
      <c r="M26" s="34" t="s">
        <v>551</v>
      </c>
    </row>
    <row r="27" spans="1:17" x14ac:dyDescent="0.3">
      <c r="L27" s="1" t="s">
        <v>552</v>
      </c>
      <c r="M27" s="34">
        <v>2</v>
      </c>
      <c r="N27" s="33" t="s">
        <v>587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2014-05-16T19:37:44Z</dcterms:modified>
</cp:coreProperties>
</file>