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512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7" i="2"/>
  <c r="N13" i="2"/>
  <c r="N44" i="2"/>
  <c r="N39" i="2"/>
  <c r="N34" i="2"/>
  <c r="N6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<sst xmlns="http://schemas.openxmlformats.org/spreadsheetml/2006/main" count="2376" uniqueCount="769">
  <si>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</si>
  <si>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</si>
  <si>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</si>
  <si>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</si>
  <si>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</si>
  <si>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</si>
  <si>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</si>
  <si>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</si>
  <si>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</si>
  <si>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</si>
  <si>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</si>
  <si>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</si>
  <si>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</si>
  <si>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</si>
  <si>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</si>
  <si>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</si>
  <si>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</si>
  <si>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</si>
  <si>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</si>
  <si>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</si>
  <si>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</si>
  <si>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</si>
  <si>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</si>
  <si>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</si>
  <si>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</si>
  <si>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</si>
  <si>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</si>
  <si>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</si>
  <si>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</si>
  <si>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</si>
  <si>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</si>
  <si>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</si>
  <si>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</si>
  <si>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</si>
  <si>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</si>
  <si>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</si>
  <si>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</si>
  <si>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</si>
  <si>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</si>
  <si>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</si>
  <si>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</si>
  <si>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</si>
  <si>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</si>
  <si>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</si>
  <si>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</si>
  <si>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</si>
  <si>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</si>
  <si>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</si>
  <si>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</si>
  <si>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</si>
  <si>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</si>
  <si>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</si>
  <si>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</si>
  <si>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</si>
  <si>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</si>
  <si>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</si>
  <si>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</si>
  <si>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</si>
  <si>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</si>
  <si>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</si>
  <si>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</si>
  <si>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</si>
  <si>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</si>
  <si>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</si>
  <si>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</si>
  <si>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</si>
  <si>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</si>
  <si>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</si>
  <si>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</si>
  <si>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</si>
  <si>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</si>
  <si>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</si>
  <si>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</si>
  <si>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</si>
  <si>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</si>
  <si>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</si>
  <si>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</si>
  <si>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</si>
  <si>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</si>
  <si>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</si>
  <si>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</si>
  <si>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</si>
  <si>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</si>
  <si>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</si>
  <si>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</si>
  <si>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</si>
  <si>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</si>
  <si>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</si>
  <si>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</si>
  <si>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</si>
  <si>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</si>
  <si>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</si>
  <si>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</si>
  <si>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</si>
  <si>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</si>
  <si>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</si>
  <si>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</si>
  <si>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</si>
  <si>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</si>
  <si>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</si>
  <si>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</si>
  <si>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</si>
  <si>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</si>
  <si>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</si>
  <si>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</si>
  <si>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</si>
  <si>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</si>
  <si>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</si>
  <si>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</si>
  <si>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</si>
  <si>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</si>
  <si>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</si>
  <si>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</si>
  <si>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</si>
  <si>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</si>
  <si>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</si>
  <si>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</si>
  <si>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</si>
  <si>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</si>
  <si>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</si>
  <si>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</si>
  <si>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</si>
  <si>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</si>
  <si>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</si>
  <si>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</si>
  <si>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</si>
  <si>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</si>
  <si>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</si>
  <si>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</si>
  <si>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</si>
  <si>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</si>
  <si>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</si>
  <si>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</si>
  <si>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</si>
  <si>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</si>
  <si>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</si>
  <si>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</si>
  <si>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</si>
  <si>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</si>
  <si>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</si>
  <si>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</si>
  <si>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</si>
  <si>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</si>
  <si>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</si>
  <si>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</si>
  <si>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</si>
  <si>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</si>
  <si>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</si>
  <si>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</si>
  <si>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</si>
  <si>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</si>
  <si>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</si>
  <si>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</si>
  <si>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</si>
  <si>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</si>
  <si>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</si>
  <si>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</si>
  <si>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</si>
  <si>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</si>
  <si>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</si>
  <si>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</si>
  <si>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</si>
  <si>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</si>
  <si>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</si>
  <si>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</si>
  <si>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</si>
  <si>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</si>
  <si>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</si>
  <si>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</si>
  <si>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</si>
  <si>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</si>
  <si>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</si>
  <si>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</si>
  <si>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</si>
  <si>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</si>
  <si>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</si>
  <si>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</si>
  <si>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</si>
  <si>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</si>
  <si>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</si>
  <si>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</si>
  <si>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</si>
  <si>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</si>
  <si>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</si>
  <si>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</si>
  <si>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</si>
  <si>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</si>
  <si>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</si>
  <si>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</si>
  <si>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</si>
  <si>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</si>
  <si>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</si>
  <si>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</si>
  <si>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</si>
  <si>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</si>
  <si>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</si>
  <si>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</si>
  <si>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</si>
  <si>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</si>
  <si>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</si>
  <si>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</si>
  <si>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</si>
  <si>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</si>
  <si>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</si>
  <si>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</si>
  <si>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</si>
  <si>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</si>
  <si>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</si>
  <si>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</si>
  <si>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</si>
  <si>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</si>
  <si>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</si>
  <si>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</si>
  <si>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</si>
  <si>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</si>
  <si>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</si>
  <si>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</si>
  <si>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</si>
  <si>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</si>
  <si>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</si>
  <si>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</si>
  <si>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</si>
  <si>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</si>
  <si>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</si>
  <si>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</si>
  <si>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</si>
  <si>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</si>
  <si>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</si>
  <si>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</si>
  <si>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</si>
  <si>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</si>
  <si>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</si>
  <si>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</si>
  <si>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</si>
  <si>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</si>
  <si>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</si>
  <si>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</si>
  <si>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</si>
  <si>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</si>
  <si>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</si>
  <si>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</si>
  <si>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</si>
  <si>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</si>
  <si>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</si>
  <si>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</si>
  <si>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</si>
  <si>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</si>
  <si>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</si>
  <si>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</si>
  <si>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</si>
  <si>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</si>
  <si>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</si>
  <si>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</si>
  <si>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</si>
  <si>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</si>
  <si>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</si>
  <si>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</si>
  <si>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</si>
  <si>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</si>
  <si>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</si>
  <si>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</si>
  <si>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</si>
  <si>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</si>
  <si>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</si>
  <si>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</si>
  <si>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</si>
  <si>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</si>
  <si>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</si>
  <si>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</si>
  <si>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</si>
  <si>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</si>
  <si>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</si>
  <si>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</si>
  <si>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</si>
  <si>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</si>
  <si>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</si>
  <si>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</si>
  <si>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</si>
  <si>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</si>
  <si>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</si>
  <si>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</si>
  <si>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</si>
  <si>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</si>
  <si>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</si>
  <si>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</si>
  <si>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</si>
  <si>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</si>
  <si>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</si>
  <si>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</si>
  <si>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</si>
  <si>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</si>
  <si>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</si>
  <si>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</si>
  <si>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</si>
  <si>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</si>
  <si>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</si>
  <si>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</si>
  <si>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</si>
  <si>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</si>
  <si>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</si>
  <si>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</si>
  <si>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</si>
  <si>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</si>
  <si>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</si>
  <si>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</si>
  <si>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</si>
  <si>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</si>
  <si>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</si>
  <si>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</si>
  <si>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</si>
  <si>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</si>
  <si>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</si>
  <si>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</si>
  <si>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</si>
  <si>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</si>
  <si>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</si>
  <si>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</si>
  <si>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</si>
  <si>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</si>
  <si>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</si>
  <si>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</si>
  <si>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</si>
  <si>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</si>
  <si>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</si>
  <si>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</si>
  <si>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</si>
  <si>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</si>
  <si>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</si>
  <si>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</si>
  <si>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</si>
  <si>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</si>
  <si>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</si>
  <si>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</si>
  <si>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</si>
  <si>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</si>
  <si>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</si>
  <si>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</si>
  <si>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</si>
  <si>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</si>
  <si>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</si>
  <si>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</si>
  <si>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</si>
  <si>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</si>
  <si>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</si>
  <si>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</si>
  <si>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</si>
  <si>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</si>
  <si>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</si>
  <si>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</si>
  <si>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</si>
  <si>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</si>
  <si>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</si>
  <si>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</si>
  <si>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</si>
  <si>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</si>
  <si>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</si>
  <si>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</si>
  <si>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</si>
  <si>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</si>
  <si>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</si>
  <si>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</si>
  <si>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</si>
  <si>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</si>
  <si>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</si>
  <si>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</si>
  <si>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</si>
  <si>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</si>
  <si>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</si>
  <si>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</si>
  <si>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</si>
  <si>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</si>
  <si>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</si>
  <si>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</si>
  <si>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</si>
  <si>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</si>
  <si>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</si>
  <si>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</si>
  <si>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</si>
  <si>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</si>
  <si>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</si>
  <si>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</si>
  <si>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</si>
  <si>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</si>
  <si>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</si>
  <si>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</si>
  <si>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</si>
  <si>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</si>
  <si>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</si>
  <si>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</si>
  <si>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</si>
  <si>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</si>
  <si>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</si>
  <si>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</si>
  <si>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</si>
  <si>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</si>
  <si>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</si>
  <si>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</si>
  <si>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</si>
  <si>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</si>
  <si>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</si>
  <si>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</si>
  <si>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</si>
  <si>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</si>
  <si>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</si>
  <si>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</si>
  <si>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</si>
  <si>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</si>
  <si>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</si>
  <si>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</si>
  <si>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</si>
  <si>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</si>
  <si>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</si>
  <si>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</si>
  <si>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</si>
  <si>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</si>
  <si>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</si>
  <si>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</si>
  <si>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</si>
  <si>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</si>
  <si>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</si>
  <si>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</si>
  <si>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</si>
  <si>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</si>
  <si>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</si>
  <si>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</si>
  <si>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</si>
  <si>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</si>
  <si>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</si>
  <si>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</si>
  <si>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</si>
  <si>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</si>
  <si>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</si>
  <si>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</si>
  <si>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</si>
  <si>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</si>
  <si>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</si>
  <si>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</si>
  <si>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</si>
  <si>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</si>
  <si>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</si>
  <si>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</si>
  <si>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</si>
  <si>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</si>
  <si>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</si>
  <si>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</si>
  <si>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</si>
  <si>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</si>
  <si>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</si>
  <si>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</si>
  <si>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</si>
  <si>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</si>
  <si>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</si>
  <si>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</si>
  <si>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</si>
  <si>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</si>
  <si>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</si>
  <si>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</si>
  <si>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</si>
  <si>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</si>
  <si>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</si>
  <si>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</si>
  <si>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</si>
  <si>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</si>
  <si>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</si>
  <si>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</si>
  <si>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</si>
  <si>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</si>
  <si>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</si>
  <si>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</si>
  <si>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</si>
  <si>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</si>
  <si>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</si>
  <si>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</si>
  <si>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</si>
  <si>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</si>
  <si>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</si>
  <si>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</si>
  <si>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</si>
  <si>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</si>
  <si>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</si>
  <si>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</si>
  <si>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</si>
  <si>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</si>
  <si>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</si>
  <si>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</si>
  <si>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</si>
  <si>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</si>
  <si>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</si>
  <si>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</si>
  <si>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</si>
  <si>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</si>
  <si>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</si>
  <si>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</si>
  <si>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</si>
  <si>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</si>
  <si>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</si>
  <si>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</si>
  <si>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</si>
  <si>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</si>
  <si>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</si>
  <si>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</si>
  <si>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</si>
  <si>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</si>
  <si>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</si>
  <si>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</si>
  <si>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</si>
  <si>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</si>
  <si>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</si>
  <si>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</si>
  <si>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</si>
  <si>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</si>
  <si>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</si>
  <si>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</si>
  <si>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</si>
  <si>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</si>
  <si>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</si>
  <si>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</si>
  <si>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</si>
  <si>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</si>
  <si>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</si>
  <si>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</si>
  <si>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</si>
  <si>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</si>
  <si>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</si>
  <si>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</si>
  <si>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</si>
  <si>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</si>
  <si>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</si>
  <si>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</si>
  <si>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</si>
  <si>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</si>
  <si>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</si>
  <si>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</si>
  <si>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</si>
  <si>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</si>
  <si>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</si>
  <si>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</si>
  <si>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</si>
  <si>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</si>
  <si>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</si>
  <si>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</si>
  <si>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</si>
  <si>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</si>
  <si>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</si>
  <si>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</si>
  <si>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</si>
  <si>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</si>
  <si>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</si>
  <si>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</si>
  <si>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</si>
  <si>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</si>
  <si>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</si>
  <si>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</si>
  <si>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</si>
  <si>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</si>
  <si>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</si>
  <si>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</si>
  <si>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</si>
  <si>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</si>
  <si>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</si>
  <si>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</si>
  <si>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</si>
  <si>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</si>
  <si>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</si>
  <si>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</si>
  <si>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</si>
  <si>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</si>
  <si>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</si>
  <si>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</si>
  <si>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</si>
  <si>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</si>
  <si>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</si>
  <si>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</si>
  <si>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</si>
  <si>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</si>
  <si>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</si>
  <si>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</si>
  <si>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</si>
  <si>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</si>
  <si>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</si>
  <si>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</si>
  <si>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</si>
  <si>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</si>
  <si>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</si>
  <si>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</si>
  <si>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</si>
  <si>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</si>
  <si>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</si>
  <si>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</si>
  <si>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</si>
  <si>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</si>
  <si>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</si>
  <si>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</si>
  <si>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</si>
  <si>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</si>
  <si>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</si>
  <si>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</si>
  <si>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</si>
  <si>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</si>
  <si>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</si>
  <si>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</si>
  <si>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</si>
  <si>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</si>
  <si>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</si>
  <si>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</si>
  <si>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</si>
  <si>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</si>
  <si>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</si>
  <si>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</si>
  <si>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</si>
  <si>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</si>
  <si>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</si>
  <si>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</si>
  <si>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</si>
  <si>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</si>
  <si>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</si>
  <si>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</si>
  <si>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</si>
  <si>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</si>
  <si>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</si>
  <si>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</si>
  <si>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</si>
  <si>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</si>
  <si>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</si>
  <si>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</si>
  <si>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</si>
  <si>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</si>
  <si>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</si>
  <si>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</si>
  <si>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</si>
  <si>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</si>
  <si>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</si>
  <si>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</si>
  <si>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</si>
  <si>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</si>
  <si>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</si>
  <si>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</si>
  <si>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</si>
  <si>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</si>
  <si>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</si>
  <si>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</si>
  <si>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</si>
  <si>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</si>
  <si>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</si>
  <si>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</si>
  <si>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</si>
  <si>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</si>
  <si>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</si>
  <si>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</si>
  <si>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</si>
  <si>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</si>
  <si>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</si>
  <si>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</si>
  <si>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</si>
  <si>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</si>
  <si>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</si>
  <si>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</si>
  <si>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</si>
  <si>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</si>
  <si>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</si>
  <si>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</si>
  <si>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</si>
  <si>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</si>
  <si>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</si>
  <si>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</si>
  <si>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</si>
  <si>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</si>
  <si>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</si>
  <si>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</si>
  <si>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</si>
  <si>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</si>
  <si>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</si>
  <si>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</si>
  <si>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</si>
  <si>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</si>
  <si>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</si>
  <si>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</si>
  <si>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</si>
  <si>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</si>
  <si>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</si>
  <si>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</si>
  <si>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</si>
  <si>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</si>
  <si>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</si>
  <si>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</si>
  <si>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</si>
  <si>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</si>
  <si>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</si>
  <si>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</si>
  <si>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</si>
  <si>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</si>
  <si>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</si>
  <si>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</si>
  <si>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</si>
  <si>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</si>
  <si>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</si>
  <si>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</si>
  <si>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</si>
  <si>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</si>
  <si>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</si>
  <si>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</si>
  <si>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</si>
  <si>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</si>
  <si>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</si>
  <si>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</si>
  <si>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</si>
  <si>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</si>
  <si>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</si>
  <si>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</si>
  <si>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</si>
  <si>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</si>
  <si>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</si>
  <si>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</si>
  <si>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</si>
  <si>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</si>
  <si>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</si>
  <si>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</si>
  <si>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</si>
  <si>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</si>
  <si>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</si>
  <si>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</si>
  <si>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</si>
  <si>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</si>
  <si>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</si>
  <si>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</si>
  <si>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</si>
  <si>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</si>
  <si>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</si>
  <si>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</si>
  <si>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</si>
  <si>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</si>
  <si>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</si>
  <si>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</si>
  <si>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</si>
  <si>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</si>
  <si>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</si>
  <si>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</si>
  <si>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</si>
  <si>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</si>
  <si>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</si>
  <si>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</si>
  <si>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</si>
  <si>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</si>
  <si>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</si>
  <si>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</si>
  <si>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</si>
  <si>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</si>
  <si>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</si>
  <si>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</si>
  <si>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</si>
  <si>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</si>
  <si>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../TrainingMeasures</t>
  </si>
  <si>
    <t>East PF</t>
  </si>
  <si>
    <t>South PF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</si>
  <si>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</si>
  <si>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</si>
  <si>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</si>
  <si>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</si>
  <si>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</si>
  <si>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</si>
  <si>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</si>
  <si>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</si>
  <si>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</si>
  <si>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</si>
  <si>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[1,2,3,4,5]</t>
  </si>
  <si>
    <t>[0.1,0.5,0.1,0.2,0.1]</t>
  </si>
  <si>
    <t>1.8.0-pre12</t>
  </si>
  <si>
    <t>South WWR</t>
  </si>
  <si>
    <t>East WWR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</si>
</sst>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3" fillId="5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D36" sqref="D36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28" t="s">
        <v>648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766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 ht="28">
      <c r="A7" s="1" t="s">
        <v>442</v>
      </c>
      <c r="B7" s="27" t="s">
        <v>659</v>
      </c>
      <c r="C7" s="36" t="str">
        <f>VLOOKUP($B7,instance_defs,5,FALSE)</f>
        <v>Recommended for Server if large analysis because of storage</v>
      </c>
      <c r="D7" s="36" t="str">
        <f>VLOOKUP($B7,instance_defs,2,FALSE)&amp;" with "&amp;VLOOKUP($B7,instance_defs,4,FALSE)</f>
        <v>4 Cores with 850 GB</v>
      </c>
      <c r="E7" s="36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27" t="s">
        <v>606</v>
      </c>
      <c r="C8" s="36" t="str">
        <f>VLOOKUP($B8,instance_defs,5,FALSE)</f>
        <v>Worker Only - Recommended for Worker</v>
      </c>
      <c r="D8" s="36" t="str">
        <f>VLOOKUP($B8,instance_defs,2,FALSE)&amp;" with "&amp;VLOOKUP($B8,instance_defs,4,FALSE)</f>
        <v>32 Cores with 320 GB</v>
      </c>
      <c r="E8" s="36" t="str">
        <f>VLOOKUP($B8,instance_defs,3,FALSE)</f>
        <v>$1.68/hour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675</v>
      </c>
      <c r="E9" s="36" t="str">
        <f>"$"&amp;VALUE(LEFT(E7,5))+B9*VALUE(LEFT(E8,5))&amp;"/hour"</f>
        <v>$2.17/hour</v>
      </c>
      <c r="F9" s="2" t="s">
        <v>609</v>
      </c>
    </row>
    <row r="11" spans="1:6" s="12" customFormat="1">
      <c r="A11" s="11" t="s">
        <v>28</v>
      </c>
      <c r="B11" s="29"/>
      <c r="C11" s="11"/>
      <c r="D11" s="13"/>
      <c r="E11" s="13"/>
      <c r="F11" s="13"/>
    </row>
    <row r="12" spans="1:6">
      <c r="A12" s="1" t="s">
        <v>39</v>
      </c>
      <c r="B12" s="27" t="s">
        <v>679</v>
      </c>
      <c r="F12" s="1" t="s">
        <v>473</v>
      </c>
    </row>
    <row r="13" spans="1:6">
      <c r="A13" s="1" t="s">
        <v>25</v>
      </c>
      <c r="B13" s="27" t="s">
        <v>751</v>
      </c>
      <c r="F13" s="33" t="s">
        <v>619</v>
      </c>
    </row>
    <row r="14" spans="1:6">
      <c r="A14" s="1" t="s">
        <v>26</v>
      </c>
      <c r="B14" s="27" t="s">
        <v>452</v>
      </c>
      <c r="F14" s="33" t="s">
        <v>619</v>
      </c>
    </row>
    <row r="15" spans="1:6">
      <c r="A15" s="1" t="s">
        <v>464</v>
      </c>
      <c r="B15" s="28" t="b">
        <v>1</v>
      </c>
      <c r="F15" s="1" t="s">
        <v>437</v>
      </c>
    </row>
    <row r="16" spans="1:6">
      <c r="A16" s="1" t="s">
        <v>465</v>
      </c>
      <c r="B16" s="26" t="b">
        <v>1</v>
      </c>
      <c r="F16" s="2" t="s">
        <v>611</v>
      </c>
    </row>
    <row r="17" spans="1:6">
      <c r="A17" s="1" t="s">
        <v>466</v>
      </c>
      <c r="B17" s="28" t="s">
        <v>467</v>
      </c>
      <c r="F17" s="1" t="s">
        <v>437</v>
      </c>
    </row>
    <row r="18" spans="1:6">
      <c r="A18" s="1" t="s">
        <v>468</v>
      </c>
      <c r="B18" s="28" t="s">
        <v>547</v>
      </c>
      <c r="F18" s="1" t="s">
        <v>437</v>
      </c>
    </row>
    <row r="20" spans="1:6" s="2" customFormat="1" ht="42">
      <c r="A20" s="11" t="s">
        <v>27</v>
      </c>
      <c r="B20" s="29" t="s">
        <v>612</v>
      </c>
      <c r="C20" s="11"/>
      <c r="D20" s="11"/>
      <c r="E20" s="11"/>
      <c r="F20" s="13" t="s">
        <v>457</v>
      </c>
    </row>
    <row r="21" spans="1:6">
      <c r="A21" s="1" t="s">
        <v>453</v>
      </c>
      <c r="B21" s="27" t="s">
        <v>15</v>
      </c>
    </row>
    <row r="22" spans="1:6" s="33" customFormat="1">
      <c r="B22" s="28"/>
      <c r="D22" s="2"/>
      <c r="E22" s="2"/>
    </row>
    <row r="23" spans="1:6" s="2" customFormat="1" ht="42">
      <c r="A23" s="11" t="s">
        <v>451</v>
      </c>
      <c r="B23" s="29" t="s">
        <v>615</v>
      </c>
      <c r="C23" s="11" t="s">
        <v>613</v>
      </c>
      <c r="D23" s="11" t="s">
        <v>614</v>
      </c>
      <c r="E23" s="11"/>
      <c r="F23" s="13" t="s">
        <v>457</v>
      </c>
    </row>
    <row r="24" spans="1:6">
      <c r="A24" s="33" t="str">
        <f>IF(LEN(INDEX(Lookups!$C$21:$Z$30,1,3*MATCH(Setup!$B21,Lookups!$A$21:$A$27,0)-2))=0,"",INDEX(Lookups!$C$21:$Z$30,1,3*MATCH(Setup!$B21,Lookups!$A$21:$A$27,0)-2))</f>
        <v>Sample Method</v>
      </c>
      <c r="B24" s="28" t="str">
        <f>IF(D24&lt;&gt;"",D24,IF(LEN(INDEX(Lookups!$C$21:$Z$30,1,3*MATCH(Setup!$B21,Lookups!$A$21:$A$27,0)-1))=0,"",INDEX(Lookups!$C$21:$Z$30,1,3*MATCH(Setup!$B21,Lookups!$A$21:$A$27,0)-1)))</f>
        <v>all_variables</v>
      </c>
      <c r="C24" s="37" t="str">
        <f>IF(LEN(INDEX(Lookups!$C$21:$Z$30,1,3*MATCH(Setup!$B21,Lookups!$A$21:$A$27,0)))=0,"",INDEX(Lookups!$C$21:$Z$30,1,3*MATCH(Setup!$B21,Lookups!$A$21:$A$27,0)))</f>
        <v>individual_variables / all_variables</v>
      </c>
      <c r="D24" s="39" t="s">
        <v>454</v>
      </c>
      <c r="E24" s="33"/>
    </row>
    <row r="25" spans="1:6">
      <c r="A25" s="33" t="str">
        <f>IF(LEN(INDEX(Lookups!$C$21:$Z$30,2,3*MATCH(Setup!$B21,Lookups!$A$21:$A$27,0)-2))=0,"",INDEX(Lookups!$C$21:$Z$30,2,3*MATCH(Setup!$B21,Lookups!$A$21:$A$27,0)-2))</f>
        <v>Number of Samples</v>
      </c>
      <c r="B25" s="28">
        <f>IF(D25&lt;&gt;"",D25,IF(LEN(INDEX(Lookups!$C$21:$Z$30,2,3*MATCH(Setup!$B21,Lookups!$A$21:$A$27,0)-1))=0,"",INDEX(Lookups!$C$21:$Z$30,2,3*MATCH(Setup!$B21,Lookups!$A$21:$A$27,0)-1)))</f>
        <v>300</v>
      </c>
      <c r="C25" s="37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39">
        <v>300</v>
      </c>
      <c r="E25" s="33"/>
    </row>
    <row r="26" spans="1:6" ht="28">
      <c r="A26" s="33" t="str">
        <f>IF(LEN(INDEX(Lookups!$C$21:$Z$30,3,3*MATCH(Setup!$B21,Lookups!$A$21:$A$27,0)-2))=0,"",INDEX(Lookups!$C$21:$Z$30,3,3*MATCH(Setup!$B21,Lookups!$A$21:$A$27,0)-2))</f>
        <v/>
      </c>
      <c r="B26" s="28" t="str">
        <f>IF(D26&lt;&gt;"",D26,IF(LEN(INDEX(Lookups!$C$21:$Z$30,3,3*MATCH(Setup!$B21,Lookups!$A$21:$A$27,0)-1))=0,"",INDEX(Lookups!$C$21:$Z$30,3,3*MATCH(Setup!$B21,Lookups!$A$21:$A$27,0)-1)))</f>
        <v/>
      </c>
      <c r="C26" s="37" t="str">
        <f>IF(LEN(INDEX(Lookups!$C$21:$Z$30,3,3*MATCH(Setup!$B21,Lookups!$A$21:$A$27,0)))=0,"",INDEX(Lookups!$C$21:$Z$30,3,3*MATCH(Setup!$B21,Lookups!$A$21:$A$27,0)))</f>
        <v/>
      </c>
      <c r="D26" s="39"/>
      <c r="E26" s="33"/>
    </row>
    <row r="27" spans="1:6" s="33" customFormat="1" ht="28">
      <c r="A27" s="33" t="str">
        <f>IF(LEN(INDEX(Lookups!$C$21:$Z$30,4,3*MATCH(Setup!$B21,Lookups!$A$21:$A$27,0)-2))=0,"",INDEX(Lookups!$C$21:$Z$30,4,3*MATCH(Setup!$B21,Lookups!$A$21:$A$27,0)-2))</f>
        <v/>
      </c>
      <c r="B27" s="28" t="str">
        <f>IF(D27&lt;&gt;"",D27,IF(LEN(INDEX(Lookups!$C$21:$Z$30,4,3*MATCH(Setup!$B21,Lookups!$A$21:$A$27,0)-1))=0,"",INDEX(Lookups!$C$21:$Z$30,4,3*MATCH(Setup!$B21,Lookups!$A$21:$A$27,0)-1)))</f>
        <v/>
      </c>
      <c r="C27" s="37" t="str">
        <f>IF(LEN(INDEX(Lookups!$C$21:$Z$30,4,3*MATCH(Setup!$B21,Lookups!$A$21:$A$27,0)))=0,"",INDEX(Lookups!$C$21:$Z$30,4,3*MATCH(Setup!$B21,Lookups!$A$21:$A$27,0)))</f>
        <v/>
      </c>
      <c r="D27" s="39"/>
    </row>
    <row r="28" spans="1:6" s="33" customFormat="1" ht="28">
      <c r="A28" s="33" t="str">
        <f>IF(LEN(INDEX(Lookups!$C$21:$Z$30,5,3*MATCH(Setup!$B21,Lookups!$A$21:$A$27,0)-2))=0,"",INDEX(Lookups!$C$21:$Z$30,5,3*MATCH(Setup!$B21,Lookups!$A$21:$A$27,0)-2))</f>
        <v/>
      </c>
      <c r="B28" s="28" t="str">
        <f>IF(D28&lt;&gt;"",D28,IF(LEN(INDEX(Lookups!$C$21:$Z$30,5,3*MATCH(Setup!$B21,Lookups!$A$21:$A$27,0)-1))=0,"",INDEX(Lookups!$C$21:$Z$30,5,3*MATCH(Setup!$B21,Lookups!$A$21:$A$27,0)-1)))</f>
        <v/>
      </c>
      <c r="C28" s="37" t="str">
        <f>IF(LEN(INDEX(Lookups!$C$21:$Z$30,5,3*MATCH(Setup!$B21,Lookups!$A$21:$A$27,0)))=0,"",INDEX(Lookups!$C$21:$Z$30,5,3*MATCH(Setup!$B21,Lookups!$A$21:$A$27,0)))</f>
        <v/>
      </c>
      <c r="D28" s="39"/>
    </row>
    <row r="29" spans="1:6" s="33" customFormat="1">
      <c r="A29" s="33" t="str">
        <f>IF(LEN(INDEX(Lookups!$C$21:$Z$30,6,3*MATCH(Setup!$B21,Lookups!$A$21:$A$27,0)-2))=0,"",INDEX(Lookups!$C$21:$Z$30,6,3*MATCH(Setup!$B21,Lookups!$A$21:$A$27,0)-2))</f>
        <v/>
      </c>
      <c r="B29" s="28" t="str">
        <f>IF(D29&lt;&gt;"",D29,IF(LEN(INDEX(Lookups!$C$21:$Z$30,6,3*MATCH(Setup!$B21,Lookups!$A$21:$A$27,0)-1))=0,"",INDEX(Lookups!$C$21:$Z$30,6,3*MATCH(Setup!$B21,Lookups!$A$21:$A$27,0)-1)))</f>
        <v/>
      </c>
      <c r="C29" s="37" t="str">
        <f>IF(LEN(INDEX(Lookups!$C$21:$Z$30,6,3*MATCH(Setup!$B21,Lookups!$A$21:$A$27,0)))=0,"",INDEX(Lookups!$C$21:$Z$30,6,3*MATCH(Setup!$B21,Lookups!$A$21:$A$27,0)))</f>
        <v/>
      </c>
      <c r="D29" s="39"/>
    </row>
    <row r="30" spans="1:6" s="33" customFormat="1">
      <c r="A30" s="33" t="str">
        <f>IF(LEN(INDEX(Lookups!$C$21:$Z$30,7,3*MATCH(Setup!$B21,Lookups!$A$21:$A$27,0)-2))=0,"",INDEX(Lookups!$C$21:$Z$30,7,3*MATCH(Setup!$B21,Lookups!$A$21:$A$27,0)-2))</f>
        <v/>
      </c>
      <c r="B30" s="28" t="str">
        <f>IF(D30&lt;&gt;"",D30,IF(LEN(INDEX(Lookups!$C$21:$Z$30,7,3*MATCH(Setup!$B21,Lookups!$A$21:$A$27,0)-1))=0,"",INDEX(Lookups!$C$21:$Z$30,7,3*MATCH(Setup!$B21,Lookups!$A$21:$A$27,0)-1)))</f>
        <v/>
      </c>
      <c r="C30" s="37" t="str">
        <f>IF(LEN(INDEX(Lookups!$C$21:$Z$30,7,3*MATCH(Setup!$B21,Lookups!$A$21:$A$27,0)))=0,"",INDEX(Lookups!$C$21:$Z$30,7,3*MATCH(Setup!$B21,Lookups!$A$21:$A$27,0)))</f>
        <v/>
      </c>
      <c r="D30" s="39"/>
    </row>
    <row r="31" spans="1:6" s="33" customFormat="1">
      <c r="A31" s="33" t="str">
        <f>IF(LEN(INDEX(Lookups!$C$21:$Z$30,8,3*MATCH(Setup!$B21,Lookups!$A$21:$A$27,0)-2))=0,"",INDEX(Lookups!$C$21:$Z$30,8,3*MATCH(Setup!$B21,Lookups!$A$21:$A$27,0)-2))</f>
        <v/>
      </c>
      <c r="B31" s="28" t="str">
        <f>IF(D31&lt;&gt;"",D31,IF(LEN(INDEX(Lookups!$C$21:$Z$30,8,3*MATCH(Setup!$B21,Lookups!$A$21:$A$27,0)-1))=0,"",INDEX(Lookups!$C$21:$Z$30,8,3*MATCH(Setup!$B21,Lookups!$A$21:$A$27,0)-1)))</f>
        <v/>
      </c>
      <c r="C31" s="37" t="str">
        <f>IF(LEN(INDEX(Lookups!$C$21:$Z$30,8,3*MATCH(Setup!$B21,Lookups!$A$21:$A$27,0)))=0,"",INDEX(Lookups!$C$21:$Z$30,8,3*MATCH(Setup!$B21,Lookups!$A$21:$A$27,0)))</f>
        <v/>
      </c>
      <c r="D31" s="39"/>
    </row>
    <row r="32" spans="1:6" s="33" customFormat="1">
      <c r="A32" s="33" t="str">
        <f>IF(LEN(INDEX(Lookups!$C$21:$Z$30,9,3*MATCH(Setup!$B21,Lookups!$A$21:$A$27,0)-2))=0,"",INDEX(Lookups!$C$21:$Z$30,9,3*MATCH(Setup!$B21,Lookups!$A$21:$A$27,0)-2))</f>
        <v/>
      </c>
      <c r="B32" s="28" t="str">
        <f>IF(D32&lt;&gt;"",D32,IF(LEN(INDEX(Lookups!$C$21:$Z$30,9,3*MATCH(Setup!$B21,Lookups!$A$21:$A$27,0)-1))=0,"",INDEX(Lookups!$C$21:$Z$30,9,3*MATCH(Setup!$B21,Lookups!$A$21:$A$27,0)-1)))</f>
        <v/>
      </c>
      <c r="C32" s="37" t="str">
        <f>IF(LEN(INDEX(Lookups!$C$21:$Z$30,9,3*MATCH(Setup!$B21,Lookups!$A$21:$A$27,0)))=0,"",INDEX(Lookups!$C$21:$Z$30,9,3*MATCH(Setup!$B21,Lookups!$A$21:$A$27,0)))</f>
        <v/>
      </c>
      <c r="D32" s="39"/>
    </row>
    <row r="33" spans="1:6">
      <c r="A33" s="33" t="str">
        <f>IF(LEN(INDEX(Lookups!$C$21:$Z$30,10,3*MATCH(Setup!$B21,Lookups!$A$21:$A$27,0)-2))=0,"",INDEX(Lookups!$C$21:$Z$30,10,3*MATCH(Setup!$B21,Lookups!$A$21:$A$27,0)-2))</f>
        <v/>
      </c>
      <c r="B33" s="28" t="str">
        <f>IF(D33&lt;&gt;"",D33,IF(LEN(INDEX(Lookups!$C$21:$Z$30,10,3*MATCH(Setup!$B21,Lookups!$A$21:$A$27,0)-1))=0,"",INDEX(Lookups!$C$21:$Z$30,10,3*MATCH(Setup!$B21,Lookups!$A$21:$A$27,0)-1)))</f>
        <v/>
      </c>
      <c r="C33" s="37" t="str">
        <f>IF(LEN(INDEX(Lookups!$C$21:$Z$30,10,3*MATCH(Setup!$B21,Lookups!$A$21:$A$27,0)))=0,"",INDEX(Lookups!$C$21:$Z$30,10,3*MATCH(Setup!$B21,Lookups!$A$21:$A$27,0)))</f>
        <v/>
      </c>
      <c r="D33" s="39"/>
      <c r="E33" s="33"/>
    </row>
    <row r="34" spans="1:6" s="33" customFormat="1">
      <c r="A34" s="33" t="str">
        <f>IF(LEN(INDEX(Lookups!$C$21:$Z$31,11,3*MATCH(Setup!$B21,Lookups!$A$21:$A$27,0)-2))=0,"",INDEX(Lookups!$C$21:$Z$31,11,3*MATCH(Setup!$B21,Lookups!$A$21:$A$27,0)-2))</f>
        <v/>
      </c>
      <c r="B34" s="28" t="str">
        <f>IF(D34&lt;&gt;"",D34,IF(LEN(INDEX(Lookups!$C$21:$Z$31,11,3*MATCH(Setup!$B21,Lookups!$A$21:$A$27,0)-1))=0,"",INDEX(Lookups!$C$21:$Z$31,11,3*MATCH(Setup!$B21,Lookups!$A$21:$A$27,0)-1)))</f>
        <v/>
      </c>
      <c r="C34" s="37" t="str">
        <f>IF(LEN(INDEX(Lookups!$C$21:$Z$31,11,3*MATCH(Setup!$B21,Lookups!$A$21:$A$27,0)))=0,"",INDEX(Lookups!$C$21:$Z$31,11,3*MATCH(Setup!$B21,Lookups!$A$21:$A$27,0)))</f>
        <v/>
      </c>
      <c r="D34" s="39"/>
    </row>
    <row r="35" spans="1:6" s="33" customFormat="1">
      <c r="B35" s="28"/>
      <c r="C35" s="28"/>
      <c r="D35" s="2"/>
      <c r="E35" s="2"/>
    </row>
    <row r="36" spans="1:6" s="2" customFormat="1" ht="28">
      <c r="A36" s="11" t="s">
        <v>33</v>
      </c>
      <c r="B36" s="29" t="s">
        <v>620</v>
      </c>
      <c r="C36" s="11" t="s">
        <v>31</v>
      </c>
      <c r="D36" s="11"/>
      <c r="E36" s="11"/>
      <c r="F36" s="13"/>
    </row>
    <row r="37" spans="1:6">
      <c r="A37" s="1" t="s">
        <v>29</v>
      </c>
      <c r="B37" s="38" t="s">
        <v>676</v>
      </c>
    </row>
    <row r="39" spans="1:6" s="2" customFormat="1" ht="28">
      <c r="A39" s="11" t="s">
        <v>30</v>
      </c>
      <c r="B39" s="29" t="s">
        <v>455</v>
      </c>
      <c r="C39" s="11" t="s">
        <v>38</v>
      </c>
      <c r="D39" s="11" t="s">
        <v>620</v>
      </c>
      <c r="E39" s="11"/>
      <c r="F39" s="13" t="s">
        <v>449</v>
      </c>
    </row>
    <row r="40" spans="1:6" ht="28">
      <c r="A40" s="33" t="s">
        <v>32</v>
      </c>
      <c r="B40" s="27" t="s">
        <v>677</v>
      </c>
      <c r="C40" s="21" t="s">
        <v>41</v>
      </c>
      <c r="D40" s="41" t="s">
        <v>678</v>
      </c>
      <c r="F40" s="2" t="s">
        <v>450</v>
      </c>
    </row>
    <row r="42" spans="1:6" s="2" customFormat="1" ht="56">
      <c r="A42" s="11" t="s">
        <v>35</v>
      </c>
      <c r="B42" s="29" t="s">
        <v>34</v>
      </c>
      <c r="C42" s="11" t="s">
        <v>621</v>
      </c>
      <c r="D42" s="11"/>
      <c r="E42" s="11"/>
      <c r="F42" s="13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150" zoomScaleNormal="150" zoomScalePageLayoutView="150" workbookViewId="0">
      <selection activeCell="B7" sqref="B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4" t="s">
        <v>61</v>
      </c>
      <c r="V1" s="44"/>
      <c r="W1" s="44"/>
      <c r="X1" s="44"/>
      <c r="Y1" s="44"/>
      <c r="Z1" s="44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680</v>
      </c>
      <c r="C4" s="43" t="s">
        <v>681</v>
      </c>
      <c r="D4" s="43" t="s">
        <v>681</v>
      </c>
      <c r="E4" s="43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42" customFormat="1">
      <c r="B6" s="42" t="s">
        <v>22</v>
      </c>
      <c r="D6" s="42" t="s">
        <v>199</v>
      </c>
      <c r="E6" s="42" t="s">
        <v>200</v>
      </c>
      <c r="G6" s="42" t="s">
        <v>64</v>
      </c>
      <c r="I6" s="42">
        <v>2</v>
      </c>
      <c r="K6" s="42">
        <v>1.8</v>
      </c>
      <c r="L6" s="42">
        <v>2.2000000000000002</v>
      </c>
      <c r="M6" s="42">
        <v>2</v>
      </c>
      <c r="N6" s="42">
        <f>(L6+K6)/6</f>
        <v>0.66666666666666663</v>
      </c>
      <c r="R6" s="42" t="s">
        <v>23</v>
      </c>
    </row>
    <row r="7" spans="1:26" s="42" customFormat="1">
      <c r="B7" s="42" t="s">
        <v>22</v>
      </c>
      <c r="D7" s="42" t="s">
        <v>201</v>
      </c>
      <c r="E7" s="42" t="s">
        <v>202</v>
      </c>
      <c r="G7" s="42" t="s">
        <v>65</v>
      </c>
      <c r="I7" s="42">
        <v>2</v>
      </c>
      <c r="K7" s="42">
        <v>1</v>
      </c>
      <c r="L7" s="42">
        <v>4</v>
      </c>
      <c r="M7" s="42">
        <v>2</v>
      </c>
      <c r="N7" s="42">
        <f>4/6</f>
        <v>0.66666666666666663</v>
      </c>
      <c r="P7" s="42" t="s">
        <v>764</v>
      </c>
      <c r="Q7" s="42" t="s">
        <v>765</v>
      </c>
      <c r="R7" s="42" t="s">
        <v>763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682</v>
      </c>
      <c r="E9" s="32" t="s">
        <v>683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43" customFormat="1">
      <c r="A12" s="43" t="b">
        <v>1</v>
      </c>
      <c r="B12" s="43" t="s">
        <v>383</v>
      </c>
      <c r="C12" s="43" t="s">
        <v>684</v>
      </c>
      <c r="D12" s="43" t="s">
        <v>76</v>
      </c>
      <c r="E12" s="43" t="s">
        <v>68</v>
      </c>
    </row>
    <row r="13" spans="1:26" s="42" customFormat="1">
      <c r="B13" s="42" t="s">
        <v>22</v>
      </c>
      <c r="D13" s="42" t="s">
        <v>767</v>
      </c>
      <c r="E13" s="42" t="s">
        <v>77</v>
      </c>
      <c r="G13" s="42" t="s">
        <v>64</v>
      </c>
      <c r="I13" s="42">
        <v>0.4</v>
      </c>
      <c r="K13" s="42">
        <v>0.2</v>
      </c>
      <c r="L13" s="42">
        <v>0.8</v>
      </c>
      <c r="M13" s="42">
        <v>0.4</v>
      </c>
      <c r="N13" s="42">
        <f>(L13-K13)/6</f>
        <v>0.10000000000000002</v>
      </c>
      <c r="R13" s="42" t="s">
        <v>23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43" customFormat="1">
      <c r="A16" s="43" t="b">
        <v>1</v>
      </c>
      <c r="B16" s="43" t="s">
        <v>383</v>
      </c>
      <c r="C16" s="43" t="s">
        <v>684</v>
      </c>
      <c r="D16" s="43" t="s">
        <v>76</v>
      </c>
      <c r="E16" s="43" t="s">
        <v>68</v>
      </c>
    </row>
    <row r="17" spans="1:18" s="42" customFormat="1">
      <c r="B17" s="42" t="s">
        <v>22</v>
      </c>
      <c r="D17" s="42" t="s">
        <v>768</v>
      </c>
      <c r="E17" s="42" t="s">
        <v>77</v>
      </c>
      <c r="G17" s="42" t="s">
        <v>64</v>
      </c>
      <c r="I17" s="42">
        <v>0.4</v>
      </c>
      <c r="K17" s="42">
        <v>0.2</v>
      </c>
      <c r="L17" s="42">
        <v>0.8</v>
      </c>
      <c r="M17" s="42">
        <v>0.4</v>
      </c>
      <c r="N17" s="42">
        <f>(L17-K17)/6</f>
        <v>0.10000000000000002</v>
      </c>
      <c r="R17" s="42" t="s">
        <v>23</v>
      </c>
    </row>
    <row r="18" spans="1:18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8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686</v>
      </c>
      <c r="J19" s="32" t="s">
        <v>84</v>
      </c>
    </row>
    <row r="20" spans="1:18" s="43" customFormat="1">
      <c r="A20" s="43" t="b">
        <v>1</v>
      </c>
      <c r="B20" s="43" t="s">
        <v>383</v>
      </c>
      <c r="C20" s="43" t="s">
        <v>684</v>
      </c>
      <c r="D20" s="43" t="s">
        <v>76</v>
      </c>
      <c r="E20" s="43" t="s">
        <v>68</v>
      </c>
    </row>
    <row r="21" spans="1:18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8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8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685</v>
      </c>
      <c r="J23" s="32" t="s">
        <v>84</v>
      </c>
    </row>
    <row r="24" spans="1:18" s="43" customFormat="1">
      <c r="A24" s="43" t="b">
        <v>1</v>
      </c>
      <c r="B24" s="43" t="s">
        <v>383</v>
      </c>
      <c r="C24" s="43" t="s">
        <v>684</v>
      </c>
      <c r="D24" s="43" t="s">
        <v>76</v>
      </c>
      <c r="E24" s="43" t="s">
        <v>68</v>
      </c>
    </row>
    <row r="25" spans="1:18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8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8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8" s="43" customFormat="1">
      <c r="A28" s="43" t="b">
        <v>1</v>
      </c>
      <c r="B28" s="43" t="s">
        <v>687</v>
      </c>
      <c r="C28" s="43" t="s">
        <v>688</v>
      </c>
      <c r="D28" s="43" t="s">
        <v>689</v>
      </c>
      <c r="E28" s="43" t="s">
        <v>68</v>
      </c>
    </row>
    <row r="29" spans="1:18" s="32" customFormat="1">
      <c r="B29" s="32" t="s">
        <v>21</v>
      </c>
      <c r="D29" s="32" t="s">
        <v>690</v>
      </c>
      <c r="E29" s="32" t="s">
        <v>691</v>
      </c>
      <c r="G29" s="32" t="s">
        <v>62</v>
      </c>
      <c r="I29" s="32" t="s">
        <v>692</v>
      </c>
      <c r="J29" s="32" t="s">
        <v>693</v>
      </c>
    </row>
    <row r="30" spans="1:18" s="32" customFormat="1">
      <c r="B30" s="32" t="s">
        <v>21</v>
      </c>
      <c r="D30" s="32" t="s">
        <v>694</v>
      </c>
      <c r="E30" s="32" t="s">
        <v>695</v>
      </c>
      <c r="G30" s="32" t="s">
        <v>62</v>
      </c>
      <c r="I30" s="32" t="s">
        <v>696</v>
      </c>
      <c r="J30" s="32" t="s">
        <v>697</v>
      </c>
    </row>
    <row r="31" spans="1:18" s="32" customFormat="1">
      <c r="B31" s="32" t="s">
        <v>21</v>
      </c>
      <c r="D31" s="32" t="s">
        <v>698</v>
      </c>
      <c r="E31" s="32" t="s">
        <v>699</v>
      </c>
      <c r="G31" s="32" t="s">
        <v>62</v>
      </c>
      <c r="I31" s="32" t="s">
        <v>700</v>
      </c>
      <c r="J31" s="32" t="s">
        <v>697</v>
      </c>
    </row>
    <row r="32" spans="1:18" s="32" customFormat="1">
      <c r="B32" s="32" t="s">
        <v>21</v>
      </c>
      <c r="D32" s="32" t="s">
        <v>701</v>
      </c>
      <c r="E32" s="32" t="s">
        <v>128</v>
      </c>
      <c r="G32" s="32" t="s">
        <v>64</v>
      </c>
      <c r="I32" s="32">
        <v>0</v>
      </c>
    </row>
    <row r="33" spans="1:18" s="43" customFormat="1">
      <c r="A33" s="43" t="b">
        <v>1</v>
      </c>
      <c r="B33" s="43" t="s">
        <v>169</v>
      </c>
      <c r="C33" s="43" t="s">
        <v>702</v>
      </c>
      <c r="D33" s="43" t="s">
        <v>170</v>
      </c>
      <c r="E33" s="43" t="s">
        <v>68</v>
      </c>
    </row>
    <row r="34" spans="1:18" s="42" customFormat="1">
      <c r="B34" s="42" t="s">
        <v>22</v>
      </c>
      <c r="D34" s="42" t="s">
        <v>703</v>
      </c>
      <c r="E34" s="42" t="s">
        <v>172</v>
      </c>
      <c r="F34" s="42" t="s">
        <v>753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704</v>
      </c>
    </row>
    <row r="38" spans="1:18" s="43" customFormat="1">
      <c r="A38" s="43" t="b">
        <v>1</v>
      </c>
      <c r="B38" s="43" t="s">
        <v>169</v>
      </c>
      <c r="C38" s="43" t="s">
        <v>702</v>
      </c>
      <c r="D38" s="43" t="s">
        <v>170</v>
      </c>
      <c r="E38" s="43" t="s">
        <v>68</v>
      </c>
    </row>
    <row r="39" spans="1:18" s="42" customFormat="1">
      <c r="B39" s="42" t="s">
        <v>22</v>
      </c>
      <c r="D39" s="42" t="s">
        <v>705</v>
      </c>
      <c r="E39" s="42" t="s">
        <v>172</v>
      </c>
      <c r="F39" s="42" t="s">
        <v>752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686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704</v>
      </c>
    </row>
    <row r="43" spans="1:18" s="43" customFormat="1">
      <c r="A43" s="43" t="b">
        <v>1</v>
      </c>
      <c r="B43" s="43" t="s">
        <v>169</v>
      </c>
      <c r="C43" s="43" t="s">
        <v>702</v>
      </c>
      <c r="D43" s="43" t="s">
        <v>170</v>
      </c>
      <c r="E43" s="43" t="s">
        <v>68</v>
      </c>
    </row>
    <row r="44" spans="1:18" s="42" customFormat="1">
      <c r="B44" s="42" t="s">
        <v>22</v>
      </c>
      <c r="D44" s="42" t="s">
        <v>706</v>
      </c>
      <c r="E44" s="42" t="s">
        <v>172</v>
      </c>
      <c r="F44" s="42" t="s">
        <v>754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704</v>
      </c>
    </row>
    <row r="48" spans="1:18" s="43" customFormat="1">
      <c r="A48" s="43" t="b">
        <v>1</v>
      </c>
      <c r="B48" s="43" t="s">
        <v>707</v>
      </c>
      <c r="C48" s="43" t="s">
        <v>708</v>
      </c>
      <c r="D48" s="43" t="s">
        <v>709</v>
      </c>
      <c r="E48" s="43" t="s">
        <v>68</v>
      </c>
    </row>
    <row r="49" spans="1:25" s="32" customFormat="1">
      <c r="B49" s="32" t="s">
        <v>21</v>
      </c>
      <c r="D49" s="32" t="s">
        <v>710</v>
      </c>
      <c r="E49" s="32" t="s">
        <v>711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712</v>
      </c>
      <c r="E50" s="32" t="s">
        <v>713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B40" sqref="B40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650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651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755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756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757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758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714</v>
      </c>
      <c r="B8" s="32"/>
      <c r="C8" s="32"/>
      <c r="D8" s="32" t="s">
        <v>759</v>
      </c>
      <c r="E8" s="32" t="s">
        <v>715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716</v>
      </c>
      <c r="B9" s="32"/>
      <c r="C9" s="32"/>
      <c r="D9" s="32" t="s">
        <v>760</v>
      </c>
      <c r="E9" s="32" t="s">
        <v>715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717</v>
      </c>
      <c r="B10" s="32"/>
      <c r="C10" s="32"/>
      <c r="D10" s="32" t="s">
        <v>761</v>
      </c>
      <c r="E10" s="32" t="s">
        <v>715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718</v>
      </c>
      <c r="B11" s="32"/>
      <c r="C11" s="32"/>
      <c r="D11" s="32" t="s">
        <v>762</v>
      </c>
      <c r="E11" s="32" t="s">
        <v>719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720</v>
      </c>
      <c r="B12" s="32"/>
      <c r="C12" s="32"/>
      <c r="D12" s="32" t="s">
        <v>721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722</v>
      </c>
      <c r="B13" s="32"/>
      <c r="C13" s="32"/>
      <c r="D13" s="32" t="s">
        <v>723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724</v>
      </c>
      <c r="B14" s="32"/>
      <c r="C14" s="32"/>
      <c r="D14" s="32" t="s">
        <v>725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726</v>
      </c>
      <c r="B15" s="32"/>
      <c r="C15" s="32"/>
      <c r="D15" s="32" t="s">
        <v>727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728</v>
      </c>
      <c r="B16" s="32"/>
      <c r="C16" s="32"/>
      <c r="D16" s="32" t="s">
        <v>729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730</v>
      </c>
      <c r="D17" s="32" t="s">
        <v>731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732</v>
      </c>
      <c r="D18" s="32" t="s">
        <v>733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734</v>
      </c>
      <c r="D19" s="32" t="s">
        <v>735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736</v>
      </c>
      <c r="D20" s="32" t="s">
        <v>737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738</v>
      </c>
      <c r="D21" s="32" t="s">
        <v>739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740</v>
      </c>
      <c r="D22" s="32" t="s">
        <v>741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742</v>
      </c>
      <c r="B23" s="32"/>
      <c r="C23" s="32"/>
      <c r="D23" s="32" t="s">
        <v>743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744</v>
      </c>
      <c r="B24" s="32"/>
      <c r="C24" s="32"/>
      <c r="D24" s="32" t="s">
        <v>745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746</v>
      </c>
      <c r="B25" s="32"/>
      <c r="C25" s="32"/>
      <c r="D25" s="32" t="s">
        <v>747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748</v>
      </c>
      <c r="B26" s="32"/>
      <c r="C26" s="32"/>
      <c r="D26" s="32" t="s">
        <v>749</v>
      </c>
      <c r="E26" s="32" t="s">
        <v>750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674</v>
      </c>
      <c r="E1" t="s">
        <v>5</v>
      </c>
    </row>
    <row r="2" spans="1:7" s="32" customFormat="1">
      <c r="A2" s="32" t="s">
        <v>652</v>
      </c>
      <c r="B2" s="32" t="s">
        <v>653</v>
      </c>
      <c r="C2" s="32" t="s">
        <v>654</v>
      </c>
      <c r="D2" s="32" t="s">
        <v>655</v>
      </c>
      <c r="E2" s="32" t="s">
        <v>669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656</v>
      </c>
      <c r="E3" s="32" t="s">
        <v>670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657</v>
      </c>
      <c r="E4" s="32" t="s">
        <v>670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658</v>
      </c>
      <c r="E5" s="32" t="s">
        <v>670</v>
      </c>
    </row>
    <row r="6" spans="1:7" s="32" customFormat="1">
      <c r="A6" s="32" t="s">
        <v>659</v>
      </c>
      <c r="B6" s="32" t="s">
        <v>446</v>
      </c>
      <c r="C6" s="32" t="s">
        <v>660</v>
      </c>
      <c r="D6" s="32" t="s">
        <v>661</v>
      </c>
      <c r="E6" s="32" t="s">
        <v>671</v>
      </c>
    </row>
    <row r="7" spans="1:7" s="32" customFormat="1">
      <c r="A7" s="32" t="s">
        <v>662</v>
      </c>
      <c r="B7" s="32" t="s">
        <v>447</v>
      </c>
      <c r="C7" s="32" t="s">
        <v>663</v>
      </c>
      <c r="D7" s="32" t="s">
        <v>664</v>
      </c>
      <c r="E7" s="32" t="s">
        <v>671</v>
      </c>
    </row>
    <row r="8" spans="1:7" s="32" customFormat="1">
      <c r="A8" s="32" t="s">
        <v>599</v>
      </c>
      <c r="B8" s="32" t="s">
        <v>445</v>
      </c>
      <c r="C8" s="32" t="s">
        <v>600</v>
      </c>
      <c r="D8" s="32" t="s">
        <v>665</v>
      </c>
      <c r="E8" s="32" t="s">
        <v>672</v>
      </c>
    </row>
    <row r="9" spans="1:7" s="32" customFormat="1">
      <c r="A9" s="32" t="s">
        <v>601</v>
      </c>
      <c r="B9" s="32" t="s">
        <v>446</v>
      </c>
      <c r="C9" s="32" t="s">
        <v>602</v>
      </c>
      <c r="D9" s="32" t="s">
        <v>657</v>
      </c>
      <c r="E9" s="32" t="s">
        <v>672</v>
      </c>
    </row>
    <row r="10" spans="1:7">
      <c r="A10" s="32" t="s">
        <v>440</v>
      </c>
      <c r="B10" s="32" t="s">
        <v>447</v>
      </c>
      <c r="C10" s="32" t="s">
        <v>603</v>
      </c>
      <c r="D10" s="32" t="s">
        <v>658</v>
      </c>
      <c r="E10" s="32" t="s">
        <v>673</v>
      </c>
    </row>
    <row r="11" spans="1:7" s="32" customFormat="1">
      <c r="A11" s="32" t="s">
        <v>604</v>
      </c>
      <c r="B11" s="32" t="s">
        <v>448</v>
      </c>
      <c r="C11" s="32" t="s">
        <v>605</v>
      </c>
      <c r="D11" s="32" t="s">
        <v>666</v>
      </c>
      <c r="E11" s="32" t="s">
        <v>673</v>
      </c>
    </row>
    <row r="12" spans="1:7" s="32" customFormat="1">
      <c r="A12" s="32" t="s">
        <v>606</v>
      </c>
      <c r="B12" s="32" t="s">
        <v>667</v>
      </c>
      <c r="C12" s="32" t="s">
        <v>607</v>
      </c>
      <c r="D12" s="32" t="s">
        <v>668</v>
      </c>
      <c r="E12" s="32" t="s">
        <v>673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2014-09-05T19:09:34Z</dcterms:modified>
</cp:coreProperties>
</file>