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Lookups!$A$21:$A$29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7" l="1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<sst xmlns="http://schemas.openxmlformats.org/spreadsheetml/2006/main" count="2393" uniqueCount="763">
  <si>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</si>
  <si>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</si>
  <si>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</si>
  <si>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</si>
  <si>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</si>
  <si>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</si>
  <si>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</si>
  <si>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</si>
  <si>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</si>
  <si>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</si>
  <si>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</si>
  <si>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</si>
  <si>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</si>
  <si>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</si>
  <si>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</si>
  <si>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</si>
  <si>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</si>
  <si>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</si>
  <si>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</si>
  <si>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</si>
  <si>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</si>
  <si>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</si>
  <si>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</si>
  <si>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</si>
  <si>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</si>
  <si>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</si>
  <si>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</si>
  <si>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</si>
  <si>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</si>
  <si>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</si>
  <si>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</si>
  <si>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</si>
  <si>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</si>
  <si>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</si>
  <si>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</si>
  <si>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</si>
  <si>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</si>
  <si>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</si>
  <si>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</si>
  <si>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</si>
  <si>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</si>
  <si>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</si>
  <si>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</si>
  <si>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</si>
  <si>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</si>
  <si>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</si>
  <si>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</si>
  <si>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</si>
  <si>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</si>
  <si>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</si>
  <si>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</si>
  <si>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</si>
  <si>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</si>
  <si>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</si>
  <si>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</si>
  <si>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</si>
  <si>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</si>
  <si>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</si>
  <si>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</si>
  <si>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</si>
  <si>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</si>
  <si>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</si>
  <si>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</si>
  <si>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</si>
  <si>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</si>
  <si>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</si>
  <si>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</si>
  <si>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</si>
  <si>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</si>
  <si>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</si>
  <si>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</si>
  <si>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</si>
  <si>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</si>
  <si>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</si>
  <si>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</si>
  <si>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</si>
  <si>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</si>
  <si>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</si>
  <si>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</si>
  <si>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</si>
  <si>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</si>
  <si>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</si>
  <si>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</si>
  <si>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</si>
  <si>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</si>
  <si>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</si>
  <si>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</si>
  <si>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</si>
  <si>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</si>
  <si>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</si>
  <si>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</si>
  <si>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</si>
  <si>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</si>
  <si>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</si>
  <si>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</si>
  <si>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</si>
  <si>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</si>
  <si>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</si>
  <si>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</si>
  <si>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</si>
  <si>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</si>
  <si>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</si>
  <si>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</si>
  <si>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</si>
  <si>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</si>
  <si>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</si>
  <si>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</si>
  <si>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</si>
  <si>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</si>
  <si>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</si>
  <si>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</si>
  <si>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</si>
  <si>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</si>
  <si>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</si>
  <si>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</si>
  <si>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</si>
  <si>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</si>
  <si>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</si>
  <si>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</si>
  <si>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</si>
  <si>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</si>
  <si>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</si>
  <si>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</si>
  <si>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</si>
  <si>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</si>
  <si>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</si>
  <si>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</si>
  <si>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</si>
  <si>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</si>
  <si>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</si>
  <si>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</si>
  <si>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</si>
  <si>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</si>
  <si>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</si>
  <si>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</si>
  <si>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</si>
  <si>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</si>
  <si>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</si>
  <si>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</si>
  <si>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</si>
  <si>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</si>
  <si>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</si>
  <si>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</si>
  <si>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</si>
  <si>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</si>
  <si>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</si>
  <si>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</si>
  <si>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</si>
  <si>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</si>
  <si>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</si>
  <si>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</si>
  <si>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</si>
  <si>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</si>
  <si>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</si>
  <si>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</si>
  <si>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</si>
  <si>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</si>
  <si>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</si>
  <si>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</si>
  <si>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</si>
  <si>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</si>
  <si>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</si>
  <si>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</si>
  <si>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</si>
  <si>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</si>
  <si>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</si>
  <si>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</si>
  <si>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</si>
  <si>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</si>
  <si>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</si>
  <si>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</si>
  <si>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</si>
  <si>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</si>
  <si>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</si>
  <si>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</si>
  <si>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</si>
  <si>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</si>
  <si>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</si>
  <si>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</si>
  <si>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</si>
  <si>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</si>
  <si>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</si>
  <si>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</si>
  <si>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</si>
  <si>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</si>
  <si>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</si>
  <si>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</si>
  <si>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</si>
  <si>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</si>
  <si>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</si>
  <si>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</si>
  <si>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</si>
  <si>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</si>
  <si>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</si>
  <si>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</si>
  <si>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</si>
  <si>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</si>
  <si>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</si>
  <si>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</si>
  <si>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</si>
  <si>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</si>
  <si>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</si>
  <si>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</si>
  <si>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</si>
  <si>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</si>
  <si>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</si>
  <si>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</si>
  <si>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</si>
  <si>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</si>
  <si>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</si>
  <si>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</si>
  <si>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</si>
  <si>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</si>
  <si>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</si>
  <si>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</si>
  <si>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</si>
  <si>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</si>
  <si>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</si>
  <si>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</si>
  <si>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</si>
  <si>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</si>
  <si>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</si>
  <si>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</si>
  <si>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</si>
  <si>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</si>
  <si>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</si>
  <si>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</si>
  <si>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</si>
  <si>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</si>
  <si>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</si>
  <si>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</si>
  <si>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</si>
  <si>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</si>
  <si>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</si>
  <si>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</si>
  <si>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</si>
  <si>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</si>
  <si>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</si>
  <si>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</si>
  <si>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</si>
  <si>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</si>
  <si>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</si>
  <si>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</si>
  <si>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</si>
  <si>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</si>
  <si>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</si>
  <si>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</si>
  <si>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</si>
  <si>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</si>
  <si>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</si>
  <si>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</si>
  <si>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</si>
  <si>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</si>
  <si>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</si>
  <si>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</si>
  <si>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</si>
  <si>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</si>
  <si>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</si>
  <si>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</si>
  <si>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</si>
  <si>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</si>
  <si>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</si>
  <si>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</si>
  <si>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</si>
  <si>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</si>
  <si>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</si>
  <si>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</si>
  <si>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</si>
  <si>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</si>
  <si>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</si>
  <si>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</si>
  <si>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</si>
  <si>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</si>
  <si>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</si>
  <si>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</si>
  <si>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</si>
  <si>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</si>
  <si>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</si>
  <si>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</si>
  <si>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</si>
  <si>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</si>
  <si>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</si>
  <si>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</si>
  <si>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</si>
  <si>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</si>
  <si>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</si>
  <si>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</si>
  <si>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</si>
  <si>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</si>
  <si>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</si>
  <si>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</si>
  <si>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</si>
  <si>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</si>
  <si>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</si>
  <si>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</si>
  <si>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</si>
  <si>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</si>
  <si>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</si>
  <si>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</si>
  <si>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</si>
  <si>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</si>
  <si>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</si>
  <si>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</si>
  <si>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</si>
  <si>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</si>
  <si>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</si>
  <si>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</si>
  <si>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</si>
  <si>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</si>
  <si>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</si>
  <si>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</si>
  <si>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</si>
  <si>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</si>
  <si>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</si>
  <si>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</si>
  <si>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</si>
  <si>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</si>
  <si>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</si>
  <si>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</si>
  <si>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</si>
  <si>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</si>
  <si>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</si>
  <si>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</si>
  <si>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</si>
  <si>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</si>
  <si>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</si>
  <si>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</si>
  <si>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</si>
  <si>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</si>
  <si>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</si>
  <si>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</si>
  <si>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</si>
  <si>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</si>
  <si>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</si>
  <si>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</si>
  <si>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</si>
  <si>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</si>
  <si>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</si>
  <si>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</si>
  <si>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</si>
  <si>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</si>
  <si>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</si>
  <si>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</si>
  <si>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</si>
  <si>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</si>
  <si>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</si>
  <si>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</si>
  <si>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</si>
  <si>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</si>
  <si>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</si>
  <si>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</si>
  <si>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</si>
  <si>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</si>
  <si>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</si>
  <si>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</si>
  <si>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</si>
  <si>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</si>
  <si>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</si>
  <si>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</si>
  <si>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</si>
  <si>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</si>
  <si>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</si>
  <si>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</si>
  <si>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</si>
  <si>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</si>
  <si>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</si>
  <si>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</si>
  <si>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</si>
  <si>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</si>
  <si>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</si>
  <si>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</si>
  <si>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</si>
  <si>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</si>
  <si>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</si>
  <si>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</si>
  <si>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</si>
  <si>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</si>
  <si>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</si>
  <si>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</si>
  <si>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</si>
  <si>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</si>
  <si>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</si>
  <si>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</si>
  <si>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</si>
  <si>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</si>
  <si>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</si>
  <si>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</si>
  <si>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</si>
  <si>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</si>
  <si>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</si>
  <si>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</si>
  <si>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</si>
  <si>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</si>
  <si>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</si>
  <si>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</si>
  <si>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</si>
  <si>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</si>
  <si>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</si>
  <si>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</si>
  <si>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</si>
  <si>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</si>
  <si>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</si>
  <si>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</si>
  <si>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</si>
  <si>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</si>
  <si>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</si>
  <si>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</si>
  <si>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</si>
  <si>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</si>
  <si>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</si>
  <si>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</si>
  <si>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</si>
  <si>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</si>
  <si>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</si>
  <si>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</si>
  <si>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</si>
  <si>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</si>
  <si>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</si>
  <si>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</si>
  <si>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</si>
  <si>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</si>
  <si>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</si>
  <si>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</si>
  <si>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</si>
  <si>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</si>
  <si>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</si>
  <si>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</si>
  <si>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</si>
  <si>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</si>
  <si>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</si>
  <si>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</si>
  <si>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</si>
  <si>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</si>
  <si>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</si>
  <si>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</si>
  <si>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</si>
  <si>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</si>
  <si>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</si>
  <si>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</si>
  <si>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</si>
  <si>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</si>
  <si>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</si>
  <si>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</si>
  <si>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</si>
  <si>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</si>
  <si>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</si>
  <si>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</si>
  <si>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</si>
  <si>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</si>
  <si>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</si>
  <si>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</si>
  <si>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</si>
  <si>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</si>
  <si>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</si>
  <si>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</si>
  <si>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</si>
  <si>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</si>
  <si>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</si>
  <si>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</si>
  <si>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</si>
  <si>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</si>
  <si>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</si>
  <si>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</si>
  <si>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</si>
  <si>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</si>
  <si>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</si>
  <si>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</si>
  <si>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</si>
  <si>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</si>
  <si>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</si>
  <si>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</si>
  <si>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</si>
  <si>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</si>
  <si>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</si>
  <si>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</si>
  <si>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</si>
  <si>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</si>
  <si>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</si>
  <si>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</si>
  <si>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</si>
  <si>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</si>
  <si>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</si>
  <si>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</si>
  <si>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</si>
  <si>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</si>
  <si>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</si>
  <si>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</si>
  <si>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</si>
  <si>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</si>
  <si>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</si>
  <si>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</si>
  <si>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</si>
  <si>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</si>
  <si>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</si>
  <si>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</si>
  <si>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</si>
  <si>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</si>
  <si>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</si>
  <si>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</si>
  <si>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</si>
  <si>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</si>
  <si>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</si>
  <si>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</si>
  <si>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</si>
  <si>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</si>
  <si>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</si>
  <si>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</si>
  <si>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</si>
  <si>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</si>
  <si>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</si>
  <si>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</si>
  <si>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</si>
  <si>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</si>
  <si>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</si>
  <si>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</si>
  <si>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</si>
  <si>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</si>
  <si>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</si>
  <si>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</si>
  <si>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</si>
  <si>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</si>
  <si>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</si>
  <si>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</si>
  <si>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</si>
  <si>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</si>
  <si>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</si>
  <si>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</si>
  <si>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</si>
  <si>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</si>
  <si>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</si>
  <si>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</si>
  <si>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</si>
  <si>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</si>
  <si>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</si>
  <si>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</si>
  <si>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</si>
  <si>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</si>
  <si>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</si>
  <si>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</si>
  <si>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</si>
  <si>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</si>
  <si>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</si>
  <si>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</si>
  <si>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</si>
  <si>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</si>
  <si>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</si>
  <si>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</si>
  <si>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</si>
  <si>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</si>
  <si>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</si>
  <si>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</si>
  <si>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</si>
  <si>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</si>
  <si>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</si>
  <si>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</si>
  <si>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</si>
  <si>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</si>
  <si>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</si>
  <si>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</si>
  <si>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</si>
  <si>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</si>
  <si>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</si>
  <si>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</si>
  <si>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</si>
  <si>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</si>
  <si>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</si>
  <si>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</si>
  <si>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</si>
  <si>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</si>
  <si>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</si>
  <si>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</si>
  <si>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</si>
  <si>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</si>
  <si>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</si>
  <si>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</si>
  <si>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</si>
  <si>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</si>
  <si>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</si>
  <si>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</si>
  <si>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</si>
  <si>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</si>
  <si>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</si>
  <si>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</si>
  <si>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</si>
  <si>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</si>
  <si>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</si>
  <si>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</si>
  <si>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</si>
  <si>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</si>
  <si>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</si>
  <si>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</si>
  <si>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</si>
  <si>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</si>
  <si>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</si>
  <si>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</si>
  <si>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</si>
  <si>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</si>
  <si>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</si>
  <si>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</si>
  <si>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</si>
  <si>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</si>
  <si>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</si>
  <si>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</si>
  <si>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</si>
  <si>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</si>
  <si>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</si>
  <si>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</si>
  <si>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</si>
  <si>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</si>
  <si>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</si>
  <si>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</si>
  <si>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</si>
  <si>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</si>
  <si>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</si>
  <si>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</si>
  <si>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</si>
  <si>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</si>
  <si>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</si>
  <si>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</si>
  <si>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</si>
  <si>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</si>
  <si>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</si>
  <si>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</si>
  <si>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</si>
  <si>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</si>
  <si>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</si>
  <si>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</si>
  <si>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</si>
  <si>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</si>
  <si>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</si>
  <si>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</si>
  <si>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</si>
  <si>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</si>
  <si>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</si>
  <si>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</si>
  <si>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</si>
  <si>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</si>
  <si>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</si>
  <si>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</si>
  <si>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</si>
  <si>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</si>
  <si>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</si>
  <si>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</si>
  <si>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</si>
  <si>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</si>
  <si>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</si>
  <si>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</si>
  <si>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</si>
  <si>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</si>
  <si>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</si>
  <si>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</si>
  <si>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</si>
  <si>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</si>
  <si>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</si>
  <si>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</si>
  <si>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</si>
  <si>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</si>
  <si>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</si>
  <si>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</si>
  <si>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</si>
  <si>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</si>
  <si>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</si>
  <si>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</si>
  <si>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</si>
  <si>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</si>
  <si>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</si>
  <si>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</si>
  <si>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</si>
  <si>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</si>
  <si>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</si>
  <si>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</si>
  <si>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</si>
  <si>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</si>
  <si>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</si>
  <si>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</si>
  <si>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</si>
  <si>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</si>
  <si>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</si>
  <si>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</si>
  <si>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</si>
  <si>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</si>
  <si>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</si>
  <si>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</si>
  <si>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</si>
  <si>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</si>
  <si>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</si>
  <si>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</si>
  <si>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</si>
  <si>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</si>
  <si>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</si>
  <si>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</si>
  <si>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</si>
  <si>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</si>
  <si>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</si>
  <si>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</si>
  <si>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</si>
  <si>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</si>
  <si>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</si>
  <si>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</si>
  <si>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</si>
  <si>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</si>
  <si>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</si>
  <si>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</si>
  <si>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</si>
  <si>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</si>
  <si>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</si>
  <si>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</si>
  <si>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</si>
  <si>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</si>
  <si>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</si>
  <si>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</si>
  <si>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</si>
  <si>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</si>
  <si>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</si>
  <si>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</si>
  <si>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</si>
  <si>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</si>
  <si>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</si>
  <si>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</si>
  <si>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</si>
  <si>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</si>
  <si>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</si>
  <si>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</si>
  <si>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</si>
  <si>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</si>
  <si>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</si>
  <si>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</si>
  <si>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</si>
  <si>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</si>
  <si>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</si>
  <si>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</si>
  <si>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</si>
  <si>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</si>
  <si>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</si>
  <si>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</si>
  <si>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</si>
  <si>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</si>
  <si>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</si>
  <si>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</si>
  <si>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</si>
  <si>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</si>
  <si>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</si>
  <si>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</si>
  <si>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Example Worker Init Script</t>
  </si>
  <si>
    <t>../worker_scripts/example_init_file.rb</t>
  </si>
  <si>
    <t>["Argument 1", 2]</t>
  </si>
  <si>
    <t>This is an example of configuring a worker initialization script.</t>
  </si>
  <si>
    <t>../seeds/seed.osm</t>
  </si>
  <si>
    <t>Discrete LHS Example</t>
  </si>
  <si>
    <t>LHS Discrete and Continuous Variables</t>
  </si>
  <si>
    <t>discrete_uncertain</t>
  </si>
  <si>
    <t>Window to Wall Ratio West</t>
  </si>
  <si>
    <t>West WWR</t>
  </si>
  <si>
    <t>Overhangs PF South</t>
  </si>
  <si>
    <t>South PF</t>
  </si>
  <si>
    <t>Overhangs PF East</t>
  </si>
  <si>
    <t>East Projection Factor</t>
  </si>
  <si>
    <t>East PF</t>
  </si>
  <si>
    <t>District Heating</t>
  </si>
  <si>
    <t>District Cooling</t>
  </si>
  <si>
    <t>standard_reports.district_heating_si</t>
  </si>
  <si>
    <t>J</t>
  </si>
  <si>
    <t>standard_reports.district_cooling_si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</si>
</sst>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zoomScalePageLayoutView="120" workbookViewId="0">
      <selection activeCell="C14" sqref="C14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1.4414062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44" t="s">
        <v>737</v>
      </c>
      <c r="F3" s="1" t="s">
        <v>437</v>
      </c>
    </row>
    <row r="4" spans="1:6" ht="28.8" x14ac:dyDescent="0.3">
      <c r="A4" s="1" t="s">
        <v>458</v>
      </c>
      <c r="B4" s="17" t="s">
        <v>516</v>
      </c>
      <c r="F4" s="2" t="s">
        <v>459</v>
      </c>
    </row>
    <row r="5" spans="1:6" ht="72" x14ac:dyDescent="0.3">
      <c r="A5" s="1" t="s">
        <v>471</v>
      </c>
      <c r="B5" s="18" t="s">
        <v>734</v>
      </c>
      <c r="F5" s="2" t="s">
        <v>616</v>
      </c>
    </row>
    <row r="6" spans="1:6" ht="46.05" customHeight="1" x14ac:dyDescent="0.3">
      <c r="A6" s="1" t="s">
        <v>472</v>
      </c>
      <c r="B6" s="17" t="s">
        <v>608</v>
      </c>
      <c r="F6" s="2" t="s">
        <v>474</v>
      </c>
    </row>
    <row r="7" spans="1:6" x14ac:dyDescent="0.3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.8" x14ac:dyDescent="0.3">
      <c r="A8" s="1" t="s">
        <v>443</v>
      </c>
      <c r="B8" s="17" t="s">
        <v>606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657</v>
      </c>
      <c r="E9" s="24" t="str">
        <f>"$"&amp;VALUE(LEFT(E7,5))+B9*VALUE(LEFT(E8,5))&amp;"/hour"</f>
        <v>$1.96/hour</v>
      </c>
      <c r="F9" s="2" t="s">
        <v>735</v>
      </c>
    </row>
    <row r="10" spans="1:6" s="23" customFormat="1" ht="28.8" x14ac:dyDescent="0.3">
      <c r="A10" s="23" t="s">
        <v>722</v>
      </c>
      <c r="B10" s="17" t="s">
        <v>723</v>
      </c>
      <c r="C10" s="3"/>
      <c r="D10" s="24"/>
      <c r="E10" s="24"/>
      <c r="F10" s="2" t="s">
        <v>724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749</v>
      </c>
      <c r="F13" s="1" t="s">
        <v>473</v>
      </c>
    </row>
    <row r="14" spans="1:6" x14ac:dyDescent="0.3">
      <c r="A14" s="1" t="s">
        <v>25</v>
      </c>
      <c r="B14" s="17" t="s">
        <v>705</v>
      </c>
      <c r="F14" s="23" t="s">
        <v>617</v>
      </c>
    </row>
    <row r="15" spans="1:6" x14ac:dyDescent="0.3">
      <c r="A15" s="1" t="s">
        <v>26</v>
      </c>
      <c r="B15" s="17" t="s">
        <v>452</v>
      </c>
      <c r="F15" s="23" t="s">
        <v>617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736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547</v>
      </c>
      <c r="F19" s="1" t="s">
        <v>437</v>
      </c>
    </row>
    <row r="21" spans="1:6" s="2" customFormat="1" ht="57.6" x14ac:dyDescent="0.3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 x14ac:dyDescent="0.3">
      <c r="A25" s="23" t="str">
        <f>IF(LEN(INDEX(Lookups!$C$21:$AC$30,1,3*MATCH(Setup!$B22,Lookups!$A$21:$A$29,0)-2))=0,"",INDEX(Lookups!$C$21:$AC$30,1,3*MATCH(Setup!$B22,Lookups!$A$21:$A$29,0)-2))</f>
        <v>Sample Method</v>
      </c>
      <c r="B25" s="18" t="str">
        <f>IF(D25&lt;&gt;"",D25,IF(LEN(INDEX(Lookups!$C$21:$AC$30,1,3*MATCH(Setup!$B22,Lookups!$A$21:$A$29,0)-1))=0,"",INDEX(Lookups!$C$21:$AC$30,1,3*MATCH(Setup!$B22,Lookups!$A$21:$A$29,0)-1)))</f>
        <v>individual_variables</v>
      </c>
      <c r="C25" s="25" t="str">
        <f>IF(LEN(INDEX(Lookups!$C$21:$AC$30,1,3*MATCH(Setup!$B22,Lookups!$A$21:$A$29,0)))=0,"",INDEX(Lookups!$C$21:$AC$30,1,3*MATCH(Setup!$B22,Lookups!$A$21:$A$29,0)))</f>
        <v>individual_variables / all_variables</v>
      </c>
      <c r="D25" s="27"/>
      <c r="E25" s="23"/>
    </row>
    <row r="26" spans="1:6" ht="28.8" x14ac:dyDescent="0.3">
      <c r="A26" s="23" t="str">
        <f>IF(LEN(INDEX(Lookups!$C$21:$AC$30,2,3*MATCH(Setup!$B22,Lookups!$A$21:$A$29,0)-2))=0,"",INDEX(Lookups!$C$21:$AC$30,2,3*MATCH(Setup!$B22,Lookups!$A$21:$A$29,0)-2))</f>
        <v>Number of Samples</v>
      </c>
      <c r="B26" s="18">
        <f>IF(D26&lt;&gt;"",D26,IF(LEN(INDEX(Lookups!$C$21:$AC$30,2,3*MATCH(Setup!$B22,Lookups!$A$21:$A$29,0)-1))=0,"",INDEX(Lookups!$C$21:$AC$30,2,3*MATCH(Setup!$B22,Lookups!$A$21:$A$29,0)-1)))</f>
        <v>30</v>
      </c>
      <c r="C26" s="25" t="str">
        <f>IF(LEN(INDEX(Lookups!$C$21:$AC$30,2,3*MATCH(Setup!$B22,Lookups!$A$21:$A$29,0)))=0,"",INDEX(Lookups!$C$21:$AC$30,2,3*MATCH(Setup!$B22,Lookups!$A$21:$A$29,0)))</f>
        <v>positive integer (if individual, total simulations is this times each variable)</v>
      </c>
      <c r="D26" s="27"/>
      <c r="E26" s="23"/>
    </row>
    <row r="27" spans="1:6" x14ac:dyDescent="0.3">
      <c r="A27" s="23" t="str">
        <f>IF(LEN(INDEX(Lookups!$C$21:$AC$30,3,3*MATCH(Setup!$B22,Lookups!$A$21:$A$29,0)-2))=0,"",INDEX(Lookups!$C$21:$AC$30,3,3*MATCH(Setup!$B22,Lookups!$A$21:$A$29,0)-2))</f>
        <v/>
      </c>
      <c r="B27" s="18" t="str">
        <f>IF(D27&lt;&gt;"",D27,IF(LEN(INDEX(Lookups!$C$21:$AC$30,3,3*MATCH(Setup!$B22,Lookups!$A$21:$A$29,0)-1))=0,"",INDEX(Lookups!$C$21:$AC$30,3,3*MATCH(Setup!$B22,Lookups!$A$21:$A$29,0)-1)))</f>
        <v/>
      </c>
      <c r="C27" s="25" t="str">
        <f>IF(LEN(INDEX(Lookups!$C$21:$AC$30,3,3*MATCH(Setup!$B22,Lookups!$A$21:$A$29,0)))=0,"",INDEX(Lookups!$C$21:$AC$30,3,3*MATCH(Setup!$B22,Lookups!$A$21:$A$29,0)))</f>
        <v/>
      </c>
      <c r="D27" s="27"/>
      <c r="E27" s="23"/>
    </row>
    <row r="28" spans="1:6" s="23" customFormat="1" x14ac:dyDescent="0.3">
      <c r="A28" s="23" t="str">
        <f>IF(LEN(INDEX(Lookups!$C$21:$AC$30,4,3*MATCH(Setup!$B22,Lookups!$A$21:$A$29,0)-2))=0,"",INDEX(Lookups!$C$21:$AC$30,4,3*MATCH(Setup!$B22,Lookups!$A$21:$A$29,0)-2))</f>
        <v/>
      </c>
      <c r="B28" s="18" t="str">
        <f>IF(D28&lt;&gt;"",D28,IF(LEN(INDEX(Lookups!$C$21:$AC$30,4,3*MATCH(Setup!$B22,Lookups!$A$21:$A$29,0)-1))=0,"",INDEX(Lookups!$C$21:$AC$30,4,3*MATCH(Setup!$B22,Lookups!$A$21:$A$29,0)-1)))</f>
        <v/>
      </c>
      <c r="C28" s="25" t="str">
        <f>IF(LEN(INDEX(Lookups!$C$21:$AC$30,4,3*MATCH(Setup!$B22,Lookups!$A$21:$A$29,0)))=0,"",INDEX(Lookups!$C$21:$AC$30,4,3*MATCH(Setup!$B22,Lookups!$A$21:$A$29,0)))</f>
        <v/>
      </c>
      <c r="D28" s="27"/>
    </row>
    <row r="29" spans="1:6" s="23" customFormat="1" x14ac:dyDescent="0.3">
      <c r="A29" s="23" t="str">
        <f>IF(LEN(INDEX(Lookups!$C$21:$AC$30,5,3*MATCH(Setup!$B22,Lookups!$A$21:$A$29,0)-2))=0,"",INDEX(Lookups!$C$21:$AC$30,5,3*MATCH(Setup!$B22,Lookups!$A$21:$A$29,0)-2))</f>
        <v/>
      </c>
      <c r="B29" s="18" t="str">
        <f>IF(D29&lt;&gt;"",D29,IF(LEN(INDEX(Lookups!$C$21:$AC$30,5,3*MATCH(Setup!$B22,Lookups!$A$21:$A$29,0)-1))=0,"",INDEX(Lookups!$C$21:$AC$30,5,3*MATCH(Setup!$B22,Lookups!$A$21:$A$29,0)-1)))</f>
        <v/>
      </c>
      <c r="C29" s="25" t="str">
        <f>IF(LEN(INDEX(Lookups!$C$21:$AC$30,5,3*MATCH(Setup!$B22,Lookups!$A$21:$A$29,0)))=0,"",INDEX(Lookups!$C$21:$AC$30,5,3*MATCH(Setup!$B22,Lookups!$A$21:$A$29,0)))</f>
        <v/>
      </c>
      <c r="D29" s="27"/>
    </row>
    <row r="30" spans="1:6" s="23" customFormat="1" x14ac:dyDescent="0.3">
      <c r="A30" s="23" t="str">
        <f>IF(LEN(INDEX(Lookups!$C$21:$AC$30,6,3*MATCH(Setup!$B22,Lookups!$A$21:$A$29,0)-2))=0,"",INDEX(Lookups!$C$21:$AC$30,6,3*MATCH(Setup!$B22,Lookups!$A$21:$A$29,0)-2))</f>
        <v/>
      </c>
      <c r="B30" s="18" t="str">
        <f>IF(D30&lt;&gt;"",D30,IF(LEN(INDEX(Lookups!$C$21:$AC$30,6,3*MATCH(Setup!$B22,Lookups!$A$21:$A$29,0)-1))=0,"",INDEX(Lookups!$C$21:$AC$30,6,3*MATCH(Setup!$B22,Lookups!$A$21:$A$29,0)-1)))</f>
        <v/>
      </c>
      <c r="C30" s="25" t="str">
        <f>IF(LEN(INDEX(Lookups!$C$21:$AC$30,6,3*MATCH(Setup!$B22,Lookups!$A$21:$A$29,0)))=0,"",INDEX(Lookups!$C$21:$AC$30,6,3*MATCH(Setup!$B22,Lookups!$A$21:$A$29,0)))</f>
        <v/>
      </c>
      <c r="D30" s="27"/>
    </row>
    <row r="31" spans="1:6" s="23" customFormat="1" x14ac:dyDescent="0.3">
      <c r="A31" s="23" t="str">
        <f>IF(LEN(INDEX(Lookups!$C$21:$AC$30,7,3*MATCH(Setup!$B22,Lookups!$A$21:$A$29,0)-2))=0,"",INDEX(Lookups!$C$21:$AC$30,7,3*MATCH(Setup!$B22,Lookups!$A$21:$A$29,0)-2))</f>
        <v/>
      </c>
      <c r="B31" s="18" t="str">
        <f>IF(D31&lt;&gt;"",D31,IF(LEN(INDEX(Lookups!$C$21:$AC$30,7,3*MATCH(Setup!$B22,Lookups!$A$21:$A$29,0)-1))=0,"",INDEX(Lookups!$C$21:$AC$30,7,3*MATCH(Setup!$B22,Lookups!$A$21:$A$29,0)-1)))</f>
        <v/>
      </c>
      <c r="C31" s="25" t="str">
        <f>IF(LEN(INDEX(Lookups!$C$21:$AC$30,7,3*MATCH(Setup!$B22,Lookups!$A$21:$A$29,0)))=0,"",INDEX(Lookups!$C$21:$AC$30,7,3*MATCH(Setup!$B22,Lookups!$A$21:$A$29,0)))</f>
        <v/>
      </c>
      <c r="D31" s="27"/>
    </row>
    <row r="32" spans="1:6" s="23" customFormat="1" x14ac:dyDescent="0.3">
      <c r="A32" s="23" t="str">
        <f>IF(LEN(INDEX(Lookups!$C$21:$AC$30,8,3*MATCH(Setup!$B22,Lookups!$A$21:$A$29,0)-2))=0,"",INDEX(Lookups!$C$21:$AC$30,8,3*MATCH(Setup!$B22,Lookups!$A$21:$A$29,0)-2))</f>
        <v/>
      </c>
      <c r="B32" s="18" t="str">
        <f>IF(D32&lt;&gt;"",D32,IF(LEN(INDEX(Lookups!$C$21:$AC$30,8,3*MATCH(Setup!$B22,Lookups!$A$21:$A$29,0)-1))=0,"",INDEX(Lookups!$C$21:$AC$30,8,3*MATCH(Setup!$B22,Lookups!$A$21:$A$29,0)-1)))</f>
        <v/>
      </c>
      <c r="C32" s="25" t="str">
        <f>IF(LEN(INDEX(Lookups!$C$21:$AC$30,8,3*MATCH(Setup!$B22,Lookups!$A$21:$A$29,0)))=0,"",INDEX(Lookups!$C$21:$AC$30,8,3*MATCH(Setup!$B22,Lookups!$A$21:$A$29,0)))</f>
        <v/>
      </c>
      <c r="D32" s="27"/>
    </row>
    <row r="33" spans="1:6" s="23" customFormat="1" x14ac:dyDescent="0.3">
      <c r="A33" s="23" t="str">
        <f>IF(LEN(INDEX(Lookups!$C$21:$AC$30,9,3*MATCH(Setup!$B22,Lookups!$A$21:$A$29,0)-2))=0,"",INDEX(Lookups!$C$21:$AC$30,9,3*MATCH(Setup!$B22,Lookups!$A$21:$A$29,0)-2))</f>
        <v/>
      </c>
      <c r="B33" s="18" t="str">
        <f>IF(D33&lt;&gt;"",D33,IF(LEN(INDEX(Lookups!$C$21:$AC$30,9,3*MATCH(Setup!$B22,Lookups!$A$21:$A$29,0)-1))=0,"",INDEX(Lookups!$C$21:$AC$30,9,3*MATCH(Setup!$B22,Lookups!$A$21:$A$29,0)-1)))</f>
        <v/>
      </c>
      <c r="C33" s="25" t="str">
        <f>IF(LEN(INDEX(Lookups!$C$21:$AC$30,9,3*MATCH(Setup!$B22,Lookups!$A$21:$A$29,0)))=0,"",INDEX(Lookups!$C$21:$AC$30,9,3*MATCH(Setup!$B22,Lookups!$A$21:$A$29,0)))</f>
        <v/>
      </c>
      <c r="D33" s="27"/>
    </row>
    <row r="34" spans="1:6" x14ac:dyDescent="0.3">
      <c r="A34" s="23" t="str">
        <f>IF(LEN(INDEX(Lookups!$C$21:$AC$30,10,3*MATCH(Setup!$B22,Lookups!$A$21:$A$29,0)-2))=0,"",INDEX(Lookups!$C$21:$AC$30,10,3*MATCH(Setup!$B22,Lookups!$A$21:$A$29,0)-2))</f>
        <v/>
      </c>
      <c r="B34" s="18" t="str">
        <f>IF(D34&lt;&gt;"",D34,IF(LEN(INDEX(Lookups!$C$21:$AC$30,10,3*MATCH(Setup!$B22,Lookups!$A$21:$A$29,0)-1))=0,"",INDEX(Lookups!$C$21:$AC$30,10,3*MATCH(Setup!$B22,Lookups!$A$21:$A$29,0)-1)))</f>
        <v/>
      </c>
      <c r="C34" s="25" t="str">
        <f>IF(LEN(INDEX(Lookups!$C$21:$AC$30,10,3*MATCH(Setup!$B22,Lookups!$A$21:$A$29,0)))=0,"",INDEX(Lookups!$C$21:$AC$30,10,3*MATCH(Setup!$B22,Lookups!$A$21:$A$29,0)))</f>
        <v/>
      </c>
      <c r="D34" s="27"/>
      <c r="E34" s="23"/>
    </row>
    <row r="35" spans="1:6" s="23" customFormat="1" x14ac:dyDescent="0.3">
      <c r="A35" s="23" t="str">
        <f>IF(LEN(INDEX(Lookups!$C$21:$AC$31,11,3*MATCH(Setup!$B22,Lookups!$A$21:$A$29,0)-2))=0,"",INDEX(Lookups!$C$21:$AC$31,11,3*MATCH(Setup!$B22,Lookups!$A$21:$A$29,0)-2))</f>
        <v/>
      </c>
      <c r="B35" s="18" t="str">
        <f>IF(D35&lt;&gt;"",D35,IF(LEN(INDEX(Lookups!$C$21:$AC$31,11,3*MATCH(Setup!$B22,Lookups!$A$21:$A$29,0)-1))=0,"",INDEX(Lookups!$C$21:$AC$31,11,3*MATCH(Setup!$B22,Lookups!$A$21:$A$29,0)-1)))</f>
        <v/>
      </c>
      <c r="C35" s="25" t="str">
        <f>IF(LEN(INDEX(Lookups!$C$21:$AC$31,11,3*MATCH(Setup!$B22,Lookups!$A$21:$A$29,0)))=0,"",INDEX(Lookups!$C$21:$AC$31,11,3*MATCH(Setup!$B22,Lookups!$A$21:$A$29,0)))</f>
        <v/>
      </c>
      <c r="D35" s="27"/>
    </row>
    <row r="36" spans="1:6" s="23" customFormat="1" x14ac:dyDescent="0.3">
      <c r="A36" s="23" t="str">
        <f>IF(LEN(INDEX(Lookups!$C$21:$AC$32,12,3*MATCH(Setup!$B22,Lookups!$A$21:$A$29,0)-2))=0,"",INDEX(Lookups!$C$21:$AC$32,12,3*MATCH(Setup!$B22,Lookups!$A$21:$A$29,0)-2))</f>
        <v/>
      </c>
      <c r="B36" s="18" t="str">
        <f>IF(D36&lt;&gt;"",D36,IF(LEN(INDEX(Lookups!$C$21:$AC$32,12,3*MATCH(Setup!$B22,Lookups!$A$21:$A$29,0)-1))=0,"",INDEX(Lookups!$C$21:$AC$32,12,3*MATCH(Setup!$B22,Lookups!$A$21:$A$29,0)-1)))</f>
        <v/>
      </c>
      <c r="C36" s="25" t="str">
        <f>IF(LEN(INDEX(Lookups!$C$21:$AC$32,12,3*MATCH(Setup!$B22,Lookups!$A$21:$A$29,0)))=0,"",INDEX(Lookups!$C$21:$AC$32,12,3*MATCH(Setup!$B22,Lookups!$A$21:$A$29,0)))</f>
        <v/>
      </c>
      <c r="D36" s="2"/>
      <c r="E36" s="2"/>
    </row>
    <row r="37" spans="1:6" s="2" customFormat="1" ht="28.8" x14ac:dyDescent="0.3">
      <c r="A37" s="6" t="s">
        <v>33</v>
      </c>
      <c r="B37" s="19" t="s">
        <v>618</v>
      </c>
      <c r="C37" s="6" t="s">
        <v>31</v>
      </c>
      <c r="D37" s="6"/>
      <c r="E37" s="6"/>
      <c r="F37" s="8"/>
    </row>
    <row r="38" spans="1:6" ht="28.8" x14ac:dyDescent="0.3">
      <c r="A38" s="1" t="s">
        <v>29</v>
      </c>
      <c r="B38" s="26" t="s">
        <v>706</v>
      </c>
    </row>
    <row r="40" spans="1:6" s="2" customFormat="1" ht="28.8" x14ac:dyDescent="0.3">
      <c r="A40" s="6" t="s">
        <v>30</v>
      </c>
      <c r="B40" s="47" t="s">
        <v>455</v>
      </c>
      <c r="C40" s="6" t="s">
        <v>38</v>
      </c>
      <c r="D40" s="6" t="s">
        <v>618</v>
      </c>
      <c r="E40" s="6"/>
      <c r="F40" s="8" t="s">
        <v>449</v>
      </c>
    </row>
    <row r="41" spans="1:6" ht="28.8" x14ac:dyDescent="0.3">
      <c r="A41" s="23" t="s">
        <v>32</v>
      </c>
      <c r="B41" s="17" t="s">
        <v>748</v>
      </c>
      <c r="C41" s="14" t="s">
        <v>41</v>
      </c>
      <c r="D41" s="14" t="s">
        <v>747</v>
      </c>
      <c r="F41" s="2" t="s">
        <v>450</v>
      </c>
    </row>
    <row r="43" spans="1:6" s="2" customFormat="1" ht="43.2" x14ac:dyDescent="0.3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  <row r="46" spans="1:6" s="2" customFormat="1" ht="57.6" x14ac:dyDescent="0.3">
      <c r="A46" s="6" t="s">
        <v>725</v>
      </c>
      <c r="B46" s="19" t="s">
        <v>726</v>
      </c>
      <c r="C46" s="6" t="s">
        <v>727</v>
      </c>
      <c r="D46" s="19"/>
      <c r="E46" s="19"/>
      <c r="F46" s="8" t="s">
        <v>728</v>
      </c>
    </row>
    <row r="47" spans="1:6" s="2" customFormat="1" x14ac:dyDescent="0.3">
      <c r="A47" s="2" t="s">
        <v>743</v>
      </c>
      <c r="B47" s="25" t="s">
        <v>744</v>
      </c>
      <c r="C47" s="2" t="s">
        <v>745</v>
      </c>
      <c r="D47" s="25"/>
      <c r="E47" s="25"/>
      <c r="F47" s="7" t="s">
        <v>746</v>
      </c>
    </row>
    <row r="48" spans="1:6" s="23" customFormat="1" x14ac:dyDescent="0.3">
      <c r="B48" s="18"/>
      <c r="D48" s="2"/>
    </row>
    <row r="49" spans="1:6" s="2" customFormat="1" ht="43.2" x14ac:dyDescent="0.3">
      <c r="A49" s="6" t="s">
        <v>729</v>
      </c>
      <c r="B49" s="19" t="s">
        <v>730</v>
      </c>
      <c r="C49" s="6" t="s">
        <v>727</v>
      </c>
      <c r="D49" s="19"/>
      <c r="E49" s="19"/>
      <c r="F49" s="8" t="s">
        <v>731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zoomScalePageLayoutView="150" workbookViewId="0">
      <selection activeCell="C19" sqref="C19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8" t="s">
        <v>61</v>
      </c>
      <c r="V1" s="48"/>
      <c r="W1" s="48"/>
      <c r="X1" s="48"/>
      <c r="Y1" s="48"/>
      <c r="Z1" s="48"/>
    </row>
    <row r="2" spans="1:26" s="5" customFormat="1" ht="15.6" x14ac:dyDescent="0.3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639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707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708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709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710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711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712</v>
      </c>
      <c r="Q22" s="42" t="s">
        <v>713</v>
      </c>
      <c r="R22" s="42" t="s">
        <v>750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732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703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751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752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615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ht="15.6" x14ac:dyDescent="0.3">
      <c r="A34" s="45" t="b">
        <v>1</v>
      </c>
      <c r="B34" s="39" t="s">
        <v>733</v>
      </c>
      <c r="C34" s="39" t="s">
        <v>76</v>
      </c>
      <c r="D34" s="45" t="s">
        <v>76</v>
      </c>
      <c r="E34" s="45" t="s">
        <v>68</v>
      </c>
      <c r="F34" s="45"/>
      <c r="G34" s="45"/>
      <c r="H34" s="45"/>
      <c r="I34" s="45"/>
      <c r="J34" s="45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ht="15.6" x14ac:dyDescent="0.3">
      <c r="A35" s="46"/>
      <c r="B35" s="46" t="s">
        <v>22</v>
      </c>
      <c r="C35" s="46"/>
      <c r="D35" s="46" t="s">
        <v>704</v>
      </c>
      <c r="E35" s="46" t="s">
        <v>77</v>
      </c>
      <c r="F35" s="46"/>
      <c r="G35" s="46" t="s">
        <v>64</v>
      </c>
      <c r="H35" s="46"/>
      <c r="I35" s="46">
        <v>0.4</v>
      </c>
      <c r="J35" s="46"/>
      <c r="K35" s="42">
        <v>0.05</v>
      </c>
      <c r="L35" s="42">
        <v>0.95</v>
      </c>
      <c r="M35" s="46">
        <v>0.4</v>
      </c>
      <c r="N35" s="43">
        <v>0.15</v>
      </c>
      <c r="O35" s="43"/>
      <c r="P35" s="42"/>
      <c r="Q35" s="42"/>
      <c r="R35" s="42" t="s">
        <v>23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ht="15.6" x14ac:dyDescent="0.3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ht="15.6" x14ac:dyDescent="0.3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658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39" t="b">
        <v>1</v>
      </c>
      <c r="B38" s="39" t="s">
        <v>753</v>
      </c>
      <c r="C38" s="39" t="s">
        <v>170</v>
      </c>
      <c r="D38" s="39" t="s">
        <v>170</v>
      </c>
      <c r="E38" s="39" t="s">
        <v>68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s="28" customFormat="1" x14ac:dyDescent="0.3">
      <c r="A39" s="42"/>
      <c r="B39" s="42" t="s">
        <v>22</v>
      </c>
      <c r="C39" s="42"/>
      <c r="D39" s="42" t="s">
        <v>714</v>
      </c>
      <c r="E39" s="42" t="s">
        <v>172</v>
      </c>
      <c r="F39" s="42" t="s">
        <v>754</v>
      </c>
      <c r="G39" s="42" t="s">
        <v>64</v>
      </c>
      <c r="H39" s="42"/>
      <c r="I39" s="42">
        <v>0</v>
      </c>
      <c r="J39" s="42"/>
      <c r="K39" s="42">
        <v>0</v>
      </c>
      <c r="L39" s="42">
        <v>1</v>
      </c>
      <c r="M39" s="42">
        <v>0.5</v>
      </c>
      <c r="N39" s="42">
        <v>0.133333333</v>
      </c>
      <c r="O39" s="42"/>
      <c r="P39" s="42"/>
      <c r="Q39" s="42"/>
      <c r="R39" s="42" t="s">
        <v>24</v>
      </c>
      <c r="S39" s="42"/>
      <c r="T39" s="42"/>
      <c r="U39" s="42"/>
      <c r="V39" s="42"/>
      <c r="W39" s="42"/>
      <c r="X39" s="42"/>
      <c r="Y39" s="42"/>
      <c r="Z39" s="42"/>
    </row>
    <row r="40" spans="1:26" s="22" customFormat="1" x14ac:dyDescent="0.3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2" customFormat="1" x14ac:dyDescent="0.3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2" customFormat="1" x14ac:dyDescent="0.3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659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x14ac:dyDescent="0.3">
      <c r="A43" s="39" t="b">
        <v>1</v>
      </c>
      <c r="B43" s="39" t="s">
        <v>755</v>
      </c>
      <c r="C43" s="39" t="s">
        <v>170</v>
      </c>
      <c r="D43" s="39" t="s">
        <v>170</v>
      </c>
      <c r="E43" s="39" t="s">
        <v>68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28" customFormat="1" x14ac:dyDescent="0.3">
      <c r="A44" s="42"/>
      <c r="B44" s="42" t="s">
        <v>22</v>
      </c>
      <c r="C44" s="42"/>
      <c r="D44" s="42" t="s">
        <v>756</v>
      </c>
      <c r="E44" s="42" t="s">
        <v>172</v>
      </c>
      <c r="F44" s="42" t="s">
        <v>757</v>
      </c>
      <c r="G44" s="42" t="s">
        <v>64</v>
      </c>
      <c r="H44" s="42"/>
      <c r="I44" s="42">
        <v>0</v>
      </c>
      <c r="J44" s="42"/>
      <c r="K44" s="42">
        <v>0</v>
      </c>
      <c r="L44" s="42">
        <v>1</v>
      </c>
      <c r="M44" s="42">
        <v>0.5</v>
      </c>
      <c r="N44" s="42">
        <v>0.133333333</v>
      </c>
      <c r="O44" s="42"/>
      <c r="P44" s="42"/>
      <c r="Q44" s="42"/>
      <c r="R44" s="42" t="s">
        <v>24</v>
      </c>
      <c r="S44" s="42"/>
      <c r="T44" s="42"/>
      <c r="U44" s="42"/>
      <c r="V44" s="42"/>
      <c r="W44" s="42"/>
      <c r="X44" s="42"/>
      <c r="Y44" s="42"/>
      <c r="Z44" s="42"/>
    </row>
    <row r="45" spans="1:26" s="22" customFormat="1" x14ac:dyDescent="0.3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658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x14ac:dyDescent="0.3">
      <c r="A46" s="15"/>
      <c r="B46" s="15" t="s">
        <v>21</v>
      </c>
      <c r="C46" s="15"/>
      <c r="D46" s="15" t="s">
        <v>174</v>
      </c>
      <c r="E46" s="15" t="s">
        <v>175</v>
      </c>
      <c r="F46" s="15"/>
      <c r="G46" s="15" t="s">
        <v>63</v>
      </c>
      <c r="H46" s="15"/>
      <c r="I46" s="15" t="b">
        <v>0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x14ac:dyDescent="0.3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659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.6" x14ac:dyDescent="0.3">
      <c r="A48" s="45" t="b">
        <v>1</v>
      </c>
      <c r="B48" s="45" t="s">
        <v>399</v>
      </c>
      <c r="C48" s="39" t="s">
        <v>400</v>
      </c>
      <c r="D48" s="45" t="s">
        <v>400</v>
      </c>
      <c r="E48" s="45" t="s">
        <v>160</v>
      </c>
      <c r="F48" s="45"/>
      <c r="G48" s="45"/>
      <c r="H48" s="45"/>
      <c r="I48" s="45"/>
      <c r="J48" s="45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s="22" customFormat="1" ht="15.6" x14ac:dyDescent="0.3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.6" x14ac:dyDescent="0.3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zoomScaleNormal="100" zoomScalePageLayoutView="130" workbookViewId="0">
      <pane ySplit="3" topLeftCell="A4" activePane="bottomLeft" state="frozen"/>
      <selection pane="bottomLeft" activeCell="D8" sqref="D8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640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6.8" x14ac:dyDescent="0.3">
      <c r="A3" s="35" t="s">
        <v>627</v>
      </c>
      <c r="B3" s="35" t="s">
        <v>641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/>
    </row>
    <row r="4" spans="1:13" s="23" customFormat="1" x14ac:dyDescent="0.3">
      <c r="A4" s="15" t="s">
        <v>633</v>
      </c>
      <c r="B4" s="15" t="s">
        <v>697</v>
      </c>
      <c r="C4" s="15" t="s">
        <v>634</v>
      </c>
      <c r="D4" s="15" t="s">
        <v>635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636</v>
      </c>
      <c r="B5" s="15" t="s">
        <v>698</v>
      </c>
      <c r="C5" s="15" t="s">
        <v>637</v>
      </c>
      <c r="D5" s="15" t="s">
        <v>638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758</v>
      </c>
      <c r="B6" s="15"/>
      <c r="C6" s="15"/>
      <c r="D6" s="15" t="s">
        <v>760</v>
      </c>
      <c r="E6" s="15" t="s">
        <v>761</v>
      </c>
      <c r="F6" s="15" t="s">
        <v>64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3" customFormat="1" x14ac:dyDescent="0.3">
      <c r="A7" s="15" t="s">
        <v>759</v>
      </c>
      <c r="B7" s="15"/>
      <c r="C7" s="15"/>
      <c r="D7" s="15" t="s">
        <v>762</v>
      </c>
      <c r="E7" s="15" t="s">
        <v>761</v>
      </c>
      <c r="F7" s="15" t="s">
        <v>64</v>
      </c>
      <c r="G7" s="15" t="b">
        <v>1</v>
      </c>
      <c r="H7" s="15" t="b">
        <v>1</v>
      </c>
      <c r="I7" s="15" t="b">
        <v>1</v>
      </c>
      <c r="J7" s="15"/>
      <c r="K7" s="15"/>
      <c r="L7" s="15"/>
      <c r="M7" s="15"/>
    </row>
    <row r="8" spans="1:13" s="23" customFormat="1" x14ac:dyDescent="0.3">
      <c r="A8" s="15" t="s">
        <v>660</v>
      </c>
      <c r="B8" s="15"/>
      <c r="C8" s="15"/>
      <c r="D8" s="15" t="s">
        <v>699</v>
      </c>
      <c r="E8" s="15" t="s">
        <v>661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662</v>
      </c>
      <c r="B9" s="15"/>
      <c r="C9" s="15"/>
      <c r="D9" s="15" t="s">
        <v>700</v>
      </c>
      <c r="E9" s="15" t="s">
        <v>661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663</v>
      </c>
      <c r="B10" s="15"/>
      <c r="C10" s="15"/>
      <c r="D10" s="15" t="s">
        <v>701</v>
      </c>
      <c r="E10" s="15" t="s">
        <v>661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664</v>
      </c>
      <c r="B11" s="15"/>
      <c r="C11" s="15"/>
      <c r="D11" s="15" t="s">
        <v>702</v>
      </c>
      <c r="E11" s="15" t="s">
        <v>665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666</v>
      </c>
      <c r="B12" s="15"/>
      <c r="C12" s="15"/>
      <c r="D12" s="15" t="s">
        <v>667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668</v>
      </c>
      <c r="B13" s="15"/>
      <c r="C13" s="15"/>
      <c r="D13" s="15" t="s">
        <v>669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670</v>
      </c>
      <c r="B14" s="15"/>
      <c r="C14" s="15"/>
      <c r="D14" s="15" t="s">
        <v>671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 x14ac:dyDescent="0.3">
      <c r="A15" s="15" t="s">
        <v>672</v>
      </c>
      <c r="B15" s="15"/>
      <c r="C15" s="15"/>
      <c r="D15" s="15" t="s">
        <v>673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 x14ac:dyDescent="0.3">
      <c r="A16" s="15" t="s">
        <v>674</v>
      </c>
      <c r="B16" s="15"/>
      <c r="C16" s="15"/>
      <c r="D16" s="15" t="s">
        <v>675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676</v>
      </c>
      <c r="B17" s="15"/>
      <c r="C17" s="15"/>
      <c r="D17" s="15" t="s">
        <v>677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678</v>
      </c>
      <c r="B18" s="15"/>
      <c r="C18" s="15"/>
      <c r="D18" s="15" t="s">
        <v>679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680</v>
      </c>
      <c r="B19" s="15"/>
      <c r="C19" s="15"/>
      <c r="D19" s="15" t="s">
        <v>681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682</v>
      </c>
      <c r="B20" s="15"/>
      <c r="C20" s="15"/>
      <c r="D20" s="15" t="s">
        <v>683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 x14ac:dyDescent="0.3">
      <c r="A21" s="15" t="s">
        <v>684</v>
      </c>
      <c r="B21" s="15"/>
      <c r="C21" s="15"/>
      <c r="D21" s="15" t="s">
        <v>685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 x14ac:dyDescent="0.3">
      <c r="A22" s="15" t="s">
        <v>686</v>
      </c>
      <c r="B22" s="15"/>
      <c r="C22" s="15"/>
      <c r="D22" s="15" t="s">
        <v>687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688</v>
      </c>
      <c r="B23" s="15"/>
      <c r="C23" s="15"/>
      <c r="D23" s="15" t="s">
        <v>689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690</v>
      </c>
      <c r="B24" s="15"/>
      <c r="C24" s="15"/>
      <c r="D24" s="15" t="s">
        <v>691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 x14ac:dyDescent="0.3">
      <c r="A25" s="15" t="s">
        <v>692</v>
      </c>
      <c r="B25" s="15"/>
      <c r="C25" s="15"/>
      <c r="D25" s="15" t="s">
        <v>693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 x14ac:dyDescent="0.3">
      <c r="A26" s="15" t="s">
        <v>694</v>
      </c>
      <c r="B26" s="15"/>
      <c r="C26" s="15"/>
      <c r="D26" s="15" t="s">
        <v>695</v>
      </c>
      <c r="E26" s="15" t="s">
        <v>696</v>
      </c>
      <c r="F26" s="15" t="s">
        <v>64</v>
      </c>
      <c r="G26" s="15" t="b">
        <v>0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  <row r="95" spans="2:2" x14ac:dyDescent="0.3">
      <c r="B95" s="22"/>
    </row>
    <row r="96" spans="2:2" x14ac:dyDescent="0.3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526</v>
      </c>
      <c r="C345" t="s">
        <v>524</v>
      </c>
      <c r="D345" s="1" t="s">
        <v>68</v>
      </c>
    </row>
    <row r="346" spans="1:16" x14ac:dyDescent="0.3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528</v>
      </c>
      <c r="C357" t="s">
        <v>527</v>
      </c>
      <c r="D357" t="s">
        <v>68</v>
      </c>
    </row>
    <row r="358" spans="1:18" x14ac:dyDescent="0.3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.6" x14ac:dyDescent="0.3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534</v>
      </c>
      <c r="C363" t="s">
        <v>533</v>
      </c>
      <c r="D363" s="1" t="s">
        <v>68</v>
      </c>
    </row>
    <row r="364" spans="1:18" x14ac:dyDescent="0.3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540</v>
      </c>
      <c r="C365" t="s">
        <v>537</v>
      </c>
      <c r="D365" s="1" t="s">
        <v>68</v>
      </c>
    </row>
    <row r="366" spans="1:18" x14ac:dyDescent="0.3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F9" workbookViewId="0">
      <selection activeCell="I30" sqref="I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656</v>
      </c>
      <c r="E1" t="s">
        <v>5</v>
      </c>
    </row>
    <row r="2" spans="1:7" s="22" customFormat="1" x14ac:dyDescent="0.3">
      <c r="A2" s="22" t="s">
        <v>642</v>
      </c>
      <c r="B2" s="22" t="s">
        <v>643</v>
      </c>
      <c r="C2" s="22" t="s">
        <v>644</v>
      </c>
      <c r="D2" s="22" t="s">
        <v>645</v>
      </c>
      <c r="E2" s="22" t="s">
        <v>653</v>
      </c>
    </row>
    <row r="3" spans="1:7" s="22" customFormat="1" x14ac:dyDescent="0.3">
      <c r="A3" s="22" t="s">
        <v>593</v>
      </c>
      <c r="B3" s="22" t="s">
        <v>445</v>
      </c>
      <c r="C3" s="22" t="s">
        <v>594</v>
      </c>
      <c r="D3" s="22" t="s">
        <v>646</v>
      </c>
      <c r="E3" s="22" t="s">
        <v>654</v>
      </c>
    </row>
    <row r="4" spans="1:7" s="22" customFormat="1" x14ac:dyDescent="0.3">
      <c r="A4" s="22" t="s">
        <v>595</v>
      </c>
      <c r="B4" s="22" t="s">
        <v>446</v>
      </c>
      <c r="C4" s="22" t="s">
        <v>596</v>
      </c>
      <c r="D4" s="22" t="s">
        <v>647</v>
      </c>
      <c r="E4" s="22" t="s">
        <v>654</v>
      </c>
    </row>
    <row r="5" spans="1:7" s="22" customFormat="1" x14ac:dyDescent="0.3">
      <c r="A5" s="22" t="s">
        <v>597</v>
      </c>
      <c r="B5" s="22" t="s">
        <v>447</v>
      </c>
      <c r="C5" s="22" t="s">
        <v>598</v>
      </c>
      <c r="D5" s="22" t="s">
        <v>648</v>
      </c>
      <c r="E5" s="22" t="s">
        <v>654</v>
      </c>
    </row>
    <row r="6" spans="1:7" s="22" customFormat="1" x14ac:dyDescent="0.3">
      <c r="A6" s="22" t="s">
        <v>599</v>
      </c>
      <c r="B6" s="22" t="s">
        <v>445</v>
      </c>
      <c r="C6" s="22" t="s">
        <v>600</v>
      </c>
      <c r="D6" s="22" t="s">
        <v>649</v>
      </c>
      <c r="E6" s="22" t="s">
        <v>715</v>
      </c>
    </row>
    <row r="7" spans="1:7" s="22" customFormat="1" x14ac:dyDescent="0.3">
      <c r="A7" s="22" t="s">
        <v>601</v>
      </c>
      <c r="B7" s="22" t="s">
        <v>446</v>
      </c>
      <c r="C7" s="22" t="s">
        <v>602</v>
      </c>
      <c r="D7" s="22" t="s">
        <v>647</v>
      </c>
      <c r="E7" s="22" t="s">
        <v>715</v>
      </c>
    </row>
    <row r="8" spans="1:7" s="22" customFormat="1" x14ac:dyDescent="0.3">
      <c r="A8" s="22" t="s">
        <v>440</v>
      </c>
      <c r="B8" s="22" t="s">
        <v>447</v>
      </c>
      <c r="C8" s="22" t="s">
        <v>603</v>
      </c>
      <c r="D8" s="22" t="s">
        <v>648</v>
      </c>
      <c r="E8" s="22" t="s">
        <v>716</v>
      </c>
    </row>
    <row r="9" spans="1:7" s="22" customFormat="1" x14ac:dyDescent="0.3">
      <c r="A9" s="22" t="s">
        <v>604</v>
      </c>
      <c r="B9" s="22" t="s">
        <v>448</v>
      </c>
      <c r="C9" s="22" t="s">
        <v>605</v>
      </c>
      <c r="D9" s="22" t="s">
        <v>650</v>
      </c>
      <c r="E9" s="22" t="s">
        <v>716</v>
      </c>
    </row>
    <row r="10" spans="1:7" x14ac:dyDescent="0.3">
      <c r="A10" s="22" t="s">
        <v>606</v>
      </c>
      <c r="B10" s="22" t="s">
        <v>651</v>
      </c>
      <c r="C10" s="22" t="s">
        <v>607</v>
      </c>
      <c r="D10" s="22" t="s">
        <v>652</v>
      </c>
      <c r="E10" s="22" t="s">
        <v>716</v>
      </c>
    </row>
    <row r="11" spans="1:7" s="22" customFormat="1" x14ac:dyDescent="0.3">
      <c r="A11" s="22" t="s">
        <v>717</v>
      </c>
      <c r="B11" s="22" t="s">
        <v>446</v>
      </c>
      <c r="C11" s="22" t="s">
        <v>718</v>
      </c>
      <c r="D11" s="22" t="s">
        <v>719</v>
      </c>
      <c r="E11" s="22" t="s">
        <v>655</v>
      </c>
    </row>
    <row r="12" spans="1:7" s="22" customFormat="1" x14ac:dyDescent="0.3">
      <c r="A12" s="22" t="s">
        <v>720</v>
      </c>
      <c r="B12" s="22" t="s">
        <v>447</v>
      </c>
      <c r="C12" s="22" t="s">
        <v>721</v>
      </c>
      <c r="D12" s="22" t="s">
        <v>719</v>
      </c>
      <c r="E12" s="22" t="s">
        <v>655</v>
      </c>
    </row>
    <row r="13" spans="1:7" s="22" customFormat="1" x14ac:dyDescent="0.3"/>
    <row r="14" spans="1:7" s="22" customFormat="1" x14ac:dyDescent="0.3"/>
    <row r="15" spans="1:7" x14ac:dyDescent="0.3">
      <c r="A15" t="s">
        <v>573</v>
      </c>
      <c r="C15" s="11" t="s">
        <v>557</v>
      </c>
      <c r="E15" t="s">
        <v>558</v>
      </c>
      <c r="G15" t="s">
        <v>575</v>
      </c>
    </row>
    <row r="16" spans="1:7" x14ac:dyDescent="0.3">
      <c r="A16" t="s">
        <v>456</v>
      </c>
      <c r="C16" t="b">
        <v>1</v>
      </c>
      <c r="E16" t="s">
        <v>559</v>
      </c>
      <c r="G16" t="s">
        <v>467</v>
      </c>
    </row>
    <row r="17" spans="1:29" x14ac:dyDescent="0.3">
      <c r="A17" t="s">
        <v>454</v>
      </c>
      <c r="C17" t="b">
        <v>0</v>
      </c>
      <c r="E17" t="s">
        <v>547</v>
      </c>
    </row>
    <row r="18" spans="1:29" s="22" customFormat="1" x14ac:dyDescent="0.3"/>
    <row r="20" spans="1:29" x14ac:dyDescent="0.3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  <c r="X20" t="s">
        <v>738</v>
      </c>
      <c r="AA20" t="s">
        <v>739</v>
      </c>
    </row>
    <row r="21" spans="1:29" x14ac:dyDescent="0.3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  <c r="AA21" s="22" t="s">
        <v>740</v>
      </c>
      <c r="AB21" s="22">
        <v>30</v>
      </c>
      <c r="AC21" s="22" t="s">
        <v>592</v>
      </c>
    </row>
    <row r="22" spans="1:29" x14ac:dyDescent="0.3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9" x14ac:dyDescent="0.3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9" x14ac:dyDescent="0.3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9" x14ac:dyDescent="0.3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9" x14ac:dyDescent="0.3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9" x14ac:dyDescent="0.3">
      <c r="A27" t="s">
        <v>556</v>
      </c>
      <c r="I27" s="22" t="s">
        <v>741</v>
      </c>
      <c r="J27" s="23">
        <v>0</v>
      </c>
      <c r="K27" s="23" t="s">
        <v>742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9" x14ac:dyDescent="0.3">
      <c r="A28" t="s">
        <v>738</v>
      </c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9" x14ac:dyDescent="0.3">
      <c r="A29" t="s">
        <v>739</v>
      </c>
      <c r="L29" s="1" t="s">
        <v>562</v>
      </c>
      <c r="M29" s="22">
        <v>100</v>
      </c>
      <c r="N29" s="22" t="s">
        <v>578</v>
      </c>
      <c r="O29" t="s">
        <v>741</v>
      </c>
      <c r="P29" s="23">
        <v>0</v>
      </c>
      <c r="Q29" s="23" t="s">
        <v>742</v>
      </c>
    </row>
    <row r="30" spans="1:29" x14ac:dyDescent="0.3">
      <c r="L30" s="1" t="s">
        <v>542</v>
      </c>
      <c r="M30" s="23" t="s">
        <v>543</v>
      </c>
    </row>
    <row r="31" spans="1:29" x14ac:dyDescent="0.3">
      <c r="L31" s="1" t="s">
        <v>544</v>
      </c>
      <c r="M31" s="23">
        <v>2</v>
      </c>
      <c r="N31" s="22" t="s">
        <v>577</v>
      </c>
    </row>
    <row r="32" spans="1:29" x14ac:dyDescent="0.3">
      <c r="L32" s="22" t="s">
        <v>741</v>
      </c>
      <c r="M32" s="23">
        <v>0</v>
      </c>
      <c r="N32" s="23" t="s">
        <v>742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2015-02-11T21:23:56Z</dcterms:modified>
</cp:coreProperties>
</file>