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Lookups!$A$21:$A$29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7" l="1"/>
  <c r="B36" i="7"/>
  <c r="A36" i="7"/>
  <c r="C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B26" i="7"/>
  <c r="B25" i="7"/>
  <c r="A35" i="7"/>
  <c r="A34" i="7"/>
  <c r="A33" i="7"/>
  <c r="A32" i="7"/>
  <c r="A31" i="7"/>
  <c r="A30" i="7"/>
  <c r="A29" i="7"/>
  <c r="A28" i="7"/>
  <c r="A27" i="7"/>
  <c r="A26" i="7"/>
  <c r="A25" i="7"/>
  <c r="N46" i="2"/>
  <c r="N44" i="2"/>
  <c r="N41" i="2"/>
  <c r="N40" i="2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<sst xmlns="http://schemas.openxmlformats.org/spreadsheetml/2006/main" count="2373" uniqueCount="747">
  <si>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</si>
  <si>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</si>
  <si>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</si>
  <si>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</si>
  <si>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</si>
  <si>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</si>
  <si>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</si>
  <si>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</si>
  <si>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</si>
  <si>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</si>
  <si>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</si>
  <si>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</si>
  <si>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</si>
  <si>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</si>
  <si>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</si>
  <si>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</si>
  <si>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</si>
  <si>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</si>
  <si>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</si>
  <si>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</si>
  <si>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</si>
  <si>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</si>
  <si>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</si>
  <si>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</si>
  <si>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</si>
  <si>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</si>
  <si>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</si>
  <si>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</si>
  <si>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</si>
  <si>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</si>
  <si>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</si>
  <si>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</si>
  <si>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</si>
  <si>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</si>
  <si>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</si>
  <si>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</si>
  <si>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</si>
  <si>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</si>
  <si>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</si>
  <si>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</si>
  <si>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</si>
  <si>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</si>
  <si>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</si>
  <si>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</si>
  <si>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</si>
  <si>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</si>
  <si>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</si>
  <si>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</si>
  <si>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</si>
  <si>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</si>
  <si>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</si>
  <si>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</si>
  <si>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</si>
  <si>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</si>
  <si>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</si>
  <si>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</si>
  <si>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</si>
  <si>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</si>
  <si>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</si>
  <si>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</si>
  <si>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</si>
  <si>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</si>
  <si>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</si>
  <si>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</si>
  <si>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</si>
  <si>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</si>
  <si>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</si>
  <si>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</si>
  <si>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</si>
  <si>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</si>
  <si>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</si>
  <si>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</si>
  <si>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</si>
  <si>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</si>
  <si>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</si>
  <si>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</si>
  <si>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</si>
  <si>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</si>
  <si>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</si>
  <si>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</si>
  <si>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</si>
  <si>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</si>
  <si>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</si>
  <si>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</si>
  <si>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</si>
  <si>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</si>
  <si>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</si>
  <si>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</si>
  <si>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</si>
  <si>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</si>
  <si>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</si>
  <si>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</si>
  <si>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</si>
  <si>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</si>
  <si>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</si>
  <si>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</si>
  <si>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</si>
  <si>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</si>
  <si>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</si>
  <si>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</si>
  <si>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</si>
  <si>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</si>
  <si>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</si>
  <si>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</si>
  <si>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</si>
  <si>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</si>
  <si>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</si>
  <si>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</si>
  <si>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</si>
  <si>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</si>
  <si>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</si>
  <si>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</si>
  <si>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</si>
  <si>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</si>
  <si>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</si>
  <si>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</si>
  <si>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</si>
  <si>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</si>
  <si>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</si>
  <si>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</si>
  <si>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</si>
  <si>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</si>
  <si>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</si>
  <si>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</si>
  <si>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</si>
  <si>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</si>
  <si>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</si>
  <si>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</si>
  <si>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</si>
  <si>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</si>
  <si>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</si>
  <si>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</si>
  <si>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</si>
  <si>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</si>
  <si>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</si>
  <si>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</si>
  <si>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</si>
  <si>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</si>
  <si>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</si>
  <si>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</si>
  <si>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</si>
  <si>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</si>
  <si>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</si>
  <si>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</si>
  <si>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</si>
  <si>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</si>
  <si>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</si>
  <si>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</si>
  <si>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</si>
  <si>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</si>
  <si>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</si>
  <si>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</si>
  <si>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</si>
  <si>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</si>
  <si>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</si>
  <si>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</si>
  <si>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</si>
  <si>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</si>
  <si>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</si>
  <si>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</si>
  <si>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</si>
  <si>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</si>
  <si>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</si>
  <si>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</si>
  <si>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</si>
  <si>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</si>
  <si>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</si>
  <si>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</si>
  <si>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</si>
  <si>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</si>
  <si>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</si>
  <si>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</si>
  <si>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</si>
  <si>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</si>
  <si>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</si>
  <si>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</si>
  <si>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</si>
  <si>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</si>
  <si>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</si>
  <si>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</si>
  <si>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</si>
  <si>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</si>
  <si>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</si>
  <si>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</si>
  <si>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</si>
  <si>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</si>
  <si>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</si>
  <si>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</si>
  <si>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</si>
  <si>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</si>
  <si>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</si>
  <si>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</si>
  <si>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</si>
  <si>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</si>
  <si>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</si>
  <si>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</si>
  <si>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</si>
  <si>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</si>
  <si>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</si>
  <si>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</si>
  <si>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</si>
  <si>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</si>
  <si>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</si>
  <si>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</si>
  <si>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</si>
  <si>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</si>
  <si>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</si>
  <si>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</si>
  <si>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</si>
  <si>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</si>
  <si>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</si>
  <si>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</si>
  <si>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</si>
  <si>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</si>
  <si>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</si>
  <si>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</si>
  <si>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</si>
  <si>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</si>
  <si>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</si>
  <si>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</si>
  <si>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</si>
  <si>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</si>
  <si>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</si>
  <si>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</si>
  <si>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</si>
  <si>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</si>
  <si>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</si>
  <si>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</si>
  <si>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</si>
  <si>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</si>
  <si>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</si>
  <si>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</si>
  <si>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</si>
  <si>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</si>
  <si>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</si>
  <si>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</si>
  <si>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</si>
  <si>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</si>
  <si>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</si>
  <si>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</si>
  <si>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</si>
  <si>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</si>
  <si>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</si>
  <si>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</si>
  <si>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</si>
  <si>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</si>
  <si>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</si>
  <si>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</si>
  <si>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</si>
  <si>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</si>
  <si>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</si>
  <si>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</si>
  <si>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</si>
  <si>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</si>
  <si>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</si>
  <si>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</si>
  <si>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</si>
  <si>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</si>
  <si>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</si>
  <si>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</si>
  <si>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</si>
  <si>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</si>
  <si>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</si>
  <si>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</si>
  <si>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</si>
  <si>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</si>
  <si>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</si>
  <si>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</si>
  <si>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</si>
  <si>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</si>
  <si>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</si>
  <si>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</si>
  <si>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</si>
  <si>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</si>
  <si>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</si>
  <si>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</si>
  <si>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</si>
  <si>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</si>
  <si>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</si>
  <si>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</si>
  <si>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</si>
  <si>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</si>
  <si>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</si>
  <si>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</si>
  <si>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</si>
  <si>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</si>
  <si>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</si>
  <si>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</si>
  <si>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</si>
  <si>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</si>
  <si>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</si>
  <si>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</si>
  <si>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</si>
  <si>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</si>
  <si>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</si>
  <si>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</si>
  <si>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</si>
  <si>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</si>
  <si>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</si>
  <si>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</si>
  <si>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</si>
  <si>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</si>
  <si>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</si>
  <si>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</si>
  <si>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</si>
  <si>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</si>
  <si>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</si>
  <si>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</si>
  <si>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</si>
  <si>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</si>
  <si>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</si>
  <si>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</si>
  <si>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</si>
  <si>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</si>
  <si>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</si>
  <si>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</si>
  <si>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</si>
  <si>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</si>
  <si>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</si>
  <si>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</si>
  <si>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</si>
  <si>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</si>
  <si>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</si>
  <si>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</si>
  <si>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</si>
  <si>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</si>
  <si>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</si>
  <si>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</si>
  <si>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</si>
  <si>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</si>
  <si>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</si>
  <si>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</si>
  <si>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</si>
  <si>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</si>
  <si>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</si>
  <si>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</si>
  <si>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</si>
  <si>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</si>
  <si>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</si>
  <si>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</si>
  <si>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</si>
  <si>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</si>
  <si>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</si>
  <si>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</si>
  <si>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</si>
  <si>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</si>
  <si>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</si>
  <si>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</si>
  <si>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</si>
  <si>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</si>
  <si>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</si>
  <si>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</si>
  <si>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</si>
  <si>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</si>
  <si>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</si>
  <si>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</si>
  <si>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</si>
  <si>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</si>
  <si>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</si>
  <si>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</si>
  <si>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</si>
  <si>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</si>
  <si>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</si>
  <si>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</si>
  <si>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</si>
  <si>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</si>
  <si>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</si>
  <si>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</si>
  <si>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</si>
  <si>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</si>
  <si>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</si>
  <si>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</si>
  <si>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</si>
  <si>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</si>
  <si>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</si>
  <si>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</si>
  <si>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</si>
  <si>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</si>
  <si>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</si>
  <si>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</si>
  <si>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</si>
  <si>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</si>
  <si>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</si>
  <si>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</si>
  <si>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</si>
  <si>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</si>
  <si>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</si>
  <si>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</si>
  <si>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</si>
  <si>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</si>
  <si>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</si>
  <si>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</si>
  <si>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</si>
  <si>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</si>
  <si>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</si>
  <si>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</si>
  <si>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</si>
  <si>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</si>
  <si>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</si>
  <si>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</si>
  <si>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</si>
  <si>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</si>
  <si>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</si>
  <si>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</si>
  <si>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</si>
  <si>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</si>
  <si>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</si>
  <si>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</si>
  <si>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</si>
  <si>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</si>
  <si>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</si>
  <si>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</si>
  <si>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</si>
  <si>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</si>
  <si>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</si>
  <si>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</si>
  <si>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</si>
  <si>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</si>
  <si>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</si>
  <si>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</si>
  <si>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</si>
  <si>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</si>
  <si>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</si>
  <si>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</si>
  <si>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</si>
  <si>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</si>
  <si>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</si>
  <si>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</si>
  <si>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</si>
  <si>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</si>
  <si>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</si>
  <si>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</si>
  <si>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</si>
  <si>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</si>
  <si>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</si>
  <si>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</si>
  <si>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</si>
  <si>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</si>
  <si>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</si>
  <si>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</si>
  <si>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</si>
  <si>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</si>
  <si>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</si>
  <si>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</si>
  <si>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</si>
  <si>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</si>
  <si>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</si>
  <si>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</si>
  <si>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</si>
  <si>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</si>
  <si>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</si>
  <si>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</si>
  <si>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</si>
  <si>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</si>
  <si>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</si>
  <si>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</si>
  <si>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</si>
  <si>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</si>
  <si>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</si>
  <si>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</si>
  <si>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</si>
  <si>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</si>
  <si>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</si>
  <si>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</si>
  <si>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</si>
  <si>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</si>
  <si>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</si>
  <si>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</si>
  <si>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</si>
  <si>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</si>
  <si>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</si>
  <si>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</si>
  <si>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</si>
  <si>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</si>
  <si>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</si>
  <si>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</si>
  <si>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</si>
  <si>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</si>
  <si>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</si>
  <si>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</si>
  <si>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</si>
  <si>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</si>
  <si>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</si>
  <si>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</si>
  <si>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</si>
  <si>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</si>
  <si>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</si>
  <si>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</si>
  <si>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</si>
  <si>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</si>
  <si>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</si>
  <si>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</si>
  <si>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</si>
  <si>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</si>
  <si>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</si>
  <si>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</si>
  <si>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</si>
  <si>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</si>
  <si>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</si>
  <si>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</si>
  <si>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</si>
  <si>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</si>
  <si>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</si>
  <si>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</si>
  <si>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</si>
  <si>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</si>
  <si>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</si>
  <si>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</si>
  <si>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</si>
  <si>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</si>
  <si>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</si>
  <si>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</si>
  <si>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</si>
  <si>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</si>
  <si>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</si>
  <si>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</si>
  <si>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</si>
  <si>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</si>
  <si>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</si>
  <si>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</si>
  <si>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</si>
  <si>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</si>
  <si>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</si>
  <si>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</si>
  <si>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</si>
  <si>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</si>
  <si>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</si>
  <si>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</si>
  <si>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</si>
  <si>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</si>
  <si>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</si>
  <si>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</si>
  <si>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</si>
  <si>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</si>
  <si>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</si>
  <si>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</si>
  <si>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</si>
  <si>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</si>
  <si>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</si>
  <si>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</si>
  <si>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</si>
  <si>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</si>
  <si>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</si>
  <si>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</si>
  <si>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</si>
  <si>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</si>
  <si>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</si>
  <si>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</si>
  <si>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</si>
  <si>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</si>
  <si>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</si>
  <si>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</si>
  <si>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</si>
  <si>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</si>
  <si>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</si>
  <si>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</si>
  <si>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</si>
  <si>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</si>
  <si>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</si>
  <si>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</si>
  <si>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</si>
  <si>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</si>
  <si>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</si>
  <si>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</si>
  <si>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</si>
  <si>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</si>
  <si>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</si>
  <si>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</si>
  <si>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</si>
  <si>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</si>
  <si>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</si>
  <si>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</si>
  <si>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</si>
  <si>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</si>
  <si>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</si>
  <si>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</si>
  <si>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</si>
  <si>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</si>
  <si>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</si>
  <si>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</si>
  <si>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</si>
  <si>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</si>
  <si>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</si>
  <si>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</si>
  <si>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</si>
  <si>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</si>
  <si>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</si>
  <si>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</si>
  <si>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</si>
  <si>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</si>
  <si>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</si>
  <si>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</si>
  <si>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</si>
  <si>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</si>
  <si>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</si>
  <si>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</si>
  <si>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</si>
  <si>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</si>
  <si>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</si>
  <si>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</si>
  <si>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</si>
  <si>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</si>
  <si>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</si>
  <si>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</si>
  <si>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</si>
  <si>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</si>
  <si>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</si>
  <si>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</si>
  <si>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</si>
  <si>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</si>
  <si>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</si>
  <si>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</si>
  <si>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</si>
  <si>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</si>
  <si>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</si>
  <si>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</si>
  <si>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</si>
  <si>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</si>
  <si>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</si>
  <si>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</si>
  <si>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</si>
  <si>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</si>
  <si>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</si>
  <si>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</si>
  <si>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</si>
  <si>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</si>
  <si>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</si>
  <si>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</si>
  <si>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</si>
  <si>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</si>
  <si>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</si>
  <si>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</si>
  <si>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</si>
  <si>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</si>
  <si>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</si>
  <si>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</si>
  <si>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</si>
  <si>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</si>
  <si>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</si>
  <si>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</si>
  <si>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</si>
  <si>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</si>
  <si>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</si>
  <si>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</si>
  <si>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</si>
  <si>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</si>
  <si>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</si>
  <si>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</si>
  <si>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</si>
  <si>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</si>
  <si>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</si>
  <si>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</si>
  <si>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</si>
  <si>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</si>
  <si>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</si>
  <si>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</si>
  <si>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</si>
  <si>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</si>
  <si>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</si>
  <si>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</si>
  <si>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</si>
  <si>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</si>
  <si>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</si>
  <si>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</si>
  <si>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</si>
  <si>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</si>
  <si>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</si>
  <si>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</si>
  <si>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</si>
  <si>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</si>
  <si>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</si>
  <si>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</si>
  <si>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</si>
  <si>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</si>
  <si>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</si>
  <si>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</si>
  <si>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</si>
  <si>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</si>
  <si>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</si>
  <si>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</si>
  <si>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</si>
  <si>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</si>
  <si>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</si>
  <si>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</si>
  <si>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</si>
  <si>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</si>
  <si>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</si>
  <si>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</si>
  <si>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</si>
  <si>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</si>
  <si>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</si>
  <si>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</si>
  <si>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</si>
  <si>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</si>
  <si>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</si>
  <si>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</si>
  <si>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</si>
  <si>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</si>
  <si>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</si>
  <si>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</si>
  <si>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</si>
  <si>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</si>
  <si>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</si>
  <si>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</si>
  <si>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</si>
  <si>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</si>
  <si>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</si>
  <si>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</si>
  <si>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</si>
  <si>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</si>
  <si>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</si>
  <si>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</si>
  <si>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</si>
  <si>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</si>
  <si>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</si>
  <si>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</si>
  <si>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large office</t>
  </si>
  <si>
    <t>../seeds/large_office_air_cooled_chiller.osm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</si>
  <si>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</si>
  <si>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</si>
  <si>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</si>
  <si>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</si>
  <si>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</si>
  <si>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</si>
  <si>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</si>
  <si>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</si>
  <si>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</si>
  <si>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</si>
  <si>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</si>
  <si>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</si>
  <si>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</si>
  <si>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</si>
  <si>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</si>
  <si>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</si>
  <si>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</si>
  <si>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</si>
  <si>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</si>
  <si>
    <t>1.9.3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</si>
  <si>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</si>
  <si>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</si>
  <si>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</si>
  <si>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</si>
  <si>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</si>
  <si>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</si>
  <si>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</si>
  <si>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</si>
  <si>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Optim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</si>
</sst>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5" fillId="7" borderId="0" xfId="0" applyFont="1" applyFill="1"/>
    <xf numFmtId="0" fontId="5" fillId="15" borderId="0" xfId="0" applyFont="1" applyFill="1"/>
    <xf numFmtId="0" fontId="0" fillId="15" borderId="0" xfId="0" applyFill="1" applyAlignment="1">
      <alignment horizontal="right"/>
    </xf>
    <xf numFmtId="0" fontId="0" fillId="15" borderId="0" xfId="0" applyFill="1"/>
    <xf numFmtId="0" fontId="0" fillId="3" borderId="1" xfId="0" applyFill="1" applyBorder="1" applyAlignment="1">
      <alignment horizontal="left" wrapText="1"/>
    </xf>
    <xf numFmtId="0" fontId="7" fillId="11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zoomScaleNormal="100" zoomScalePageLayoutView="120" workbookViewId="0">
      <selection activeCell="D26" sqref="D26"/>
    </sheetView>
  </sheetViews>
  <sheetFormatPr defaultColWidth="10.6640625" defaultRowHeight="14.4" x14ac:dyDescent="0.3"/>
  <cols>
    <col min="1" max="1" width="25.6640625" style="1" customWidth="1"/>
    <col min="2" max="2" width="42.6640625" style="18" bestFit="1" customWidth="1"/>
    <col min="3" max="3" width="41.44140625" style="1" customWidth="1"/>
    <col min="4" max="5" width="33.109375" style="2" customWidth="1"/>
    <col min="6" max="6" width="61.6640625" style="1" customWidth="1"/>
    <col min="7" max="16384" width="10.6640625" style="1"/>
  </cols>
  <sheetData>
    <row r="1" spans="1:6" x14ac:dyDescent="0.3">
      <c r="A1" s="12"/>
      <c r="B1" s="20"/>
      <c r="C1" s="12"/>
      <c r="D1" s="13"/>
      <c r="E1" s="13"/>
      <c r="F1" s="13" t="s">
        <v>5</v>
      </c>
    </row>
    <row r="2" spans="1:6" s="7" customFormat="1" x14ac:dyDescent="0.3">
      <c r="A2" s="6" t="s">
        <v>435</v>
      </c>
      <c r="B2" s="19"/>
      <c r="C2" s="8"/>
      <c r="D2" s="8"/>
      <c r="E2" s="8"/>
      <c r="F2" s="8"/>
    </row>
    <row r="3" spans="1:6" x14ac:dyDescent="0.3">
      <c r="A3" s="1" t="s">
        <v>436</v>
      </c>
      <c r="B3" s="44" t="s">
        <v>740</v>
      </c>
      <c r="F3" s="1" t="s">
        <v>437</v>
      </c>
    </row>
    <row r="4" spans="1:6" ht="28.8" x14ac:dyDescent="0.3">
      <c r="A4" s="1" t="s">
        <v>458</v>
      </c>
      <c r="B4" s="17" t="s">
        <v>516</v>
      </c>
      <c r="F4" s="2" t="s">
        <v>459</v>
      </c>
    </row>
    <row r="5" spans="1:6" ht="72" x14ac:dyDescent="0.3">
      <c r="A5" s="1" t="s">
        <v>471</v>
      </c>
      <c r="B5" s="18" t="s">
        <v>737</v>
      </c>
      <c r="F5" s="2" t="s">
        <v>616</v>
      </c>
    </row>
    <row r="6" spans="1:6" ht="46.05" customHeight="1" x14ac:dyDescent="0.3">
      <c r="A6" s="1" t="s">
        <v>472</v>
      </c>
      <c r="B6" s="17" t="s">
        <v>608</v>
      </c>
      <c r="F6" s="2" t="s">
        <v>474</v>
      </c>
    </row>
    <row r="7" spans="1:6" x14ac:dyDescent="0.3">
      <c r="A7" s="1" t="s">
        <v>442</v>
      </c>
      <c r="B7" s="17" t="s">
        <v>595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609</v>
      </c>
    </row>
    <row r="8" spans="1:6" ht="28.8" x14ac:dyDescent="0.3">
      <c r="A8" s="1" t="s">
        <v>443</v>
      </c>
      <c r="B8" s="17" t="s">
        <v>606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444</v>
      </c>
    </row>
    <row r="9" spans="1:6" ht="28.8" x14ac:dyDescent="0.3">
      <c r="A9" s="1" t="s">
        <v>460</v>
      </c>
      <c r="B9" s="17">
        <v>1</v>
      </c>
      <c r="C9" s="3"/>
      <c r="D9" s="24" t="s">
        <v>657</v>
      </c>
      <c r="E9" s="24" t="str">
        <f>"$"&amp;VALUE(LEFT(E7,5))+B9*VALUE(LEFT(E8,5))&amp;"/hour"</f>
        <v>$1.96/hour</v>
      </c>
      <c r="F9" s="2" t="s">
        <v>738</v>
      </c>
    </row>
    <row r="10" spans="1:6" s="23" customFormat="1" ht="28.8" x14ac:dyDescent="0.3">
      <c r="A10" s="23" t="s">
        <v>725</v>
      </c>
      <c r="B10" s="17" t="s">
        <v>726</v>
      </c>
      <c r="C10" s="3"/>
      <c r="D10" s="24"/>
      <c r="E10" s="24"/>
      <c r="F10" s="2" t="s">
        <v>727</v>
      </c>
    </row>
    <row r="12" spans="1:6" s="7" customFormat="1" x14ac:dyDescent="0.3">
      <c r="A12" s="6" t="s">
        <v>28</v>
      </c>
      <c r="B12" s="19"/>
      <c r="C12" s="6"/>
      <c r="D12" s="8"/>
      <c r="E12" s="8"/>
      <c r="F12" s="8"/>
    </row>
    <row r="13" spans="1:6" x14ac:dyDescent="0.3">
      <c r="A13" s="1" t="s">
        <v>39</v>
      </c>
      <c r="B13" s="17" t="s">
        <v>746</v>
      </c>
      <c r="F13" s="1" t="s">
        <v>473</v>
      </c>
    </row>
    <row r="14" spans="1:6" x14ac:dyDescent="0.3">
      <c r="A14" s="1" t="s">
        <v>25</v>
      </c>
      <c r="B14" s="17" t="s">
        <v>706</v>
      </c>
      <c r="F14" s="23" t="s">
        <v>617</v>
      </c>
    </row>
    <row r="15" spans="1:6" x14ac:dyDescent="0.3">
      <c r="A15" s="1" t="s">
        <v>26</v>
      </c>
      <c r="B15" s="17" t="s">
        <v>452</v>
      </c>
      <c r="F15" s="23" t="s">
        <v>617</v>
      </c>
    </row>
    <row r="16" spans="1:6" x14ac:dyDescent="0.3">
      <c r="A16" s="1" t="s">
        <v>464</v>
      </c>
      <c r="B16" s="18" t="b">
        <v>1</v>
      </c>
      <c r="F16" s="1" t="s">
        <v>437</v>
      </c>
    </row>
    <row r="17" spans="1:6" x14ac:dyDescent="0.3">
      <c r="A17" s="1" t="s">
        <v>465</v>
      </c>
      <c r="B17" s="16" t="b">
        <v>1</v>
      </c>
      <c r="F17" s="2" t="s">
        <v>739</v>
      </c>
    </row>
    <row r="18" spans="1:6" x14ac:dyDescent="0.3">
      <c r="A18" s="1" t="s">
        <v>466</v>
      </c>
      <c r="B18" s="18" t="s">
        <v>467</v>
      </c>
      <c r="F18" s="1" t="s">
        <v>437</v>
      </c>
    </row>
    <row r="19" spans="1:6" x14ac:dyDescent="0.3">
      <c r="A19" s="1" t="s">
        <v>468</v>
      </c>
      <c r="B19" s="18" t="s">
        <v>547</v>
      </c>
      <c r="F19" s="1" t="s">
        <v>437</v>
      </c>
    </row>
    <row r="21" spans="1:6" s="2" customFormat="1" ht="57.6" x14ac:dyDescent="0.3">
      <c r="A21" s="6" t="s">
        <v>27</v>
      </c>
      <c r="B21" s="19" t="s">
        <v>610</v>
      </c>
      <c r="C21" s="6"/>
      <c r="D21" s="6"/>
      <c r="E21" s="6"/>
      <c r="F21" s="8" t="s">
        <v>457</v>
      </c>
    </row>
    <row r="22" spans="1:6" x14ac:dyDescent="0.3">
      <c r="A22" s="1" t="s">
        <v>453</v>
      </c>
      <c r="B22" s="17" t="s">
        <v>545</v>
      </c>
    </row>
    <row r="23" spans="1:6" s="23" customFormat="1" x14ac:dyDescent="0.3">
      <c r="B23" s="18"/>
      <c r="D23" s="2"/>
      <c r="E23" s="2"/>
    </row>
    <row r="24" spans="1:6" s="2" customFormat="1" ht="57.6" x14ac:dyDescent="0.3">
      <c r="A24" s="6" t="s">
        <v>451</v>
      </c>
      <c r="B24" s="19" t="s">
        <v>613</v>
      </c>
      <c r="C24" s="6" t="s">
        <v>611</v>
      </c>
      <c r="D24" s="6" t="s">
        <v>612</v>
      </c>
      <c r="E24" s="6"/>
      <c r="F24" s="8" t="s">
        <v>457</v>
      </c>
    </row>
    <row r="25" spans="1:6" x14ac:dyDescent="0.3">
      <c r="A25" s="23" t="str">
        <f>IF(LEN(INDEX(Lookups!$C$21:$AC$30,1,3*MATCH(Setup!$B22,Lookups!$A$21:$A$29,0)-2))=0,"",INDEX(Lookups!$C$21:$AC$30,1,3*MATCH(Setup!$B22,Lookups!$A$21:$A$29,0)-2))</f>
        <v>epsilonGradient</v>
      </c>
      <c r="B25" s="18">
        <f>IF(D25&lt;&gt;"",D25,IF(LEN(INDEX(Lookups!$C$21:$AC$30,1,3*MATCH(Setup!$B22,Lookups!$A$21:$A$29,0)-1))=0,"",INDEX(Lookups!$C$21:$AC$30,1,3*MATCH(Setup!$B22,Lookups!$A$21:$A$29,0)-1)))</f>
        <v>0.01</v>
      </c>
      <c r="C25" s="25" t="str">
        <f>IF(LEN(INDEX(Lookups!$C$21:$AC$30,1,3*MATCH(Setup!$B22,Lookups!$A$21:$A$29,0)))=0,"",INDEX(Lookups!$C$21:$AC$30,1,3*MATCH(Setup!$B22,Lookups!$A$21:$A$29,0)))</f>
        <v>epsilon in gradient calculation</v>
      </c>
      <c r="D25" s="27"/>
      <c r="E25" s="23"/>
    </row>
    <row r="26" spans="1:6" x14ac:dyDescent="0.3">
      <c r="A26" s="23" t="str">
        <f>IF(LEN(INDEX(Lookups!$C$21:$AC$30,2,3*MATCH(Setup!$B22,Lookups!$A$21:$A$29,0)-2))=0,"",INDEX(Lookups!$C$21:$AC$30,2,3*MATCH(Setup!$B22,Lookups!$A$21:$A$29,0)-2))</f>
        <v>pgtol</v>
      </c>
      <c r="B26" s="18">
        <f>IF(D26&lt;&gt;"",D26,IF(LEN(INDEX(Lookups!$C$21:$AC$30,2,3*MATCH(Setup!$B22,Lookups!$A$21:$A$29,0)-1))=0,"",INDEX(Lookups!$C$21:$AC$30,2,3*MATCH(Setup!$B22,Lookups!$A$21:$A$29,0)-1)))</f>
        <v>0.01</v>
      </c>
      <c r="C26" s="25" t="str">
        <f>IF(LEN(INDEX(Lookups!$C$21:$AC$30,2,3*MATCH(Setup!$B22,Lookups!$A$21:$A$29,0)))=0,"",INDEX(Lookups!$C$21:$AC$30,2,3*MATCH(Setup!$B22,Lookups!$A$21:$A$29,0)))</f>
        <v>tolerance on the projected gradient</v>
      </c>
      <c r="D26" s="27"/>
      <c r="E26" s="23"/>
    </row>
    <row r="27" spans="1:6" x14ac:dyDescent="0.3">
      <c r="A27" s="23" t="str">
        <f>IF(LEN(INDEX(Lookups!$C$21:$AC$30,3,3*MATCH(Setup!$B22,Lookups!$A$21:$A$29,0)-2))=0,"",INDEX(Lookups!$C$21:$AC$30,3,3*MATCH(Setup!$B22,Lookups!$A$21:$A$29,0)-2))</f>
        <v>factr</v>
      </c>
      <c r="B27" s="18">
        <f>IF(D27&lt;&gt;"",D27,IF(LEN(INDEX(Lookups!$C$21:$AC$30,3,3*MATCH(Setup!$B22,Lookups!$A$21:$A$29,0)-1))=0,"",INDEX(Lookups!$C$21:$AC$30,3,3*MATCH(Setup!$B22,Lookups!$A$21:$A$29,0)-1)))</f>
        <v>45036000000000</v>
      </c>
      <c r="C27" s="25" t="str">
        <f>IF(LEN(INDEX(Lookups!$C$21:$AC$30,3,3*MATCH(Setup!$B22,Lookups!$A$21:$A$29,0)))=0,"",INDEX(Lookups!$C$21:$AC$30,3,3*MATCH(Setup!$B22,Lookups!$A$21:$A$29,0)))</f>
        <v>Tolerance on delta_F</v>
      </c>
      <c r="D27" s="27"/>
      <c r="E27" s="23"/>
    </row>
    <row r="28" spans="1:6" s="23" customFormat="1" x14ac:dyDescent="0.3">
      <c r="A28" s="23" t="str">
        <f>IF(LEN(INDEX(Lookups!$C$21:$AC$30,4,3*MATCH(Setup!$B22,Lookups!$A$21:$A$29,0)-2))=0,"",INDEX(Lookups!$C$21:$AC$30,4,3*MATCH(Setup!$B22,Lookups!$A$21:$A$29,0)-2))</f>
        <v>maxit</v>
      </c>
      <c r="B28" s="18">
        <f>IF(D28&lt;&gt;"",D28,IF(LEN(INDEX(Lookups!$C$21:$AC$30,4,3*MATCH(Setup!$B22,Lookups!$A$21:$A$29,0)-1))=0,"",INDEX(Lookups!$C$21:$AC$30,4,3*MATCH(Setup!$B22,Lookups!$A$21:$A$29,0)-1)))</f>
        <v>10</v>
      </c>
      <c r="C28" s="25" t="str">
        <f>IF(LEN(INDEX(Lookups!$C$21:$AC$30,4,3*MATCH(Setup!$B22,Lookups!$A$21:$A$29,0)))=0,"",INDEX(Lookups!$C$21:$AC$30,4,3*MATCH(Setup!$B22,Lookups!$A$21:$A$29,0)))</f>
        <v>Maximum number of iterations</v>
      </c>
      <c r="D28" s="27">
        <v>10</v>
      </c>
    </row>
    <row r="29" spans="1:6" s="23" customFormat="1" ht="28.8" x14ac:dyDescent="0.3">
      <c r="A29" s="23" t="str">
        <f>IF(LEN(INDEX(Lookups!$C$21:$AC$30,5,3*MATCH(Setup!$B22,Lookups!$A$21:$A$29,0)-2))=0,"",INDEX(Lookups!$C$21:$AC$30,5,3*MATCH(Setup!$B22,Lookups!$A$21:$A$29,0)-2))</f>
        <v>normType</v>
      </c>
      <c r="B29" s="18" t="str">
        <f>IF(D29&lt;&gt;"",D29,IF(LEN(INDEX(Lookups!$C$21:$AC$30,5,3*MATCH(Setup!$B22,Lookups!$A$21:$A$29,0)-1))=0,"",INDEX(Lookups!$C$21:$AC$30,5,3*MATCH(Setup!$B22,Lookups!$A$21:$A$29,0)-1)))</f>
        <v>minkowski</v>
      </c>
      <c r="C29" s="25" t="str">
        <f>IF(LEN(INDEX(Lookups!$C$21:$AC$30,5,3*MATCH(Setup!$B22,Lookups!$A$21:$A$29,0)))=0,"",INDEX(Lookups!$C$21:$AC$30,5,3*MATCH(Setup!$B22,Lookups!$A$21:$A$29,0)))</f>
        <v/>
      </c>
      <c r="D29" s="27"/>
    </row>
    <row r="30" spans="1:6" s="23" customFormat="1" x14ac:dyDescent="0.3">
      <c r="A30" s="23" t="str">
        <f>IF(LEN(INDEX(Lookups!$C$21:$AC$30,6,3*MATCH(Setup!$B22,Lookups!$A$21:$A$29,0)-2))=0,"",INDEX(Lookups!$C$21:$AC$30,6,3*MATCH(Setup!$B22,Lookups!$A$21:$A$29,0)-2))</f>
        <v>pPower</v>
      </c>
      <c r="B30" s="18">
        <f>IF(D30&lt;&gt;"",D30,IF(LEN(INDEX(Lookups!$C$21:$AC$30,6,3*MATCH(Setup!$B22,Lookups!$A$21:$A$29,0)-1))=0,"",INDEX(Lookups!$C$21:$AC$30,6,3*MATCH(Setup!$B22,Lookups!$A$21:$A$29,0)-1)))</f>
        <v>2</v>
      </c>
      <c r="C30" s="25" t="str">
        <f>IF(LEN(INDEX(Lookups!$C$21:$AC$30,6,3*MATCH(Setup!$B22,Lookups!$A$21:$A$29,0)))=0,"",INDEX(Lookups!$C$21:$AC$30,6,3*MATCH(Setup!$B22,Lookups!$A$21:$A$29,0)))</f>
        <v>Lp norm power</v>
      </c>
      <c r="D30" s="27"/>
    </row>
    <row r="31" spans="1:6" s="23" customFormat="1" x14ac:dyDescent="0.3">
      <c r="A31" s="23" t="str">
        <f>IF(LEN(INDEX(Lookups!$C$21:$AC$30,7,3*MATCH(Setup!$B22,Lookups!$A$21:$A$29,0)-2))=0,"",INDEX(Lookups!$C$21:$AC$30,7,3*MATCH(Setup!$B22,Lookups!$A$21:$A$29,0)-2))</f>
        <v>Exit On Guideline14</v>
      </c>
      <c r="B31" s="18">
        <f>IF(D31&lt;&gt;"",D31,IF(LEN(INDEX(Lookups!$C$21:$AC$30,7,3*MATCH(Setup!$B22,Lookups!$A$21:$A$29,0)-1))=0,"",INDEX(Lookups!$C$21:$AC$30,7,3*MATCH(Setup!$B22,Lookups!$A$21:$A$29,0)-1)))</f>
        <v>0</v>
      </c>
      <c r="C31" s="25" t="str">
        <f>IF(LEN(INDEX(Lookups!$C$21:$AC$30,7,3*MATCH(Setup!$B22,Lookups!$A$21:$A$29,0)))=0,"",INDEX(Lookups!$C$21:$AC$30,7,3*MATCH(Setup!$B22,Lookups!$A$21:$A$29,0)))</f>
        <v>0 false / 1 true (for use with calibration report)</v>
      </c>
      <c r="D31" s="27"/>
    </row>
    <row r="32" spans="1:6" s="23" customFormat="1" x14ac:dyDescent="0.3">
      <c r="A32" s="23" t="str">
        <f>IF(LEN(INDEX(Lookups!$C$21:$AC$30,8,3*MATCH(Setup!$B22,Lookups!$A$21:$A$29,0)-2))=0,"",INDEX(Lookups!$C$21:$AC$30,8,3*MATCH(Setup!$B22,Lookups!$A$21:$A$29,0)-2))</f>
        <v/>
      </c>
      <c r="B32" s="18" t="str">
        <f>IF(D32&lt;&gt;"",D32,IF(LEN(INDEX(Lookups!$C$21:$AC$30,8,3*MATCH(Setup!$B22,Lookups!$A$21:$A$29,0)-1))=0,"",INDEX(Lookups!$C$21:$AC$30,8,3*MATCH(Setup!$B22,Lookups!$A$21:$A$29,0)-1)))</f>
        <v/>
      </c>
      <c r="C32" s="25" t="str">
        <f>IF(LEN(INDEX(Lookups!$C$21:$AC$30,8,3*MATCH(Setup!$B22,Lookups!$A$21:$A$29,0)))=0,"",INDEX(Lookups!$C$21:$AC$30,8,3*MATCH(Setup!$B22,Lookups!$A$21:$A$29,0)))</f>
        <v/>
      </c>
      <c r="D32" s="27"/>
    </row>
    <row r="33" spans="1:6" s="23" customFormat="1" x14ac:dyDescent="0.3">
      <c r="A33" s="23" t="str">
        <f>IF(LEN(INDEX(Lookups!$C$21:$AC$30,9,3*MATCH(Setup!$B22,Lookups!$A$21:$A$29,0)-2))=0,"",INDEX(Lookups!$C$21:$AC$30,9,3*MATCH(Setup!$B22,Lookups!$A$21:$A$29,0)-2))</f>
        <v/>
      </c>
      <c r="B33" s="18" t="str">
        <f>IF(D33&lt;&gt;"",D33,IF(LEN(INDEX(Lookups!$C$21:$AC$30,9,3*MATCH(Setup!$B22,Lookups!$A$21:$A$29,0)-1))=0,"",INDEX(Lookups!$C$21:$AC$30,9,3*MATCH(Setup!$B22,Lookups!$A$21:$A$29,0)-1)))</f>
        <v/>
      </c>
      <c r="C33" s="25" t="str">
        <f>IF(LEN(INDEX(Lookups!$C$21:$AC$30,9,3*MATCH(Setup!$B22,Lookups!$A$21:$A$29,0)))=0,"",INDEX(Lookups!$C$21:$AC$30,9,3*MATCH(Setup!$B22,Lookups!$A$21:$A$29,0)))</f>
        <v/>
      </c>
      <c r="D33" s="27"/>
    </row>
    <row r="34" spans="1:6" x14ac:dyDescent="0.3">
      <c r="A34" s="23" t="str">
        <f>IF(LEN(INDEX(Lookups!$C$21:$AC$30,10,3*MATCH(Setup!$B22,Lookups!$A$21:$A$29,0)-2))=0,"",INDEX(Lookups!$C$21:$AC$30,10,3*MATCH(Setup!$B22,Lookups!$A$21:$A$29,0)-2))</f>
        <v/>
      </c>
      <c r="B34" s="18" t="str">
        <f>IF(D34&lt;&gt;"",D34,IF(LEN(INDEX(Lookups!$C$21:$AC$30,10,3*MATCH(Setup!$B22,Lookups!$A$21:$A$29,0)-1))=0,"",INDEX(Lookups!$C$21:$AC$30,10,3*MATCH(Setup!$B22,Lookups!$A$21:$A$29,0)-1)))</f>
        <v/>
      </c>
      <c r="C34" s="25" t="str">
        <f>IF(LEN(INDEX(Lookups!$C$21:$AC$30,10,3*MATCH(Setup!$B22,Lookups!$A$21:$A$29,0)))=0,"",INDEX(Lookups!$C$21:$AC$30,10,3*MATCH(Setup!$B22,Lookups!$A$21:$A$29,0)))</f>
        <v/>
      </c>
      <c r="D34" s="27"/>
      <c r="E34" s="23"/>
    </row>
    <row r="35" spans="1:6" s="23" customFormat="1" x14ac:dyDescent="0.3">
      <c r="A35" s="23" t="str">
        <f>IF(LEN(INDEX(Lookups!$C$21:$AC$31,11,3*MATCH(Setup!$B22,Lookups!$A$21:$A$29,0)-2))=0,"",INDEX(Lookups!$C$21:$AC$31,11,3*MATCH(Setup!$B22,Lookups!$A$21:$A$29,0)-2))</f>
        <v/>
      </c>
      <c r="B35" s="18" t="str">
        <f>IF(D35&lt;&gt;"",D35,IF(LEN(INDEX(Lookups!$C$21:$AC$31,11,3*MATCH(Setup!$B22,Lookups!$A$21:$A$29,0)-1))=0,"",INDEX(Lookups!$C$21:$AC$31,11,3*MATCH(Setup!$B22,Lookups!$A$21:$A$29,0)-1)))</f>
        <v/>
      </c>
      <c r="C35" s="25" t="str">
        <f>IF(LEN(INDEX(Lookups!$C$21:$AC$31,11,3*MATCH(Setup!$B22,Lookups!$A$21:$A$29,0)))=0,"",INDEX(Lookups!$C$21:$AC$31,11,3*MATCH(Setup!$B22,Lookups!$A$21:$A$29,0)))</f>
        <v/>
      </c>
      <c r="D35" s="27"/>
    </row>
    <row r="36" spans="1:6" s="23" customFormat="1" x14ac:dyDescent="0.3">
      <c r="A36" s="23" t="str">
        <f>IF(LEN(INDEX(Lookups!$C$21:$AC$32,12,3*MATCH(Setup!$B22,Lookups!$A$21:$A$29,0)-2))=0,"",INDEX(Lookups!$C$21:$AC$32,12,3*MATCH(Setup!$B22,Lookups!$A$21:$A$29,0)-2))</f>
        <v/>
      </c>
      <c r="B36" s="18" t="str">
        <f>IF(D36&lt;&gt;"",D36,IF(LEN(INDEX(Lookups!$C$21:$AC$32,12,3*MATCH(Setup!$B22,Lookups!$A$21:$A$29,0)-1))=0,"",INDEX(Lookups!$C$21:$AC$32,12,3*MATCH(Setup!$B22,Lookups!$A$21:$A$29,0)-1)))</f>
        <v/>
      </c>
      <c r="C36" s="25" t="str">
        <f>IF(LEN(INDEX(Lookups!$C$21:$AC$32,12,3*MATCH(Setup!$B22,Lookups!$A$21:$A$29,0)))=0,"",INDEX(Lookups!$C$21:$AC$32,12,3*MATCH(Setup!$B22,Lookups!$A$21:$A$29,0)))</f>
        <v/>
      </c>
      <c r="D36" s="2"/>
      <c r="E36" s="2"/>
    </row>
    <row r="37" spans="1:6" s="2" customFormat="1" ht="28.8" x14ac:dyDescent="0.3">
      <c r="A37" s="6" t="s">
        <v>33</v>
      </c>
      <c r="B37" s="19" t="s">
        <v>618</v>
      </c>
      <c r="C37" s="6" t="s">
        <v>31</v>
      </c>
      <c r="D37" s="6"/>
      <c r="E37" s="6"/>
      <c r="F37" s="8"/>
    </row>
    <row r="38" spans="1:6" ht="28.8" x14ac:dyDescent="0.3">
      <c r="A38" s="1" t="s">
        <v>29</v>
      </c>
      <c r="B38" s="26" t="s">
        <v>707</v>
      </c>
    </row>
    <row r="40" spans="1:6" s="2" customFormat="1" ht="28.8" x14ac:dyDescent="0.3">
      <c r="A40" s="6" t="s">
        <v>30</v>
      </c>
      <c r="B40" s="51" t="s">
        <v>455</v>
      </c>
      <c r="C40" s="6" t="s">
        <v>38</v>
      </c>
      <c r="D40" s="6" t="s">
        <v>618</v>
      </c>
      <c r="E40" s="6"/>
      <c r="F40" s="8" t="s">
        <v>449</v>
      </c>
    </row>
    <row r="41" spans="1:6" ht="28.8" x14ac:dyDescent="0.3">
      <c r="A41" s="23" t="s">
        <v>32</v>
      </c>
      <c r="B41" s="17" t="s">
        <v>716</v>
      </c>
      <c r="C41" s="14" t="s">
        <v>41</v>
      </c>
      <c r="D41" s="14" t="s">
        <v>717</v>
      </c>
      <c r="F41" s="2" t="s">
        <v>450</v>
      </c>
    </row>
    <row r="43" spans="1:6" s="2" customFormat="1" ht="43.2" x14ac:dyDescent="0.3">
      <c r="A43" s="6" t="s">
        <v>35</v>
      </c>
      <c r="B43" s="19" t="s">
        <v>34</v>
      </c>
      <c r="C43" s="6" t="s">
        <v>619</v>
      </c>
      <c r="D43" s="6"/>
      <c r="E43" s="6"/>
      <c r="F43" s="8" t="s">
        <v>614</v>
      </c>
    </row>
    <row r="46" spans="1:6" s="2" customFormat="1" ht="57.6" x14ac:dyDescent="0.3">
      <c r="A46" s="6" t="s">
        <v>728</v>
      </c>
      <c r="B46" s="19" t="s">
        <v>729</v>
      </c>
      <c r="C46" s="6" t="s">
        <v>730</v>
      </c>
      <c r="D46" s="19"/>
      <c r="E46" s="19"/>
      <c r="F46" s="8" t="s">
        <v>731</v>
      </c>
    </row>
    <row r="47" spans="1:6" s="2" customFormat="1" x14ac:dyDescent="0.3">
      <c r="B47" s="25"/>
      <c r="D47" s="25"/>
      <c r="E47" s="25"/>
      <c r="F47" s="7"/>
    </row>
    <row r="48" spans="1:6" s="23" customFormat="1" x14ac:dyDescent="0.3">
      <c r="B48" s="18"/>
      <c r="D48" s="2"/>
    </row>
    <row r="49" spans="1:6" s="2" customFormat="1" ht="43.2" x14ac:dyDescent="0.3">
      <c r="A49" s="6" t="s">
        <v>732</v>
      </c>
      <c r="B49" s="19" t="s">
        <v>733</v>
      </c>
      <c r="C49" s="6" t="s">
        <v>730</v>
      </c>
      <c r="D49" s="19"/>
      <c r="E49" s="19"/>
      <c r="F49" s="8" t="s">
        <v>734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zoomScaleNormal="100" zoomScalePageLayoutView="150" workbookViewId="0"/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7.33203125" style="1" bestFit="1" customWidth="1"/>
    <col min="6" max="6" width="24.109375" style="23" customWidth="1"/>
    <col min="7" max="7" width="9.6640625" style="1" customWidth="1"/>
    <col min="8" max="8" width="6.6640625" style="1" customWidth="1"/>
    <col min="9" max="9" width="15.44140625" style="4" customWidth="1"/>
    <col min="10" max="10" width="11.10937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6" width="11.44140625" style="1"/>
    <col min="17" max="17" width="15.77734375" style="1" bestFit="1" customWidth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2" t="s">
        <v>61</v>
      </c>
      <c r="V1" s="52"/>
      <c r="W1" s="52"/>
      <c r="X1" s="52"/>
      <c r="Y1" s="52"/>
      <c r="Z1" s="52"/>
    </row>
    <row r="2" spans="1:26" s="5" customFormat="1" ht="15.6" x14ac:dyDescent="0.3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62.4" x14ac:dyDescent="0.3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639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 x14ac:dyDescent="0.3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 x14ac:dyDescent="0.3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 x14ac:dyDescent="0.3">
      <c r="A6" s="42"/>
      <c r="B6" s="42" t="s">
        <v>22</v>
      </c>
      <c r="C6" s="42"/>
      <c r="D6" s="42" t="s">
        <v>708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 x14ac:dyDescent="0.3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 x14ac:dyDescent="0.3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 x14ac:dyDescent="0.3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 x14ac:dyDescent="0.3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 x14ac:dyDescent="0.3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 x14ac:dyDescent="0.3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 x14ac:dyDescent="0.3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 x14ac:dyDescent="0.3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 x14ac:dyDescent="0.3">
      <c r="A15" s="42"/>
      <c r="B15" s="42" t="s">
        <v>22</v>
      </c>
      <c r="C15" s="42"/>
      <c r="D15" s="42" t="s">
        <v>709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.6" x14ac:dyDescent="0.3">
      <c r="A16" s="45" t="b">
        <v>1</v>
      </c>
      <c r="B16" s="39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.6" x14ac:dyDescent="0.3">
      <c r="A17" s="46"/>
      <c r="B17" s="46" t="s">
        <v>22</v>
      </c>
      <c r="C17" s="46"/>
      <c r="D17" s="46" t="s">
        <v>710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711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.6" x14ac:dyDescent="0.3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.6" x14ac:dyDescent="0.3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.6" x14ac:dyDescent="0.3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.6" x14ac:dyDescent="0.3">
      <c r="A21" s="45" t="b">
        <v>1</v>
      </c>
      <c r="B21" s="39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.6" x14ac:dyDescent="0.3">
      <c r="A22" s="46"/>
      <c r="B22" s="46" t="s">
        <v>22</v>
      </c>
      <c r="C22" s="46"/>
      <c r="D22" s="46" t="s">
        <v>712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713</v>
      </c>
      <c r="Q22" s="42" t="s">
        <v>714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.6" x14ac:dyDescent="0.3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.6" x14ac:dyDescent="0.3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.6" x14ac:dyDescent="0.3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.6" x14ac:dyDescent="0.3">
      <c r="A26" s="45" t="b">
        <v>1</v>
      </c>
      <c r="B26" s="39" t="s">
        <v>735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.6" x14ac:dyDescent="0.3">
      <c r="A27" s="46"/>
      <c r="B27" s="46" t="s">
        <v>22</v>
      </c>
      <c r="C27" s="46"/>
      <c r="D27" s="46" t="s">
        <v>704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.6" x14ac:dyDescent="0.3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.6" x14ac:dyDescent="0.3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615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.6" x14ac:dyDescent="0.3">
      <c r="A30" s="45" t="b">
        <v>1</v>
      </c>
      <c r="B30" s="39" t="s">
        <v>736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.6" x14ac:dyDescent="0.3">
      <c r="A31" s="46"/>
      <c r="B31" s="46" t="s">
        <v>22</v>
      </c>
      <c r="C31" s="46"/>
      <c r="D31" s="46" t="s">
        <v>705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.6" x14ac:dyDescent="0.3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.6" x14ac:dyDescent="0.3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658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 x14ac:dyDescent="0.3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 x14ac:dyDescent="0.3">
      <c r="A35" s="42"/>
      <c r="B35" s="42" t="s">
        <v>22</v>
      </c>
      <c r="C35" s="42"/>
      <c r="D35" s="42" t="s">
        <v>715</v>
      </c>
      <c r="E35" s="42" t="s">
        <v>172</v>
      </c>
      <c r="F35" s="42" t="s">
        <v>697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 x14ac:dyDescent="0.3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 x14ac:dyDescent="0.3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 x14ac:dyDescent="0.3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659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.6" x14ac:dyDescent="0.3">
      <c r="A39" s="47" t="b">
        <v>1</v>
      </c>
      <c r="B39" s="47" t="s">
        <v>187</v>
      </c>
      <c r="C39" s="47" t="s">
        <v>188</v>
      </c>
      <c r="D39" s="47" t="s">
        <v>188</v>
      </c>
      <c r="E39" s="47" t="s">
        <v>68</v>
      </c>
      <c r="F39" s="47"/>
      <c r="G39" s="47"/>
      <c r="H39" s="47"/>
      <c r="I39" s="47"/>
      <c r="J39" s="47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22" customFormat="1" ht="15.6" x14ac:dyDescent="0.3">
      <c r="A40" s="48"/>
      <c r="B40" s="48" t="s">
        <v>22</v>
      </c>
      <c r="C40" s="48"/>
      <c r="D40" s="48" t="s">
        <v>189</v>
      </c>
      <c r="E40" s="48" t="s">
        <v>190</v>
      </c>
      <c r="F40" s="48"/>
      <c r="G40" s="48" t="s">
        <v>64</v>
      </c>
      <c r="H40" s="48"/>
      <c r="I40" s="48">
        <v>1</v>
      </c>
      <c r="J40" s="48"/>
      <c r="K40" s="49">
        <v>-2</v>
      </c>
      <c r="L40" s="49">
        <v>2</v>
      </c>
      <c r="M40" s="49">
        <v>0</v>
      </c>
      <c r="N40" s="49">
        <f>(L40-K40)/6</f>
        <v>0.66666666666666663</v>
      </c>
      <c r="O40" s="49">
        <v>1</v>
      </c>
      <c r="P40" s="50"/>
      <c r="Q40" s="50"/>
      <c r="R40" s="50" t="s">
        <v>24</v>
      </c>
      <c r="S40" s="50"/>
      <c r="T40" s="50"/>
      <c r="U40" s="50"/>
      <c r="V40" s="50"/>
      <c r="W40" s="50"/>
      <c r="X40" s="50"/>
      <c r="Y40" s="50"/>
      <c r="Z40" s="50"/>
    </row>
    <row r="41" spans="1:26" s="22" customFormat="1" ht="15.6" x14ac:dyDescent="0.3">
      <c r="A41" s="48"/>
      <c r="B41" s="48" t="s">
        <v>22</v>
      </c>
      <c r="C41" s="48"/>
      <c r="D41" s="48" t="s">
        <v>191</v>
      </c>
      <c r="E41" s="48" t="s">
        <v>192</v>
      </c>
      <c r="F41" s="48"/>
      <c r="G41" s="48" t="s">
        <v>64</v>
      </c>
      <c r="H41" s="48"/>
      <c r="I41" s="48">
        <v>-1</v>
      </c>
      <c r="J41" s="48"/>
      <c r="K41" s="49">
        <v>-2</v>
      </c>
      <c r="L41" s="49">
        <v>2</v>
      </c>
      <c r="M41" s="49">
        <v>0</v>
      </c>
      <c r="N41" s="49">
        <f>(L41-K41)/6</f>
        <v>0.66666666666666663</v>
      </c>
      <c r="O41" s="49">
        <v>1</v>
      </c>
      <c r="P41" s="50"/>
      <c r="Q41" s="50"/>
      <c r="R41" s="50" t="s">
        <v>24</v>
      </c>
      <c r="S41" s="50"/>
      <c r="T41" s="50"/>
      <c r="U41" s="50"/>
      <c r="V41" s="50"/>
      <c r="W41" s="50"/>
      <c r="X41" s="50"/>
      <c r="Y41" s="50"/>
      <c r="Z41" s="50"/>
    </row>
    <row r="42" spans="1:26" s="22" customFormat="1" ht="15.6" x14ac:dyDescent="0.3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 x14ac:dyDescent="0.3">
      <c r="A43" s="29" t="b">
        <v>1</v>
      </c>
      <c r="B43" s="29" t="s">
        <v>534</v>
      </c>
      <c r="C43" s="29" t="s">
        <v>533</v>
      </c>
      <c r="D43" s="29" t="s">
        <v>533</v>
      </c>
      <c r="E43" s="29" t="s">
        <v>68</v>
      </c>
    </row>
    <row r="44" spans="1:26" s="28" customFormat="1" x14ac:dyDescent="0.3">
      <c r="A44" s="50"/>
      <c r="B44" s="50" t="s">
        <v>22</v>
      </c>
      <c r="C44" s="50"/>
      <c r="D44" s="50" t="s">
        <v>535</v>
      </c>
      <c r="E44" s="50" t="s">
        <v>536</v>
      </c>
      <c r="F44" s="50"/>
      <c r="G44" s="50" t="s">
        <v>64</v>
      </c>
      <c r="H44" s="50"/>
      <c r="I44" s="50">
        <v>44</v>
      </c>
      <c r="J44" s="50"/>
      <c r="K44" s="50">
        <v>42</v>
      </c>
      <c r="L44" s="50">
        <v>46</v>
      </c>
      <c r="M44" s="50">
        <v>44</v>
      </c>
      <c r="N44" s="49">
        <f>(L44-K44)/6</f>
        <v>0.66666666666666663</v>
      </c>
      <c r="O44" s="49">
        <v>1</v>
      </c>
      <c r="P44" s="50"/>
      <c r="Q44" s="50"/>
      <c r="R44" s="50" t="s">
        <v>23</v>
      </c>
      <c r="S44" s="50"/>
      <c r="T44" s="50"/>
      <c r="U44" s="50"/>
      <c r="V44" s="50"/>
      <c r="W44" s="50"/>
      <c r="X44" s="50"/>
      <c r="Y44" s="50"/>
      <c r="Z44" s="50"/>
    </row>
    <row r="45" spans="1:26" s="22" customFormat="1" x14ac:dyDescent="0.3">
      <c r="A45" s="29" t="b">
        <v>1</v>
      </c>
      <c r="B45" s="29" t="s">
        <v>540</v>
      </c>
      <c r="C45" s="29" t="s">
        <v>537</v>
      </c>
      <c r="D45" s="29" t="s">
        <v>537</v>
      </c>
      <c r="E45" s="29" t="s">
        <v>68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22" customFormat="1" x14ac:dyDescent="0.3">
      <c r="A46" s="50"/>
      <c r="B46" s="50" t="s">
        <v>22</v>
      </c>
      <c r="C46" s="50"/>
      <c r="D46" s="50" t="s">
        <v>539</v>
      </c>
      <c r="E46" s="50" t="s">
        <v>538</v>
      </c>
      <c r="F46" s="50"/>
      <c r="G46" s="50" t="s">
        <v>64</v>
      </c>
      <c r="H46" s="50"/>
      <c r="I46" s="50">
        <v>120</v>
      </c>
      <c r="J46" s="50"/>
      <c r="K46" s="50">
        <v>118</v>
      </c>
      <c r="L46" s="50">
        <v>122</v>
      </c>
      <c r="M46" s="50">
        <v>120</v>
      </c>
      <c r="N46" s="49">
        <f>(L46-K46)/6</f>
        <v>0.66666666666666663</v>
      </c>
      <c r="O46" s="49">
        <v>1</v>
      </c>
      <c r="P46" s="50"/>
      <c r="Q46" s="50"/>
      <c r="R46" s="50" t="s">
        <v>23</v>
      </c>
      <c r="S46" s="50"/>
      <c r="T46" s="50"/>
      <c r="U46" s="50"/>
      <c r="V46" s="50"/>
      <c r="W46" s="50"/>
      <c r="X46" s="50"/>
      <c r="Y46" s="50"/>
      <c r="Z46" s="50"/>
    </row>
    <row r="47" spans="1:26" s="22" customFormat="1" ht="15.6" x14ac:dyDescent="0.3">
      <c r="A47" s="45" t="b">
        <v>1</v>
      </c>
      <c r="B47" s="45" t="s">
        <v>399</v>
      </c>
      <c r="C47" s="39" t="s">
        <v>400</v>
      </c>
      <c r="D47" s="45" t="s">
        <v>400</v>
      </c>
      <c r="E47" s="45" t="s">
        <v>160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9" customFormat="1" ht="15.6" x14ac:dyDescent="0.3">
      <c r="A48" s="10"/>
      <c r="B48" s="10" t="s">
        <v>21</v>
      </c>
      <c r="C48" s="10"/>
      <c r="D48" s="10" t="s">
        <v>401</v>
      </c>
      <c r="E48" s="10" t="s">
        <v>402</v>
      </c>
      <c r="F48" s="10"/>
      <c r="G48" s="10" t="s">
        <v>62</v>
      </c>
      <c r="H48" s="10"/>
      <c r="I48" s="10" t="s">
        <v>431</v>
      </c>
      <c r="J48" s="10" t="s">
        <v>432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.6" x14ac:dyDescent="0.3">
      <c r="A49" s="10"/>
      <c r="B49" s="10" t="s">
        <v>21</v>
      </c>
      <c r="C49" s="10"/>
      <c r="D49" s="10" t="s">
        <v>403</v>
      </c>
      <c r="E49" s="10" t="s">
        <v>404</v>
      </c>
      <c r="F49" s="10"/>
      <c r="G49" s="10" t="s">
        <v>62</v>
      </c>
      <c r="H49" s="10"/>
      <c r="I49" s="10" t="s">
        <v>433</v>
      </c>
      <c r="J49" s="10" t="s">
        <v>434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.6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.6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.6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.6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.6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.6" x14ac:dyDescent="0.3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6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.6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6" x14ac:dyDescent="0.3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6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6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6" x14ac:dyDescent="0.3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6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6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6" x14ac:dyDescent="0.3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6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6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6" x14ac:dyDescent="0.3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6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6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6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6" x14ac:dyDescent="0.3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abSelected="1" zoomScaleNormal="100" zoomScalePageLayoutView="130" workbookViewId="0">
      <pane ySplit="3" topLeftCell="A4" activePane="bottomLeft" state="frozen"/>
      <selection pane="bottomLeft" activeCell="K4" sqref="K4"/>
    </sheetView>
  </sheetViews>
  <sheetFormatPr defaultColWidth="11.44140625" defaultRowHeight="14.4" x14ac:dyDescent="0.3"/>
  <cols>
    <col min="1" max="1" width="23" style="1" bestFit="1" customWidth="1"/>
    <col min="2" max="2" width="27.33203125" style="23" bestFit="1" customWidth="1"/>
    <col min="3" max="3" width="24.109375" style="1" bestFit="1" customWidth="1"/>
    <col min="4" max="4" width="35.109375" style="1" bestFit="1" customWidth="1"/>
    <col min="5" max="5" width="9.109375" style="1" bestFit="1" customWidth="1"/>
    <col min="6" max="6" width="14.33203125" style="1" bestFit="1" customWidth="1"/>
    <col min="7" max="7" width="9.6640625" style="1" customWidth="1"/>
    <col min="8" max="8" width="9.109375" style="1" bestFit="1" customWidth="1"/>
    <col min="9" max="9" width="19.33203125" style="1" bestFit="1" customWidth="1"/>
    <col min="10" max="10" width="26.33203125" style="1" bestFit="1" customWidth="1"/>
    <col min="11" max="11" width="8.44140625" style="1" customWidth="1"/>
    <col min="12" max="12" width="25.6640625" style="1" bestFit="1" customWidth="1"/>
    <col min="13" max="13" width="7.44140625" style="1" customWidth="1"/>
    <col min="14" max="16384" width="11.44140625" style="1"/>
  </cols>
  <sheetData>
    <row r="1" spans="1:13" s="23" customFormat="1" ht="18" x14ac:dyDescent="0.35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.6" x14ac:dyDescent="0.3">
      <c r="A2" s="35" t="s">
        <v>461</v>
      </c>
      <c r="B2" s="35" t="s">
        <v>640</v>
      </c>
      <c r="C2" s="35" t="s">
        <v>620</v>
      </c>
      <c r="D2" s="35" t="s">
        <v>462</v>
      </c>
      <c r="E2" s="35" t="s">
        <v>7</v>
      </c>
      <c r="F2" s="35" t="s">
        <v>11</v>
      </c>
      <c r="G2" s="35" t="s">
        <v>621</v>
      </c>
      <c r="H2" s="35" t="s">
        <v>622</v>
      </c>
      <c r="I2" s="35" t="s">
        <v>623</v>
      </c>
      <c r="J2" s="35" t="s">
        <v>624</v>
      </c>
      <c r="K2" s="35" t="s">
        <v>625</v>
      </c>
      <c r="L2" s="35" t="s">
        <v>626</v>
      </c>
      <c r="M2" s="35"/>
    </row>
    <row r="3" spans="1:13" s="9" customFormat="1" ht="46.8" x14ac:dyDescent="0.3">
      <c r="A3" s="35" t="s">
        <v>627</v>
      </c>
      <c r="B3" s="35" t="s">
        <v>641</v>
      </c>
      <c r="C3" s="35" t="s">
        <v>628</v>
      </c>
      <c r="D3" s="35" t="s">
        <v>629</v>
      </c>
      <c r="E3" s="35"/>
      <c r="F3" s="35" t="s">
        <v>630</v>
      </c>
      <c r="G3" s="35" t="s">
        <v>463</v>
      </c>
      <c r="H3" s="35" t="s">
        <v>463</v>
      </c>
      <c r="I3" s="35" t="s">
        <v>463</v>
      </c>
      <c r="J3" s="37" t="s">
        <v>631</v>
      </c>
      <c r="K3" s="35" t="s">
        <v>631</v>
      </c>
      <c r="L3" s="35" t="s">
        <v>632</v>
      </c>
      <c r="M3" s="35"/>
    </row>
    <row r="4" spans="1:13" s="23" customFormat="1" x14ac:dyDescent="0.3">
      <c r="A4" s="15" t="s">
        <v>633</v>
      </c>
      <c r="B4" s="15" t="s">
        <v>698</v>
      </c>
      <c r="C4" s="15" t="s">
        <v>634</v>
      </c>
      <c r="D4" s="15" t="s">
        <v>635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 x14ac:dyDescent="0.3">
      <c r="A5" s="15" t="s">
        <v>636</v>
      </c>
      <c r="B5" s="15" t="s">
        <v>699</v>
      </c>
      <c r="C5" s="15" t="s">
        <v>637</v>
      </c>
      <c r="D5" s="15" t="s">
        <v>638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 x14ac:dyDescent="0.3">
      <c r="A6" s="15" t="s">
        <v>660</v>
      </c>
      <c r="B6" s="15"/>
      <c r="C6" s="15"/>
      <c r="D6" s="15" t="s">
        <v>700</v>
      </c>
      <c r="E6" s="15" t="s">
        <v>661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x14ac:dyDescent="0.3">
      <c r="A7" s="15" t="s">
        <v>662</v>
      </c>
      <c r="B7" s="15"/>
      <c r="C7" s="15"/>
      <c r="D7" s="15" t="s">
        <v>701</v>
      </c>
      <c r="E7" s="15" t="s">
        <v>661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 x14ac:dyDescent="0.3">
      <c r="A8" s="15" t="s">
        <v>663</v>
      </c>
      <c r="B8" s="15"/>
      <c r="C8" s="15"/>
      <c r="D8" s="15" t="s">
        <v>702</v>
      </c>
      <c r="E8" s="15" t="s">
        <v>661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 x14ac:dyDescent="0.3">
      <c r="A9" s="15" t="s">
        <v>664</v>
      </c>
      <c r="B9" s="15"/>
      <c r="C9" s="15"/>
      <c r="D9" s="15" t="s">
        <v>703</v>
      </c>
      <c r="E9" s="15" t="s">
        <v>665</v>
      </c>
      <c r="F9" s="15" t="s">
        <v>64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 x14ac:dyDescent="0.3">
      <c r="A10" s="15" t="s">
        <v>666</v>
      </c>
      <c r="B10" s="15"/>
      <c r="C10" s="15"/>
      <c r="D10" s="15" t="s">
        <v>667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 x14ac:dyDescent="0.3">
      <c r="A11" s="15" t="s">
        <v>668</v>
      </c>
      <c r="B11" s="15"/>
      <c r="C11" s="15"/>
      <c r="D11" s="15" t="s">
        <v>669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 x14ac:dyDescent="0.3">
      <c r="A12" s="15" t="s">
        <v>670</v>
      </c>
      <c r="B12" s="15"/>
      <c r="C12" s="15"/>
      <c r="D12" s="15" t="s">
        <v>671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 x14ac:dyDescent="0.3">
      <c r="A13" s="15" t="s">
        <v>672</v>
      </c>
      <c r="B13" s="15"/>
      <c r="C13" s="15"/>
      <c r="D13" s="15" t="s">
        <v>673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 x14ac:dyDescent="0.3">
      <c r="A14" s="15" t="s">
        <v>674</v>
      </c>
      <c r="B14" s="15"/>
      <c r="C14" s="15"/>
      <c r="D14" s="15" t="s">
        <v>675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 x14ac:dyDescent="0.3">
      <c r="A15" s="15" t="s">
        <v>676</v>
      </c>
      <c r="B15" s="15"/>
      <c r="C15" s="15"/>
      <c r="D15" s="15" t="s">
        <v>677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 x14ac:dyDescent="0.3">
      <c r="A16" s="15" t="s">
        <v>678</v>
      </c>
      <c r="B16" s="15"/>
      <c r="C16" s="15"/>
      <c r="D16" s="15" t="s">
        <v>679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 x14ac:dyDescent="0.3">
      <c r="A17" s="15" t="s">
        <v>680</v>
      </c>
      <c r="B17" s="15"/>
      <c r="C17" s="15"/>
      <c r="D17" s="15" t="s">
        <v>681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 x14ac:dyDescent="0.3">
      <c r="A18" s="15" t="s">
        <v>682</v>
      </c>
      <c r="B18" s="15"/>
      <c r="C18" s="15"/>
      <c r="D18" s="15" t="s">
        <v>683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 x14ac:dyDescent="0.3">
      <c r="A19" s="15" t="s">
        <v>684</v>
      </c>
      <c r="B19" s="15"/>
      <c r="C19" s="15"/>
      <c r="D19" s="15" t="s">
        <v>685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 x14ac:dyDescent="0.3">
      <c r="A20" s="15" t="s">
        <v>686</v>
      </c>
      <c r="B20" s="15"/>
      <c r="C20" s="15"/>
      <c r="D20" s="15" t="s">
        <v>687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 x14ac:dyDescent="0.3">
      <c r="A21" s="15" t="s">
        <v>688</v>
      </c>
      <c r="B21" s="15"/>
      <c r="C21" s="15"/>
      <c r="D21" s="15" t="s">
        <v>689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 x14ac:dyDescent="0.3">
      <c r="A22" s="15" t="s">
        <v>690</v>
      </c>
      <c r="B22" s="15"/>
      <c r="C22" s="15"/>
      <c r="D22" s="15" t="s">
        <v>691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 x14ac:dyDescent="0.3">
      <c r="A23" s="15" t="s">
        <v>692</v>
      </c>
      <c r="B23" s="15"/>
      <c r="C23" s="15"/>
      <c r="D23" s="15" t="s">
        <v>693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 x14ac:dyDescent="0.3">
      <c r="A24" s="15" t="s">
        <v>694</v>
      </c>
      <c r="B24" s="15"/>
      <c r="C24" s="15"/>
      <c r="D24" s="15" t="s">
        <v>695</v>
      </c>
      <c r="E24" s="15" t="s">
        <v>696</v>
      </c>
      <c r="F24" s="15" t="s">
        <v>64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3">
      <c r="B29" s="22"/>
    </row>
    <row r="30" spans="1:13" x14ac:dyDescent="0.3">
      <c r="B30" s="22"/>
    </row>
    <row r="31" spans="1:13" x14ac:dyDescent="0.3">
      <c r="B31" s="22"/>
    </row>
    <row r="32" spans="1:13" x14ac:dyDescent="0.3">
      <c r="B32" s="22"/>
    </row>
    <row r="33" spans="2:2" x14ac:dyDescent="0.3">
      <c r="B33" s="22"/>
    </row>
    <row r="34" spans="2:2" x14ac:dyDescent="0.3">
      <c r="B34" s="22"/>
    </row>
    <row r="35" spans="2:2" x14ac:dyDescent="0.3">
      <c r="B35" s="22"/>
    </row>
    <row r="36" spans="2:2" x14ac:dyDescent="0.3">
      <c r="B36" s="22"/>
    </row>
    <row r="37" spans="2:2" x14ac:dyDescent="0.3">
      <c r="B37" s="22"/>
    </row>
    <row r="38" spans="2:2" x14ac:dyDescent="0.3">
      <c r="B38" s="22"/>
    </row>
    <row r="39" spans="2:2" x14ac:dyDescent="0.3">
      <c r="B39" s="22"/>
    </row>
    <row r="40" spans="2:2" x14ac:dyDescent="0.3">
      <c r="B40" s="22"/>
    </row>
    <row r="41" spans="2:2" x14ac:dyDescent="0.3">
      <c r="B41" s="22"/>
    </row>
    <row r="42" spans="2:2" x14ac:dyDescent="0.3">
      <c r="B42" s="22"/>
    </row>
    <row r="43" spans="2:2" x14ac:dyDescent="0.3">
      <c r="B43" s="22"/>
    </row>
    <row r="44" spans="2:2" x14ac:dyDescent="0.3">
      <c r="B44" s="22"/>
    </row>
    <row r="45" spans="2:2" x14ac:dyDescent="0.3">
      <c r="B45" s="22"/>
    </row>
    <row r="46" spans="2:2" x14ac:dyDescent="0.3">
      <c r="B46" s="22"/>
    </row>
    <row r="47" spans="2:2" x14ac:dyDescent="0.3">
      <c r="B47" s="22"/>
    </row>
    <row r="48" spans="2:2" x14ac:dyDescent="0.3">
      <c r="B48" s="22"/>
    </row>
    <row r="49" spans="2:2" x14ac:dyDescent="0.3">
      <c r="B49" s="22"/>
    </row>
    <row r="50" spans="2:2" x14ac:dyDescent="0.3">
      <c r="B50" s="22"/>
    </row>
    <row r="51" spans="2:2" x14ac:dyDescent="0.3">
      <c r="B51" s="22"/>
    </row>
    <row r="52" spans="2:2" x14ac:dyDescent="0.3">
      <c r="B52" s="22"/>
    </row>
    <row r="53" spans="2:2" x14ac:dyDescent="0.3">
      <c r="B53" s="22"/>
    </row>
    <row r="54" spans="2:2" x14ac:dyDescent="0.3">
      <c r="B54" s="22"/>
    </row>
    <row r="55" spans="2:2" x14ac:dyDescent="0.3">
      <c r="B55" s="22"/>
    </row>
    <row r="56" spans="2:2" x14ac:dyDescent="0.3">
      <c r="B56" s="22"/>
    </row>
    <row r="57" spans="2:2" x14ac:dyDescent="0.3">
      <c r="B57" s="22"/>
    </row>
    <row r="58" spans="2:2" x14ac:dyDescent="0.3">
      <c r="B58" s="22"/>
    </row>
    <row r="59" spans="2:2" x14ac:dyDescent="0.3">
      <c r="B59" s="22"/>
    </row>
    <row r="60" spans="2:2" x14ac:dyDescent="0.3">
      <c r="B60" s="22"/>
    </row>
    <row r="61" spans="2:2" x14ac:dyDescent="0.3">
      <c r="B61" s="22"/>
    </row>
    <row r="62" spans="2:2" x14ac:dyDescent="0.3">
      <c r="B62" s="22"/>
    </row>
    <row r="63" spans="2:2" x14ac:dyDescent="0.3">
      <c r="B63" s="22"/>
    </row>
    <row r="64" spans="2:2" x14ac:dyDescent="0.3">
      <c r="B64" s="22"/>
    </row>
    <row r="65" spans="2:2" x14ac:dyDescent="0.3">
      <c r="B65" s="22"/>
    </row>
    <row r="66" spans="2:2" x14ac:dyDescent="0.3">
      <c r="B66" s="22"/>
    </row>
    <row r="67" spans="2:2" x14ac:dyDescent="0.3">
      <c r="B67" s="22"/>
    </row>
    <row r="68" spans="2:2" x14ac:dyDescent="0.3">
      <c r="B68" s="22"/>
    </row>
    <row r="69" spans="2:2" x14ac:dyDescent="0.3">
      <c r="B69" s="22"/>
    </row>
    <row r="70" spans="2:2" x14ac:dyDescent="0.3">
      <c r="B70" s="22"/>
    </row>
    <row r="71" spans="2:2" x14ac:dyDescent="0.3">
      <c r="B71" s="22"/>
    </row>
    <row r="72" spans="2:2" x14ac:dyDescent="0.3">
      <c r="B72" s="22"/>
    </row>
    <row r="73" spans="2:2" x14ac:dyDescent="0.3">
      <c r="B73" s="22"/>
    </row>
    <row r="74" spans="2:2" x14ac:dyDescent="0.3">
      <c r="B74" s="22"/>
    </row>
    <row r="75" spans="2:2" x14ac:dyDescent="0.3">
      <c r="B75" s="22"/>
    </row>
    <row r="76" spans="2:2" x14ac:dyDescent="0.3">
      <c r="B76" s="22"/>
    </row>
    <row r="77" spans="2:2" x14ac:dyDescent="0.3">
      <c r="B77" s="22"/>
    </row>
    <row r="78" spans="2:2" x14ac:dyDescent="0.3">
      <c r="B78" s="22"/>
    </row>
    <row r="79" spans="2:2" x14ac:dyDescent="0.3">
      <c r="B79" s="22"/>
    </row>
    <row r="80" spans="2:2" x14ac:dyDescent="0.3">
      <c r="B80" s="22"/>
    </row>
    <row r="81" spans="2:2" x14ac:dyDescent="0.3">
      <c r="B81" s="22"/>
    </row>
    <row r="82" spans="2:2" x14ac:dyDescent="0.3">
      <c r="B82" s="22"/>
    </row>
    <row r="83" spans="2:2" x14ac:dyDescent="0.3">
      <c r="B83" s="22"/>
    </row>
    <row r="84" spans="2:2" x14ac:dyDescent="0.3">
      <c r="B84" s="22"/>
    </row>
    <row r="85" spans="2:2" x14ac:dyDescent="0.3">
      <c r="B85" s="22"/>
    </row>
    <row r="86" spans="2:2" x14ac:dyDescent="0.3">
      <c r="B86" s="22"/>
    </row>
    <row r="87" spans="2:2" x14ac:dyDescent="0.3">
      <c r="B87" s="22"/>
    </row>
    <row r="88" spans="2:2" x14ac:dyDescent="0.3">
      <c r="B88" s="22"/>
    </row>
    <row r="89" spans="2:2" x14ac:dyDescent="0.3">
      <c r="B89" s="22"/>
    </row>
    <row r="90" spans="2:2" x14ac:dyDescent="0.3">
      <c r="B90" s="22"/>
    </row>
    <row r="91" spans="2:2" x14ac:dyDescent="0.3">
      <c r="B91" s="22"/>
    </row>
    <row r="92" spans="2:2" x14ac:dyDescent="0.3">
      <c r="B92" s="22"/>
    </row>
    <row r="93" spans="2:2" x14ac:dyDescent="0.3">
      <c r="B93" s="22"/>
    </row>
    <row r="94" spans="2:2" x14ac:dyDescent="0.3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.6" x14ac:dyDescent="0.3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.6" x14ac:dyDescent="0.3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.6" x14ac:dyDescent="0.3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.6" x14ac:dyDescent="0.3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.6" x14ac:dyDescent="0.3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.6" x14ac:dyDescent="0.3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.6" x14ac:dyDescent="0.3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.6" x14ac:dyDescent="0.3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.6" x14ac:dyDescent="0.3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.6" x14ac:dyDescent="0.3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.6" x14ac:dyDescent="0.3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.6" x14ac:dyDescent="0.3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.6" x14ac:dyDescent="0.3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.6" x14ac:dyDescent="0.3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.6" x14ac:dyDescent="0.3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.6" x14ac:dyDescent="0.3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.6" x14ac:dyDescent="0.3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.6" x14ac:dyDescent="0.3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.6" x14ac:dyDescent="0.3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.6" x14ac:dyDescent="0.3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.6" x14ac:dyDescent="0.3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.6" x14ac:dyDescent="0.3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.6" x14ac:dyDescent="0.3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.6" x14ac:dyDescent="0.3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.6" x14ac:dyDescent="0.3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.6" x14ac:dyDescent="0.3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.6" x14ac:dyDescent="0.3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.6" x14ac:dyDescent="0.3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.6" x14ac:dyDescent="0.3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.6" x14ac:dyDescent="0.3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.6" x14ac:dyDescent="0.3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.6" x14ac:dyDescent="0.3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.6" x14ac:dyDescent="0.3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.6" x14ac:dyDescent="0.3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.6" x14ac:dyDescent="0.3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.6" x14ac:dyDescent="0.3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.6" x14ac:dyDescent="0.3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.6" x14ac:dyDescent="0.3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.6" x14ac:dyDescent="0.3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.6" x14ac:dyDescent="0.3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.6" x14ac:dyDescent="0.3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.6" x14ac:dyDescent="0.3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.6" x14ac:dyDescent="0.3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.6" x14ac:dyDescent="0.3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.6" x14ac:dyDescent="0.3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.6" x14ac:dyDescent="0.3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.6" x14ac:dyDescent="0.3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.6" x14ac:dyDescent="0.3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.6" x14ac:dyDescent="0.3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.6" x14ac:dyDescent="0.3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.6" x14ac:dyDescent="0.3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.6" x14ac:dyDescent="0.3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.6" x14ac:dyDescent="0.3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.6" x14ac:dyDescent="0.3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.6" x14ac:dyDescent="0.3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.6" x14ac:dyDescent="0.3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.6" x14ac:dyDescent="0.3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.6" x14ac:dyDescent="0.3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.6" x14ac:dyDescent="0.3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.6" x14ac:dyDescent="0.3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.6" x14ac:dyDescent="0.3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.6" x14ac:dyDescent="0.3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.6" x14ac:dyDescent="0.3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.6" x14ac:dyDescent="0.3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.6" x14ac:dyDescent="0.3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.6" x14ac:dyDescent="0.3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.6" x14ac:dyDescent="0.3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.6" x14ac:dyDescent="0.3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.6" x14ac:dyDescent="0.3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.6" x14ac:dyDescent="0.3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.6" x14ac:dyDescent="0.3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.6" x14ac:dyDescent="0.3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.6" x14ac:dyDescent="0.3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.6" x14ac:dyDescent="0.3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.6" x14ac:dyDescent="0.3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.6" x14ac:dyDescent="0.3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.6" x14ac:dyDescent="0.3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.6" x14ac:dyDescent="0.3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.6" x14ac:dyDescent="0.3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.6" x14ac:dyDescent="0.3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.6" x14ac:dyDescent="0.3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.6" x14ac:dyDescent="0.3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.6" x14ac:dyDescent="0.3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.6" x14ac:dyDescent="0.3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.6" x14ac:dyDescent="0.3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.6" x14ac:dyDescent="0.3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.6" x14ac:dyDescent="0.3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.6" x14ac:dyDescent="0.3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.6" x14ac:dyDescent="0.3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.6" x14ac:dyDescent="0.3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.6" x14ac:dyDescent="0.3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.6" x14ac:dyDescent="0.3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.6" x14ac:dyDescent="0.3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.6" x14ac:dyDescent="0.3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.6" x14ac:dyDescent="0.3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.6" x14ac:dyDescent="0.3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.6" x14ac:dyDescent="0.3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.6" x14ac:dyDescent="0.3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.6" x14ac:dyDescent="0.3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.6" x14ac:dyDescent="0.3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.6" x14ac:dyDescent="0.3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.6" x14ac:dyDescent="0.3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.6" x14ac:dyDescent="0.3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.6" x14ac:dyDescent="0.3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.6" x14ac:dyDescent="0.3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.6" x14ac:dyDescent="0.3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.6" x14ac:dyDescent="0.3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.6" x14ac:dyDescent="0.3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.6" x14ac:dyDescent="0.3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.6" x14ac:dyDescent="0.3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.6" x14ac:dyDescent="0.3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.6" x14ac:dyDescent="0.3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.6" x14ac:dyDescent="0.3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.6" x14ac:dyDescent="0.3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.6" x14ac:dyDescent="0.3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.6" x14ac:dyDescent="0.3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.6" x14ac:dyDescent="0.3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.6" x14ac:dyDescent="0.3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.6" x14ac:dyDescent="0.3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.6" x14ac:dyDescent="0.3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.6" x14ac:dyDescent="0.3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.6" x14ac:dyDescent="0.3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.6" x14ac:dyDescent="0.3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.6" x14ac:dyDescent="0.3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.6" x14ac:dyDescent="0.3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.6" x14ac:dyDescent="0.3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.6" x14ac:dyDescent="0.3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.6" x14ac:dyDescent="0.3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.6" x14ac:dyDescent="0.3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.6" x14ac:dyDescent="0.3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.6" x14ac:dyDescent="0.3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.6" x14ac:dyDescent="0.3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.6" x14ac:dyDescent="0.3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.6" x14ac:dyDescent="0.3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.6" x14ac:dyDescent="0.3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.6" x14ac:dyDescent="0.3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.6" x14ac:dyDescent="0.3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.6" x14ac:dyDescent="0.3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.6" x14ac:dyDescent="0.3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.6" x14ac:dyDescent="0.3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.6" x14ac:dyDescent="0.3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.6" x14ac:dyDescent="0.3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.6" x14ac:dyDescent="0.3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.6" x14ac:dyDescent="0.3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.6" x14ac:dyDescent="0.3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.6" x14ac:dyDescent="0.3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.6" x14ac:dyDescent="0.3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.6" x14ac:dyDescent="0.3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.6" x14ac:dyDescent="0.3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.6" x14ac:dyDescent="0.3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.6" x14ac:dyDescent="0.3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.6" x14ac:dyDescent="0.3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.6" x14ac:dyDescent="0.3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.6" x14ac:dyDescent="0.3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.6" x14ac:dyDescent="0.3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.6" x14ac:dyDescent="0.3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.6" x14ac:dyDescent="0.3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.6" x14ac:dyDescent="0.3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.6" x14ac:dyDescent="0.3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.6" x14ac:dyDescent="0.3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.6" x14ac:dyDescent="0.3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.6" x14ac:dyDescent="0.3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.6" x14ac:dyDescent="0.3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.6" x14ac:dyDescent="0.3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.6" x14ac:dyDescent="0.3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.6" x14ac:dyDescent="0.3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.6" x14ac:dyDescent="0.3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.6" x14ac:dyDescent="0.3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.6" x14ac:dyDescent="0.3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.6" x14ac:dyDescent="0.3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.6" x14ac:dyDescent="0.3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.6" x14ac:dyDescent="0.3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.6" x14ac:dyDescent="0.3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.6" x14ac:dyDescent="0.3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.6" x14ac:dyDescent="0.3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.6" x14ac:dyDescent="0.3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.6" x14ac:dyDescent="0.3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.6" x14ac:dyDescent="0.3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.6" x14ac:dyDescent="0.3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.6" x14ac:dyDescent="0.3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.6" x14ac:dyDescent="0.3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.6" x14ac:dyDescent="0.3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.6" x14ac:dyDescent="0.3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.6" x14ac:dyDescent="0.3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.6" x14ac:dyDescent="0.3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.6" x14ac:dyDescent="0.3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.6" x14ac:dyDescent="0.3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.6" x14ac:dyDescent="0.3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.6" x14ac:dyDescent="0.3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.6" x14ac:dyDescent="0.3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.6" x14ac:dyDescent="0.3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.6" x14ac:dyDescent="0.3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.6" x14ac:dyDescent="0.3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.6" x14ac:dyDescent="0.3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.6" x14ac:dyDescent="0.3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.6" x14ac:dyDescent="0.3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.6" x14ac:dyDescent="0.3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.6" x14ac:dyDescent="0.3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.6" x14ac:dyDescent="0.3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.6" x14ac:dyDescent="0.3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.6" x14ac:dyDescent="0.3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.6" x14ac:dyDescent="0.3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.6" x14ac:dyDescent="0.3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.6" x14ac:dyDescent="0.3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.6" x14ac:dyDescent="0.3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.6" x14ac:dyDescent="0.3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.6" x14ac:dyDescent="0.3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.6" x14ac:dyDescent="0.3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.6" x14ac:dyDescent="0.3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.6" x14ac:dyDescent="0.3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.6" x14ac:dyDescent="0.3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.6" x14ac:dyDescent="0.3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.6" x14ac:dyDescent="0.3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.6" x14ac:dyDescent="0.3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.6" x14ac:dyDescent="0.3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.6" x14ac:dyDescent="0.3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.6" x14ac:dyDescent="0.3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.6" x14ac:dyDescent="0.3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.6" x14ac:dyDescent="0.3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.6" x14ac:dyDescent="0.3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.6" x14ac:dyDescent="0.3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.6" x14ac:dyDescent="0.3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.6" x14ac:dyDescent="0.3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.6" x14ac:dyDescent="0.3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.6" x14ac:dyDescent="0.3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.6" x14ac:dyDescent="0.3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.6" x14ac:dyDescent="0.3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.6" x14ac:dyDescent="0.3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.6" x14ac:dyDescent="0.3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.6" x14ac:dyDescent="0.3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.6" x14ac:dyDescent="0.3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.6" x14ac:dyDescent="0.3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.6" x14ac:dyDescent="0.3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.6" x14ac:dyDescent="0.3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.6" x14ac:dyDescent="0.3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.6" x14ac:dyDescent="0.3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.6" x14ac:dyDescent="0.3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.6" x14ac:dyDescent="0.3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.6" x14ac:dyDescent="0.3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.6" x14ac:dyDescent="0.3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.6" x14ac:dyDescent="0.3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.6" x14ac:dyDescent="0.3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.6" x14ac:dyDescent="0.3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.6" x14ac:dyDescent="0.3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.6" x14ac:dyDescent="0.3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.6" x14ac:dyDescent="0.3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.6" x14ac:dyDescent="0.3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.6" x14ac:dyDescent="0.3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.6" x14ac:dyDescent="0.3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.6" x14ac:dyDescent="0.3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.6" x14ac:dyDescent="0.3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.6" x14ac:dyDescent="0.3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.6" x14ac:dyDescent="0.3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.6" x14ac:dyDescent="0.3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.6" x14ac:dyDescent="0.3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.6" x14ac:dyDescent="0.3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.6" x14ac:dyDescent="0.3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.6" x14ac:dyDescent="0.3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.6" x14ac:dyDescent="0.3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.6" x14ac:dyDescent="0.3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.6" x14ac:dyDescent="0.3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.6" x14ac:dyDescent="0.3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.6" x14ac:dyDescent="0.3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.6" x14ac:dyDescent="0.3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.6" x14ac:dyDescent="0.3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.6" x14ac:dyDescent="0.3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.6" x14ac:dyDescent="0.3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.6" x14ac:dyDescent="0.3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.6" x14ac:dyDescent="0.3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.6" x14ac:dyDescent="0.3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.6" x14ac:dyDescent="0.3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.6" x14ac:dyDescent="0.3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.6" x14ac:dyDescent="0.3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.6" x14ac:dyDescent="0.3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.6" x14ac:dyDescent="0.3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.6" x14ac:dyDescent="0.3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.6" x14ac:dyDescent="0.3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.6" x14ac:dyDescent="0.3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.6" x14ac:dyDescent="0.3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.6" x14ac:dyDescent="0.3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.6" x14ac:dyDescent="0.3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.6" x14ac:dyDescent="0.3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.6" x14ac:dyDescent="0.3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.6" x14ac:dyDescent="0.3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.6" x14ac:dyDescent="0.3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.6" x14ac:dyDescent="0.3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.6" x14ac:dyDescent="0.3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.6" x14ac:dyDescent="0.3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.6" x14ac:dyDescent="0.3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.6" x14ac:dyDescent="0.3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.6" x14ac:dyDescent="0.3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.6" x14ac:dyDescent="0.3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.6" x14ac:dyDescent="0.3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.6" x14ac:dyDescent="0.3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.6" x14ac:dyDescent="0.3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.6" x14ac:dyDescent="0.3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.6" x14ac:dyDescent="0.3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.6" x14ac:dyDescent="0.3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.6" x14ac:dyDescent="0.3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.6" x14ac:dyDescent="0.3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.6" x14ac:dyDescent="0.3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.6" x14ac:dyDescent="0.3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.6" x14ac:dyDescent="0.3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.6" x14ac:dyDescent="0.3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.6" x14ac:dyDescent="0.3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.6" x14ac:dyDescent="0.3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.6" x14ac:dyDescent="0.3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.6" x14ac:dyDescent="0.3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.6" x14ac:dyDescent="0.3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 x14ac:dyDescent="0.3">
      <c r="A328" t="b">
        <v>0</v>
      </c>
      <c r="B328" t="s">
        <v>479</v>
      </c>
      <c r="C328" t="s">
        <v>480</v>
      </c>
      <c r="D328" t="s">
        <v>68</v>
      </c>
    </row>
    <row r="329" spans="1:9" x14ac:dyDescent="0.3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 x14ac:dyDescent="0.3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 x14ac:dyDescent="0.3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 x14ac:dyDescent="0.3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 x14ac:dyDescent="0.3">
      <c r="A336" t="b">
        <v>0</v>
      </c>
      <c r="B336" t="s">
        <v>501</v>
      </c>
      <c r="C336" t="s">
        <v>502</v>
      </c>
      <c r="D336" t="s">
        <v>68</v>
      </c>
    </row>
    <row r="337" spans="1:16" x14ac:dyDescent="0.3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 x14ac:dyDescent="0.3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 x14ac:dyDescent="0.3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.6" x14ac:dyDescent="0.3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526</v>
      </c>
      <c r="C345" t="s">
        <v>524</v>
      </c>
      <c r="D345" s="1" t="s">
        <v>68</v>
      </c>
    </row>
    <row r="346" spans="1:16" x14ac:dyDescent="0.3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528</v>
      </c>
      <c r="C357" t="s">
        <v>527</v>
      </c>
      <c r="D357" t="s">
        <v>68</v>
      </c>
    </row>
    <row r="358" spans="1:18" x14ac:dyDescent="0.3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.6" x14ac:dyDescent="0.3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534</v>
      </c>
      <c r="C363" t="s">
        <v>533</v>
      </c>
      <c r="D363" s="1" t="s">
        <v>68</v>
      </c>
    </row>
    <row r="364" spans="1:18" x14ac:dyDescent="0.3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540</v>
      </c>
      <c r="C365" t="s">
        <v>537</v>
      </c>
      <c r="D365" s="1" t="s">
        <v>68</v>
      </c>
    </row>
    <row r="366" spans="1:18" x14ac:dyDescent="0.3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opLeftCell="F9" workbookViewId="0">
      <selection activeCell="I30" sqref="I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7" x14ac:dyDescent="0.3">
      <c r="A1" t="s">
        <v>441</v>
      </c>
      <c r="B1" t="s">
        <v>438</v>
      </c>
      <c r="C1" t="s">
        <v>439</v>
      </c>
      <c r="D1" t="s">
        <v>656</v>
      </c>
      <c r="E1" t="s">
        <v>5</v>
      </c>
    </row>
    <row r="2" spans="1:7" s="22" customFormat="1" x14ac:dyDescent="0.3">
      <c r="A2" s="22" t="s">
        <v>642</v>
      </c>
      <c r="B2" s="22" t="s">
        <v>643</v>
      </c>
      <c r="C2" s="22" t="s">
        <v>644</v>
      </c>
      <c r="D2" s="22" t="s">
        <v>645</v>
      </c>
      <c r="E2" s="22" t="s">
        <v>653</v>
      </c>
    </row>
    <row r="3" spans="1:7" s="22" customFormat="1" x14ac:dyDescent="0.3">
      <c r="A3" s="22" t="s">
        <v>593</v>
      </c>
      <c r="B3" s="22" t="s">
        <v>445</v>
      </c>
      <c r="C3" s="22" t="s">
        <v>594</v>
      </c>
      <c r="D3" s="22" t="s">
        <v>646</v>
      </c>
      <c r="E3" s="22" t="s">
        <v>654</v>
      </c>
    </row>
    <row r="4" spans="1:7" s="22" customFormat="1" x14ac:dyDescent="0.3">
      <c r="A4" s="22" t="s">
        <v>595</v>
      </c>
      <c r="B4" s="22" t="s">
        <v>446</v>
      </c>
      <c r="C4" s="22" t="s">
        <v>596</v>
      </c>
      <c r="D4" s="22" t="s">
        <v>647</v>
      </c>
      <c r="E4" s="22" t="s">
        <v>654</v>
      </c>
    </row>
    <row r="5" spans="1:7" s="22" customFormat="1" x14ac:dyDescent="0.3">
      <c r="A5" s="22" t="s">
        <v>597</v>
      </c>
      <c r="B5" s="22" t="s">
        <v>447</v>
      </c>
      <c r="C5" s="22" t="s">
        <v>598</v>
      </c>
      <c r="D5" s="22" t="s">
        <v>648</v>
      </c>
      <c r="E5" s="22" t="s">
        <v>654</v>
      </c>
    </row>
    <row r="6" spans="1:7" s="22" customFormat="1" x14ac:dyDescent="0.3">
      <c r="A6" s="22" t="s">
        <v>599</v>
      </c>
      <c r="B6" s="22" t="s">
        <v>445</v>
      </c>
      <c r="C6" s="22" t="s">
        <v>600</v>
      </c>
      <c r="D6" s="22" t="s">
        <v>649</v>
      </c>
      <c r="E6" s="22" t="s">
        <v>718</v>
      </c>
    </row>
    <row r="7" spans="1:7" s="22" customFormat="1" x14ac:dyDescent="0.3">
      <c r="A7" s="22" t="s">
        <v>601</v>
      </c>
      <c r="B7" s="22" t="s">
        <v>446</v>
      </c>
      <c r="C7" s="22" t="s">
        <v>602</v>
      </c>
      <c r="D7" s="22" t="s">
        <v>647</v>
      </c>
      <c r="E7" s="22" t="s">
        <v>718</v>
      </c>
    </row>
    <row r="8" spans="1:7" s="22" customFormat="1" x14ac:dyDescent="0.3">
      <c r="A8" s="22" t="s">
        <v>440</v>
      </c>
      <c r="B8" s="22" t="s">
        <v>447</v>
      </c>
      <c r="C8" s="22" t="s">
        <v>603</v>
      </c>
      <c r="D8" s="22" t="s">
        <v>648</v>
      </c>
      <c r="E8" s="22" t="s">
        <v>719</v>
      </c>
    </row>
    <row r="9" spans="1:7" s="22" customFormat="1" x14ac:dyDescent="0.3">
      <c r="A9" s="22" t="s">
        <v>604</v>
      </c>
      <c r="B9" s="22" t="s">
        <v>448</v>
      </c>
      <c r="C9" s="22" t="s">
        <v>605</v>
      </c>
      <c r="D9" s="22" t="s">
        <v>650</v>
      </c>
      <c r="E9" s="22" t="s">
        <v>719</v>
      </c>
    </row>
    <row r="10" spans="1:7" x14ac:dyDescent="0.3">
      <c r="A10" s="22" t="s">
        <v>606</v>
      </c>
      <c r="B10" s="22" t="s">
        <v>651</v>
      </c>
      <c r="C10" s="22" t="s">
        <v>607</v>
      </c>
      <c r="D10" s="22" t="s">
        <v>652</v>
      </c>
      <c r="E10" s="22" t="s">
        <v>719</v>
      </c>
    </row>
    <row r="11" spans="1:7" s="22" customFormat="1" x14ac:dyDescent="0.3">
      <c r="A11" s="22" t="s">
        <v>720</v>
      </c>
      <c r="B11" s="22" t="s">
        <v>446</v>
      </c>
      <c r="C11" s="22" t="s">
        <v>721</v>
      </c>
      <c r="D11" s="22" t="s">
        <v>722</v>
      </c>
      <c r="E11" s="22" t="s">
        <v>655</v>
      </c>
    </row>
    <row r="12" spans="1:7" s="22" customFormat="1" x14ac:dyDescent="0.3">
      <c r="A12" s="22" t="s">
        <v>723</v>
      </c>
      <c r="B12" s="22" t="s">
        <v>447</v>
      </c>
      <c r="C12" s="22" t="s">
        <v>724</v>
      </c>
      <c r="D12" s="22" t="s">
        <v>722</v>
      </c>
      <c r="E12" s="22" t="s">
        <v>655</v>
      </c>
    </row>
    <row r="13" spans="1:7" s="22" customFormat="1" x14ac:dyDescent="0.3"/>
    <row r="14" spans="1:7" s="22" customFormat="1" x14ac:dyDescent="0.3"/>
    <row r="15" spans="1:7" x14ac:dyDescent="0.3">
      <c r="A15" t="s">
        <v>573</v>
      </c>
      <c r="C15" s="11" t="s">
        <v>557</v>
      </c>
      <c r="E15" t="s">
        <v>558</v>
      </c>
      <c r="G15" t="s">
        <v>575</v>
      </c>
    </row>
    <row r="16" spans="1:7" x14ac:dyDescent="0.3">
      <c r="A16" t="s">
        <v>456</v>
      </c>
      <c r="C16" t="b">
        <v>1</v>
      </c>
      <c r="E16" t="s">
        <v>559</v>
      </c>
      <c r="G16" t="s">
        <v>467</v>
      </c>
    </row>
    <row r="17" spans="1:29" x14ac:dyDescent="0.3">
      <c r="A17" t="s">
        <v>454</v>
      </c>
      <c r="C17" t="b">
        <v>0</v>
      </c>
      <c r="E17" t="s">
        <v>547</v>
      </c>
    </row>
    <row r="18" spans="1:29" s="22" customFormat="1" x14ac:dyDescent="0.3"/>
    <row r="20" spans="1:29" x14ac:dyDescent="0.3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  <c r="X20" t="s">
        <v>741</v>
      </c>
      <c r="AA20" t="s">
        <v>742</v>
      </c>
    </row>
    <row r="21" spans="1:29" x14ac:dyDescent="0.3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  <c r="AA21" s="22" t="s">
        <v>743</v>
      </c>
      <c r="AB21" s="22">
        <v>30</v>
      </c>
      <c r="AC21" s="22" t="s">
        <v>592</v>
      </c>
    </row>
    <row r="22" spans="1:29" x14ac:dyDescent="0.3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9" x14ac:dyDescent="0.3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9" x14ac:dyDescent="0.3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9" x14ac:dyDescent="0.3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9" x14ac:dyDescent="0.3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9" x14ac:dyDescent="0.3">
      <c r="A27" t="s">
        <v>556</v>
      </c>
      <c r="I27" s="22" t="s">
        <v>744</v>
      </c>
      <c r="J27" s="23">
        <v>0</v>
      </c>
      <c r="K27" s="23" t="s">
        <v>745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9" x14ac:dyDescent="0.3">
      <c r="A28" t="s">
        <v>741</v>
      </c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9" x14ac:dyDescent="0.3">
      <c r="A29" t="s">
        <v>742</v>
      </c>
      <c r="L29" s="1" t="s">
        <v>562</v>
      </c>
      <c r="M29" s="22">
        <v>100</v>
      </c>
      <c r="N29" s="22" t="s">
        <v>578</v>
      </c>
      <c r="O29" t="s">
        <v>744</v>
      </c>
      <c r="P29" s="23">
        <v>0</v>
      </c>
      <c r="Q29" s="23" t="s">
        <v>745</v>
      </c>
    </row>
    <row r="30" spans="1:29" x14ac:dyDescent="0.3">
      <c r="L30" s="1" t="s">
        <v>542</v>
      </c>
      <c r="M30" s="23" t="s">
        <v>543</v>
      </c>
    </row>
    <row r="31" spans="1:29" x14ac:dyDescent="0.3">
      <c r="L31" s="1" t="s">
        <v>544</v>
      </c>
      <c r="M31" s="23">
        <v>2</v>
      </c>
      <c r="N31" s="22" t="s">
        <v>577</v>
      </c>
    </row>
    <row r="32" spans="1:29" x14ac:dyDescent="0.3">
      <c r="L32" s="22" t="s">
        <v>744</v>
      </c>
      <c r="M32" s="23">
        <v>0</v>
      </c>
      <c r="N32" s="23" t="s">
        <v>745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2015-02-11T17:54:34Z</dcterms:modified>
</cp:coreProperties>
</file>