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920" windowHeight="963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8" i="7"/>
  <c r="B27" i="7"/>
  <c r="B25" i="7"/>
  <c r="B26" i="7"/>
  <c r="N39" i="2"/>
  <c r="N37" i="2"/>
  <c r="N34" i="2"/>
  <c r="N33" i="2"/>
  <c r="N28" i="2"/>
  <c r="N18" i="2"/>
  <c r="N8" i="2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<sst xmlns="http://schemas.openxmlformats.org/spreadsheetml/2006/main" count="2179" uniqueCount="634">
  <si>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</si>
  <si>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</si>
  <si>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</si>
  <si>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</si>
  <si>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</si>
  <si>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</si>
  <si>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</si>
  <si>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</si>
  <si>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</si>
  <si>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</si>
  <si>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</si>
  <si>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</si>
  <si>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</si>
  <si>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</si>
  <si>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</si>
  <si>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</si>
  <si>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</si>
  <si>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</si>
  <si>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</si>
  <si>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</si>
  <si>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</si>
  <si>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</si>
  <si>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</si>
  <si>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</si>
  <si>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</si>
  <si>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</si>
  <si>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</si>
  <si>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</si>
  <si>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</si>
  <si>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</si>
  <si>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</si>
  <si>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</si>
  <si>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</si>
  <si>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</si>
  <si>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</si>
  <si>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</si>
  <si>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</si>
  <si>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</si>
  <si>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</si>
  <si>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</si>
  <si>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</si>
  <si>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</si>
  <si>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</si>
  <si>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</si>
  <si>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</si>
  <si>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</si>
  <si>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</si>
  <si>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</si>
  <si>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</si>
  <si>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</si>
  <si>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</si>
  <si>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</si>
  <si>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</si>
  <si>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</si>
  <si>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</si>
  <si>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</si>
  <si>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</si>
  <si>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</si>
  <si>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</si>
  <si>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</si>
  <si>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</si>
  <si>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</si>
  <si>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</si>
  <si>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</si>
  <si>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</si>
  <si>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</si>
  <si>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</si>
  <si>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</si>
  <si>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</si>
  <si>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</si>
  <si>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</si>
  <si>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</si>
  <si>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</si>
  <si>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</si>
  <si>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</si>
  <si>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</si>
  <si>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</si>
  <si>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</si>
  <si>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</si>
  <si>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</si>
  <si>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</si>
  <si>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</si>
  <si>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</si>
  <si>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</si>
  <si>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</si>
  <si>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</si>
  <si>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</si>
  <si>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</si>
  <si>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</si>
  <si>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</si>
  <si>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</si>
  <si>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</si>
  <si>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</si>
  <si>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</si>
  <si>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</si>
  <si>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</si>
  <si>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</si>
  <si>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</si>
  <si>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</si>
  <si>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</si>
  <si>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</si>
  <si>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</si>
  <si>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</si>
  <si>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</si>
  <si>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</si>
  <si>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</si>
  <si>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</si>
  <si>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</si>
  <si>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</si>
  <si>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</si>
  <si>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</si>
  <si>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</si>
  <si>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</si>
  <si>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</si>
  <si>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</si>
  <si>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</si>
  <si>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</si>
  <si>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</si>
  <si>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</si>
  <si>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</si>
  <si>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</si>
  <si>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</si>
  <si>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</si>
  <si>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</si>
  <si>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</si>
  <si>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</si>
  <si>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</si>
  <si>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</si>
  <si>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</si>
  <si>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</si>
  <si>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</si>
  <si>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</si>
  <si>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</si>
  <si>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</si>
  <si>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</si>
  <si>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</si>
  <si>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</si>
  <si>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</si>
  <si>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</si>
  <si>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</si>
  <si>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</si>
  <si>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</si>
  <si>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</si>
  <si>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</si>
  <si>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</si>
  <si>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</si>
  <si>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</si>
  <si>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</si>
  <si>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</si>
  <si>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</si>
  <si>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</si>
  <si>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</si>
  <si>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</si>
  <si>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</si>
  <si>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</si>
  <si>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</si>
  <si>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</si>
  <si>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</si>
  <si>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</si>
  <si>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</si>
  <si>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</si>
  <si>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</si>
  <si>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</si>
  <si>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</si>
  <si>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</si>
  <si>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</si>
  <si>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</si>
  <si>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</si>
  <si>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</si>
  <si>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</si>
  <si>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</si>
  <si>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</si>
  <si>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</si>
  <si>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</si>
  <si>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</si>
  <si>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</si>
  <si>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</si>
  <si>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</si>
  <si>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</si>
  <si>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</si>
  <si>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</si>
  <si>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</si>
  <si>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</si>
  <si>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</si>
  <si>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</si>
  <si>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</si>
  <si>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</si>
  <si>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</si>
  <si>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</si>
  <si>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</si>
  <si>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</si>
  <si>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</si>
  <si>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</si>
  <si>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</si>
  <si>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</si>
  <si>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</si>
  <si>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</si>
  <si>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</si>
  <si>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</si>
  <si>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</si>
  <si>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</si>
  <si>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</si>
  <si>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</si>
  <si>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</si>
  <si>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</si>
  <si>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</si>
  <si>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</si>
  <si>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</si>
  <si>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</si>
  <si>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</si>
  <si>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</si>
  <si>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</si>
  <si>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</si>
  <si>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</si>
  <si>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</si>
  <si>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</si>
  <si>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</si>
  <si>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</si>
  <si>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</si>
  <si>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</si>
  <si>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</si>
  <si>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</si>
  <si>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</si>
  <si>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</si>
  <si>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</si>
  <si>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</si>
  <si>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</si>
  <si>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</si>
  <si>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</si>
  <si>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</si>
  <si>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</si>
  <si>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</si>
  <si>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</si>
  <si>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</si>
  <si>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</si>
  <si>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</si>
  <si>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</si>
  <si>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</si>
  <si>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</si>
  <si>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</si>
  <si>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</si>
  <si>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</si>
  <si>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</si>
  <si>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</si>
  <si>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</si>
  <si>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</si>
  <si>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</si>
  <si>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</si>
  <si>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</si>
  <si>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</si>
  <si>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</si>
  <si>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</si>
  <si>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</si>
  <si>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</si>
  <si>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</si>
  <si>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</si>
  <si>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</si>
  <si>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</si>
  <si>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</si>
  <si>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</si>
  <si>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</si>
  <si>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</si>
  <si>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</si>
  <si>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</si>
  <si>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</si>
  <si>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</si>
  <si>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</si>
  <si>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</si>
  <si>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</si>
  <si>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</si>
  <si>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</si>
  <si>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</si>
  <si>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</si>
  <si>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</si>
  <si>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</si>
  <si>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</si>
  <si>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</si>
  <si>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</si>
  <si>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</si>
  <si>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</si>
  <si>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</si>
  <si>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</si>
  <si>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</si>
  <si>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</si>
  <si>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</si>
  <si>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</si>
  <si>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</si>
  <si>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</si>
  <si>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</si>
  <si>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</si>
  <si>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</si>
  <si>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</si>
  <si>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</si>
  <si>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</si>
  <si>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</si>
  <si>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</si>
  <si>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</si>
  <si>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</si>
  <si>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</si>
  <si>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</si>
  <si>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</si>
  <si>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</si>
  <si>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</si>
  <si>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</si>
  <si>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</si>
  <si>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</si>
  <si>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</si>
  <si>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</si>
  <si>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</si>
  <si>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</si>
  <si>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</si>
  <si>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</si>
  <si>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</si>
  <si>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</si>
  <si>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</si>
  <si>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</si>
  <si>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</si>
  <si>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</si>
  <si>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</si>
  <si>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</si>
  <si>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</si>
  <si>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</si>
  <si>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</si>
  <si>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</si>
  <si>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</si>
  <si>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</si>
  <si>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</si>
  <si>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</si>
  <si>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</si>
  <si>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</si>
  <si>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</si>
  <si>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</si>
  <si>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</si>
  <si>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</si>
  <si>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</si>
  <si>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</si>
  <si>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</si>
  <si>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</si>
  <si>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</si>
  <si>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</si>
  <si>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</si>
  <si>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</si>
  <si>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</si>
  <si>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</si>
  <si>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</si>
  <si>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</si>
  <si>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</si>
  <si>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</si>
  <si>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</si>
  <si>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</si>
  <si>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</si>
  <si>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</si>
  <si>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</si>
  <si>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</si>
  <si>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</si>
  <si>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</si>
  <si>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</si>
  <si>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</si>
  <si>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</si>
  <si>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</si>
  <si>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</si>
  <si>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</si>
  <si>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</si>
  <si>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</si>
  <si>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</si>
  <si>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</si>
  <si>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</si>
  <si>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</si>
  <si>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</si>
  <si>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</si>
  <si>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</si>
  <si>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</si>
  <si>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</si>
  <si>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</si>
  <si>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</si>
  <si>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</si>
  <si>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</si>
  <si>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</si>
  <si>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</si>
  <si>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</si>
  <si>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</si>
  <si>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</si>
  <si>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</si>
  <si>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</si>
  <si>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</si>
  <si>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</si>
  <si>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</si>
  <si>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</si>
  <si>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</si>
  <si>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</si>
  <si>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</si>
  <si>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</si>
  <si>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</si>
  <si>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</si>
  <si>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</si>
  <si>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</si>
  <si>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</si>
  <si>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</si>
  <si>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</si>
  <si>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</si>
  <si>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</si>
  <si>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</si>
  <si>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</si>
  <si>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</si>
  <si>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</si>
  <si>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</si>
  <si>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</si>
  <si>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</si>
  <si>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</si>
  <si>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</si>
  <si>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</si>
  <si>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</si>
  <si>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</si>
  <si>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</si>
  <si>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</si>
  <si>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</si>
  <si>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</si>
  <si>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</si>
  <si>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</si>
  <si>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</si>
  <si>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</si>
  <si>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</si>
  <si>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</si>
  <si>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</si>
  <si>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</si>
  <si>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</si>
  <si>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</si>
  <si>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</si>
  <si>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</si>
  <si>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</si>
  <si>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</si>
  <si>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</si>
  <si>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</si>
  <si>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</si>
  <si>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</si>
  <si>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</si>
  <si>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</si>
  <si>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</si>
  <si>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</si>
  <si>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</si>
  <si>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</si>
  <si>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</si>
  <si>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</si>
  <si>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</si>
  <si>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</si>
  <si>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</si>
  <si>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</si>
  <si>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</si>
  <si>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</si>
  <si>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</si>
  <si>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</si>
  <si>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</si>
  <si>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</si>
  <si>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</si>
  <si>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</si>
  <si>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</si>
  <si>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</si>
  <si>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</si>
  <si>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</si>
  <si>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</si>
  <si>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</si>
  <si>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</si>
  <si>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</si>
  <si>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</si>
  <si>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</si>
  <si>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</si>
  <si>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</si>
  <si>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</si>
  <si>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</si>
  <si>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</si>
  <si>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</si>
  <si>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</si>
  <si>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</si>
  <si>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</si>
  <si>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</si>
  <si>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</si>
  <si>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</si>
  <si>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</si>
  <si>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</si>
  <si>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</si>
  <si>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</si>
  <si>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</si>
  <si>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</si>
  <si>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</si>
  <si>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</si>
  <si>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</si>
  <si>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</si>
  <si>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</si>
  <si>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</si>
  <si>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</si>
  <si>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</si>
  <si>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</si>
  <si>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</si>
  <si>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</si>
  <si>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</si>
  <si>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</si>
  <si>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</si>
  <si>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</si>
  <si>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</si>
  <si>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</si>
  <si>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</si>
  <si>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</si>
  <si>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</si>
  <si>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</si>
  <si>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</si>
  <si>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</si>
  <si>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</si>
  <si>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</si>
  <si>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</si>
  <si>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</si>
  <si>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</si>
  <si>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</si>
  <si>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</si>
  <si>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</si>
  <si>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</si>
  <si>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</si>
  <si>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</si>
  <si>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</si>
  <si>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</si>
  <si>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</si>
  <si>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</si>
  <si>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</si>
  <si>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</si>
  <si>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</si>
  <si>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</si>
  <si>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</si>
  <si>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</si>
  <si>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</si>
  <si>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</si>
  <si>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</si>
  <si>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</si>
  <si>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</si>
  <si>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</si>
  <si>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</si>
  <si>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</si>
  <si>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</si>
  <si>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</si>
  <si>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</si>
  <si>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</si>
  <si>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</si>
  <si>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</si>
  <si>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</si>
  <si>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</si>
  <si>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</si>
  <si>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</si>
  <si>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</si>
  <si>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</si>
  <si>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</si>
  <si>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</si>
  <si>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</si>
  <si>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</si>
  <si>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</si>
  <si>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</si>
  <si>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</si>
  <si>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</si>
  <si>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</si>
  <si>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</si>
  <si>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</si>
  <si>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</si>
  <si>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</si>
  <si>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</si>
  <si>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</si>
  <si>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</si>
  <si>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</si>
  <si>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</si>
  <si>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</si>
  <si>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</si>
  <si>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</si>
  <si>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</si>
  <si>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</si>
  <si>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</si>
  <si>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</si>
  <si>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</si>
  <si>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</si>
  <si>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</si>
  <si>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</si>
  <si>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</si>
  <si>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</si>
  <si>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</si>
  <si>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</si>
  <si>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</si>
  <si>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</si>
  <si>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</si>
  <si>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</si>
  <si>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</si>
  <si>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</si>
  <si>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</si>
  <si>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</si>
  <si>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</si>
  <si>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</si>
  <si>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</si>
  <si>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</si>
  <si>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</si>
  <si>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</si>
  <si>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</si>
  <si>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</si>
  <si>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</si>
  <si>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</si>
  <si>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</si>
  <si>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</si>
  <si>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</si>
  <si>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</si>
  <si>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</si>
  <si>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</si>
  <si>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</si>
  <si>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</si>
  <si>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</si>
  <si>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</si>
  <si>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</si>
  <si>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</si>
  <si>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</si>
  <si>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</si>
  <si>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</si>
  <si>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</si>
  <si>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</si>
  <si>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</si>
  <si>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</si>
  <si>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</si>
  <si>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</si>
  <si>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</si>
  <si>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</si>
  <si>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</si>
  <si>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</si>
  <si>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</si>
  <si>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</si>
  <si>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</si>
  <si>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</si>
  <si>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</si>
  <si>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</si>
  <si>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</si>
  <si>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</si>
  <si>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</si>
  <si>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</si>
  <si>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 xml:space="preserve">Change Defaults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</si>
</sst>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10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zoomScale="80" zoomScaleNormal="80" zoomScalePageLayoutView="125" workbookViewId="0">
      <selection activeCell="F31" sqref="F31"/>
    </sheetView>
  </sheetViews>
  <sheetFormatPr defaultColWidth="10.6640625" defaultRowHeight="14.4" x14ac:dyDescent="0.3"/>
  <cols>
    <col min="1" max="1" width="25.6640625" style="1" customWidth="1"/>
    <col min="2" max="2" width="29.33203125" style="32" customWidth="1"/>
    <col min="3" max="3" width="32.44140625" style="1" bestFit="1" customWidth="1"/>
    <col min="4" max="4" width="31.6640625" style="1" bestFit="1" customWidth="1"/>
    <col min="5" max="5" width="47" style="1" bestFit="1" customWidth="1"/>
    <col min="6" max="16384" width="10.6640625" style="1"/>
  </cols>
  <sheetData>
    <row r="1" spans="1:5" x14ac:dyDescent="0.3">
      <c r="A1" s="22"/>
      <c r="B1" s="34"/>
      <c r="C1" s="22"/>
      <c r="D1" s="22"/>
      <c r="E1" s="23" t="s">
        <v>5</v>
      </c>
    </row>
    <row r="2" spans="1:5" s="13" customFormat="1" x14ac:dyDescent="0.3">
      <c r="A2" s="12" t="s">
        <v>443</v>
      </c>
      <c r="B2" s="33"/>
      <c r="C2" s="14"/>
      <c r="D2" s="14"/>
      <c r="E2" s="14"/>
    </row>
    <row r="3" spans="1:5" x14ac:dyDescent="0.3">
      <c r="A3" s="1" t="s">
        <v>444</v>
      </c>
      <c r="B3" s="32" t="s">
        <v>583</v>
      </c>
      <c r="E3" s="1" t="s">
        <v>445</v>
      </c>
    </row>
    <row r="4" spans="1:5" ht="28.95" x14ac:dyDescent="0.3">
      <c r="A4" s="1" t="s">
        <v>476</v>
      </c>
      <c r="B4" s="31" t="s">
        <v>542</v>
      </c>
      <c r="E4" s="2" t="s">
        <v>477</v>
      </c>
    </row>
    <row r="5" spans="1:5" ht="28.95" x14ac:dyDescent="0.3">
      <c r="A5" s="1" t="s">
        <v>494</v>
      </c>
      <c r="B5" s="31" t="s">
        <v>584</v>
      </c>
      <c r="E5" s="2" t="s">
        <v>495</v>
      </c>
    </row>
    <row r="6" spans="1:5" ht="57.6" x14ac:dyDescent="0.3">
      <c r="A6" s="1" t="s">
        <v>496</v>
      </c>
      <c r="B6" s="31" t="s">
        <v>595</v>
      </c>
      <c r="E6" s="2" t="s">
        <v>499</v>
      </c>
    </row>
    <row r="7" spans="1:5" x14ac:dyDescent="0.3">
      <c r="A7" s="1" t="s">
        <v>457</v>
      </c>
      <c r="B7" s="31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5" x14ac:dyDescent="0.3">
      <c r="A8" s="1" t="s">
        <v>458</v>
      </c>
      <c r="B8" s="31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1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3"/>
      <c r="C11" s="12"/>
      <c r="D11" s="14"/>
      <c r="E11" s="14"/>
    </row>
    <row r="12" spans="1:5" x14ac:dyDescent="0.3">
      <c r="A12" s="1" t="s">
        <v>44</v>
      </c>
      <c r="B12" s="31" t="s">
        <v>594</v>
      </c>
      <c r="E12" s="1" t="s">
        <v>498</v>
      </c>
    </row>
    <row r="13" spans="1:5" x14ac:dyDescent="0.3">
      <c r="A13" s="1" t="s">
        <v>28</v>
      </c>
      <c r="B13" s="31" t="s">
        <v>469</v>
      </c>
      <c r="E13" s="1" t="s">
        <v>500</v>
      </c>
    </row>
    <row r="14" spans="1:5" x14ac:dyDescent="0.3">
      <c r="A14" s="1" t="s">
        <v>29</v>
      </c>
      <c r="B14" s="31" t="s">
        <v>470</v>
      </c>
    </row>
    <row r="15" spans="1:5" x14ac:dyDescent="0.3">
      <c r="A15" s="1" t="s">
        <v>487</v>
      </c>
      <c r="B15" s="31" t="b">
        <v>1</v>
      </c>
      <c r="E15" s="1" t="s">
        <v>445</v>
      </c>
    </row>
    <row r="16" spans="1:5" x14ac:dyDescent="0.3">
      <c r="A16" s="1" t="s">
        <v>488</v>
      </c>
      <c r="B16" s="30" t="b">
        <v>1</v>
      </c>
      <c r="E16" s="1" t="s">
        <v>497</v>
      </c>
    </row>
    <row r="17" spans="1:5" x14ac:dyDescent="0.3">
      <c r="A17" s="1" t="s">
        <v>489</v>
      </c>
      <c r="B17" s="31" t="s">
        <v>490</v>
      </c>
      <c r="E17" s="1" t="s">
        <v>445</v>
      </c>
    </row>
    <row r="18" spans="1:5" x14ac:dyDescent="0.3">
      <c r="A18" s="1" t="s">
        <v>491</v>
      </c>
      <c r="B18" s="31" t="s">
        <v>577</v>
      </c>
      <c r="E18" s="1" t="s">
        <v>445</v>
      </c>
    </row>
    <row r="19" spans="1:5" x14ac:dyDescent="0.3">
      <c r="B19" s="31"/>
    </row>
    <row r="20" spans="1:5" s="2" customFormat="1" ht="72" x14ac:dyDescent="0.3">
      <c r="A20" s="12" t="s">
        <v>30</v>
      </c>
      <c r="B20" s="33"/>
      <c r="C20" s="12"/>
      <c r="D20" s="12"/>
      <c r="E20" s="14" t="s">
        <v>475</v>
      </c>
    </row>
    <row r="21" spans="1:5" x14ac:dyDescent="0.3">
      <c r="A21" s="1" t="s">
        <v>471</v>
      </c>
      <c r="B21" s="31" t="s">
        <v>587</v>
      </c>
    </row>
    <row r="22" spans="1:5" x14ac:dyDescent="0.3">
      <c r="A22" s="37"/>
    </row>
    <row r="23" spans="1:5" s="37" customFormat="1" x14ac:dyDescent="0.3">
      <c r="B23" s="32"/>
    </row>
    <row r="24" spans="1:5" s="2" customFormat="1" ht="72" x14ac:dyDescent="0.3">
      <c r="A24" s="12" t="s">
        <v>467</v>
      </c>
      <c r="B24" s="33"/>
      <c r="C24" s="12" t="s">
        <v>613</v>
      </c>
      <c r="D24" s="40" t="s">
        <v>633</v>
      </c>
      <c r="E24" s="14" t="s">
        <v>475</v>
      </c>
    </row>
    <row r="25" spans="1:5" x14ac:dyDescent="0.3">
      <c r="A25" s="37" t="str">
        <f>IF(LEN(INDEX(Lookups!$C$13:$Z$22,1,3*MATCH(Setup!$B21,Lookups!$A$13:$A$19,0)-2))=0,"",INDEX(Lookups!$C$13:$Z$22,1,3*MATCH(Setup!$B21,Lookups!$A$13:$A$19,0)-2))</f>
        <v>Number of Samples</v>
      </c>
      <c r="B25" s="31">
        <f>IF(D25&lt;&gt;"",D25,IF(LEN(INDEX(Lookups!$C$13:$Z$22,1,3*MATCH(Setup!$B21,Lookups!$A$13:$A$19,0)-1))=0,"",INDEX(Lookups!$C$13:$Z$22,1,3*MATCH(Setup!$B21,Lookups!$A$13:$A$19,0)-1)))</f>
        <v>30</v>
      </c>
      <c r="C25" s="32" t="str">
        <f>IF(LEN(INDEX(Lookups!$C$13:$Z$22,1,3*MATCH(Setup!$B21,Lookups!$A$13:$A$19,0)))=0,"",INDEX(Lookups!$C$13:$Z$22,1,3*MATCH(Setup!$B21,Lookups!$A$13:$A$19,0)))</f>
        <v>Size of initial population</v>
      </c>
      <c r="D25" s="41"/>
    </row>
    <row r="26" spans="1:5" x14ac:dyDescent="0.3">
      <c r="A26" s="37" t="str">
        <f>IF(LEN(INDEX(Lookups!$C$13:$Z$22,2,3*MATCH(Setup!$B21,Lookups!$A$13:$A$19,0)-2))=0,"",INDEX(Lookups!$C$13:$Z$22,2,3*MATCH(Setup!$B21,Lookups!$A$13:$A$19,0)-2))</f>
        <v>Generations</v>
      </c>
      <c r="B26" s="31">
        <f>IF(D26&lt;&gt;"",D26,IF(LEN(INDEX(Lookups!$C$13:$Z$22,2,3*MATCH(Setup!$B21,Lookups!$A$13:$A$19,0)-1))=0,"",INDEX(Lookups!$C$13:$Z$22,2,3*MATCH(Setup!$B21,Lookups!$A$13:$A$19,0)-1)))</f>
        <v>3</v>
      </c>
      <c r="C26" s="32" t="str">
        <f>IF(LEN(INDEX(Lookups!$C$13:$Z$22,2,3*MATCH(Setup!$B21,Lookups!$A$13:$A$19,0)))=0,"",INDEX(Lookups!$C$13:$Z$22,2,3*MATCH(Setup!$B21,Lookups!$A$13:$A$19,0)))</f>
        <v>Number of generations</v>
      </c>
      <c r="D26" s="41"/>
    </row>
    <row r="27" spans="1:5" x14ac:dyDescent="0.3">
      <c r="A27" s="37" t="str">
        <f>IF(LEN(INDEX(Lookups!$C$13:$Z$22,3,3*MATCH(Setup!$B21,Lookups!$A$13:$A$19,0)-2))=0,"",INDEX(Lookups!$C$13:$Z$22,3,3*MATCH(Setup!$B21,Lookups!$A$13:$A$19,0)-2))</f>
        <v>cprob</v>
      </c>
      <c r="B27" s="31">
        <f>IF(D27&lt;&gt;"",D27,IF(LEN(INDEX(Lookups!$C$13:$Z$22,3,3*MATCH(Setup!$B21,Lookups!$A$13:$A$19,0)-1))=0,"",INDEX(Lookups!$C$13:$Z$22,3,3*MATCH(Setup!$B21,Lookups!$A$13:$A$19,0)-1)))</f>
        <v>0.85</v>
      </c>
      <c r="C27" s="32" t="str">
        <f>IF(LEN(INDEX(Lookups!$C$13:$Z$22,3,3*MATCH(Setup!$B21,Lookups!$A$13:$A$19,0)))=0,"",INDEX(Lookups!$C$13:$Z$22,3,3*MATCH(Setup!$B21,Lookups!$A$13:$A$19,0)))</f>
        <v>Crossover probability [0,1]</v>
      </c>
      <c r="D27" s="41"/>
    </row>
    <row r="28" spans="1:5" s="37" customFormat="1" x14ac:dyDescent="0.3">
      <c r="A28" s="37" t="str">
        <f>IF(LEN(INDEX(Lookups!$C$13:$Z$22,4,3*MATCH(Setup!$B21,Lookups!$A$13:$A$19,0)-2))=0,"",INDEX(Lookups!$C$13:$Z$22,4,3*MATCH(Setup!$B21,Lookups!$A$13:$A$19,0)-2))</f>
        <v>XoverDistIdx</v>
      </c>
      <c r="B28" s="31">
        <f>IF(D28&lt;&gt;"",D28,IF(LEN(INDEX(Lookups!$C$13:$Z$22,4,3*MATCH(Setup!$B21,Lookups!$A$13:$A$19,0)-1))=0,"",INDEX(Lookups!$C$13:$Z$22,4,3*MATCH(Setup!$B21,Lookups!$A$13:$A$19,0)-1)))</f>
        <v>2</v>
      </c>
      <c r="C28" s="32" t="str">
        <f>IF(LEN(INDEX(Lookups!$C$13:$Z$22,4,3*MATCH(Setup!$B21,Lookups!$A$13:$A$19,0)))=0,"",INDEX(Lookups!$C$13:$Z$22,4,3*MATCH(Setup!$B21,Lookups!$A$13:$A$19,0)))</f>
        <v>Crossover Distribution Index (large values give higher probabilities of offspring close to parent)</v>
      </c>
      <c r="D28" s="41"/>
    </row>
    <row r="29" spans="1:5" s="37" customFormat="1" x14ac:dyDescent="0.3">
      <c r="A29" s="37" t="str">
        <f>IF(LEN(INDEX(Lookups!$C$13:$Z$22,5,3*MATCH(Setup!$B21,Lookups!$A$13:$A$19,0)-2))=0,"",INDEX(Lookups!$C$13:$Z$22,5,3*MATCH(Setup!$B21,Lookups!$A$13:$A$19,0)-2))</f>
        <v>MuDistIdx</v>
      </c>
      <c r="B29" s="31">
        <f>IF(D29&lt;&gt;"",D29,IF(LEN(INDEX(Lookups!$C$13:$Z$22,5,3*MATCH(Setup!$B21,Lookups!$A$13:$A$19,0)-1))=0,"",INDEX(Lookups!$C$13:$Z$22,5,3*MATCH(Setup!$B21,Lookups!$A$13:$A$19,0)-1)))</f>
        <v>2</v>
      </c>
      <c r="C29" s="32" t="str">
        <f>IF(LEN(INDEX(Lookups!$C$13:$Z$22,5,3*MATCH(Setup!$B21,Lookups!$A$13:$A$19,0)))=0,"",INDEX(Lookups!$C$13:$Z$22,5,3*MATCH(Setup!$B21,Lookups!$A$13:$A$19,0)))</f>
        <v>Mutation Distribution Index (large values give higher probabilities of offspring close to parent)</v>
      </c>
      <c r="D29" s="41"/>
    </row>
    <row r="30" spans="1:5" s="37" customFormat="1" x14ac:dyDescent="0.3">
      <c r="A30" s="37" t="str">
        <f>IF(LEN(INDEX(Lookups!$C$13:$Z$22,6,3*MATCH(Setup!$B21,Lookups!$A$13:$A$19,0)-2))=0,"",INDEX(Lookups!$C$13:$Z$22,6,3*MATCH(Setup!$B21,Lookups!$A$13:$A$19,0)-2))</f>
        <v>mprob</v>
      </c>
      <c r="B30" s="31">
        <f>IF(D30&lt;&gt;"",D30,IF(LEN(INDEX(Lookups!$C$13:$Z$22,6,3*MATCH(Setup!$B21,Lookups!$A$13:$A$19,0)-1))=0,"",INDEX(Lookups!$C$13:$Z$22,6,3*MATCH(Setup!$B21,Lookups!$A$13:$A$19,0)-1)))</f>
        <v>0.8</v>
      </c>
      <c r="C30" s="32" t="str">
        <f>IF(LEN(INDEX(Lookups!$C$13:$Z$22,6,3*MATCH(Setup!$B21,Lookups!$A$13:$A$19,0)))=0,"",INDEX(Lookups!$C$13:$Z$22,6,3*MATCH(Setup!$B21,Lookups!$A$13:$A$19,0)))</f>
        <v>Mutation probability [0,1]</v>
      </c>
      <c r="D30" s="41"/>
    </row>
    <row r="31" spans="1:5" s="37" customFormat="1" x14ac:dyDescent="0.3">
      <c r="A31" s="37" t="str">
        <f>IF(LEN(INDEX(Lookups!$C$13:$Z$22,7,3*MATCH(Setup!$B21,Lookups!$A$13:$A$19,0)-2))=0,"",INDEX(Lookups!$C$13:$Z$22,7,3*MATCH(Setup!$B21,Lookups!$A$13:$A$19,0)-2))</f>
        <v>normType</v>
      </c>
      <c r="B31" s="31" t="str">
        <f>IF(D31&lt;&gt;"",D31,IF(LEN(INDEX(Lookups!$C$13:$Z$22,7,3*MATCH(Setup!$B21,Lookups!$A$13:$A$19,0)-1))=0,"",INDEX(Lookups!$C$13:$Z$22,7,3*MATCH(Setup!$B21,Lookups!$A$13:$A$19,0)-1)))</f>
        <v>minkowski</v>
      </c>
      <c r="C31" s="32" t="str">
        <f>IF(LEN(INDEX(Lookups!$C$13:$Z$22,7,3*MATCH(Setup!$B21,Lookups!$A$13:$A$19,0)))=0,"",INDEX(Lookups!$C$13:$Z$22,7,3*MATCH(Setup!$B21,Lookups!$A$13:$A$19,0)))</f>
        <v/>
      </c>
      <c r="D31" s="41"/>
    </row>
    <row r="32" spans="1:5" s="37" customFormat="1" x14ac:dyDescent="0.3">
      <c r="A32" s="37" t="str">
        <f>IF(LEN(INDEX(Lookups!$C$13:$Z$22,8,3*MATCH(Setup!$B21,Lookups!$A$13:$A$19,0)-2))=0,"",INDEX(Lookups!$C$13:$Z$22,8,3*MATCH(Setup!$B21,Lookups!$A$13:$A$19,0)-2))</f>
        <v>pPower</v>
      </c>
      <c r="B32" s="31">
        <f>IF(D32&lt;&gt;"",D32,IF(LEN(INDEX(Lookups!$C$13:$Z$22,8,3*MATCH(Setup!$B21,Lookups!$A$13:$A$19,0)-1))=0,"",INDEX(Lookups!$C$13:$Z$22,8,3*MATCH(Setup!$B21,Lookups!$A$13:$A$19,0)-1)))</f>
        <v>2</v>
      </c>
      <c r="C32" s="32" t="str">
        <f>IF(LEN(INDEX(Lookups!$C$13:$Z$22,8,3*MATCH(Setup!$B21,Lookups!$A$13:$A$19,0)))=0,"",INDEX(Lookups!$C$13:$Z$22,8,3*MATCH(Setup!$B21,Lookups!$A$13:$A$19,0)))</f>
        <v>Lp norm power</v>
      </c>
      <c r="D32" s="41"/>
    </row>
    <row r="33" spans="1:5" s="37" customFormat="1" x14ac:dyDescent="0.3">
      <c r="A33" s="37" t="str">
        <f>IF(LEN(INDEX(Lookups!$C$13:$Z$22,9,3*MATCH(Setup!$B21,Lookups!$A$13:$A$19,0)-2))=0,"",INDEX(Lookups!$C$13:$Z$22,9,3*MATCH(Setup!$B21,Lookups!$A$13:$A$19,0)-2))</f>
        <v/>
      </c>
      <c r="B33" s="31" t="str">
        <f>IF(D33&lt;&gt;"",D33,IF(LEN(INDEX(Lookups!$C$13:$Z$22,9,3*MATCH(Setup!$B21,Lookups!$A$13:$A$19,0)-1))=0,"",INDEX(Lookups!$C$13:$Z$22,9,3*MATCH(Setup!$B21,Lookups!$A$13:$A$19,0)-1)))</f>
        <v/>
      </c>
      <c r="C33" s="32" t="str">
        <f>IF(LEN(INDEX(Lookups!$C$13:$Z$22,9,3*MATCH(Setup!$B21,Lookups!$A$13:$A$19,0)))=0,"",INDEX(Lookups!$C$13:$Z$22,9,3*MATCH(Setup!$B21,Lookups!$A$13:$A$19,0)))</f>
        <v/>
      </c>
      <c r="D33" s="41"/>
    </row>
    <row r="34" spans="1:5" x14ac:dyDescent="0.3">
      <c r="A34" s="37" t="str">
        <f>IF(LEN(INDEX(Lookups!$C$13:$Z$22,10,3*MATCH(Setup!$B21,Lookups!$A$13:$A$19,0)-2))=0,"",INDEX(Lookups!$C$13:$Z$22,10,3*MATCH(Setup!$B21,Lookups!$A$13:$A$19,0)-2))</f>
        <v/>
      </c>
      <c r="B34" s="31" t="str">
        <f>IF(D34&lt;&gt;"",D34,IF(LEN(INDEX(Lookups!$C$13:$Z$22,10,3*MATCH(Setup!$B21,Lookups!$A$13:$A$19,0)-1))=0,"",INDEX(Lookups!$C$13:$Z$22,10,3*MATCH(Setup!$B21,Lookups!$A$13:$A$19,0)-1)))</f>
        <v/>
      </c>
      <c r="C34" s="32" t="str">
        <f>IF(LEN(INDEX(Lookups!$C$13:$Z$22,10,3*MATCH(Setup!$B21,Lookups!$A$13:$A$19,0)))=0,"",INDEX(Lookups!$C$13:$Z$22,10,3*MATCH(Setup!$B21,Lookups!$A$13:$A$19,0)))</f>
        <v/>
      </c>
      <c r="D34" s="41"/>
    </row>
    <row r="35" spans="1:5" s="37" customFormat="1" x14ac:dyDescent="0.3">
      <c r="A35" s="37" t="str">
        <f>IF(LEN(INDEX(Lookups!$C$13:$Z$23,11,3*MATCH(Setup!$B21,Lookups!$A$13:$A$19,0)-2))=0,"",INDEX(Lookups!$C$13:$Z$23,11,3*MATCH(Setup!$B21,Lookups!$A$13:$A$19,0)-2))</f>
        <v/>
      </c>
      <c r="B35" s="31" t="str">
        <f>IF(D35&lt;&gt;"",D35,IF(LEN(INDEX(Lookups!$C$13:$Z$23,11,3*MATCH(Setup!$B21,Lookups!$A$13:$A$19,0)-1))=0,"",INDEX(Lookups!$C$13:$Z$23,11,3*MATCH(Setup!$B21,Lookups!$A$13:$A$19,0)-1)))</f>
        <v/>
      </c>
      <c r="C35" s="32" t="str">
        <f>IF(LEN(INDEX(Lookups!$C$13:$Z$23,11,3*MATCH(Setup!$B21,Lookups!$A$13:$A$19,0)))=0,"",INDEX(Lookups!$C$13:$Z$23,11,3*MATCH(Setup!$B21,Lookups!$A$13:$A$19,0)))</f>
        <v/>
      </c>
      <c r="D35" s="41"/>
    </row>
    <row r="36" spans="1:5" s="37" customFormat="1" x14ac:dyDescent="0.3">
      <c r="B36" s="31"/>
      <c r="C36" s="32"/>
    </row>
    <row r="37" spans="1:5" s="2" customFormat="1" ht="28.8" x14ac:dyDescent="0.3">
      <c r="A37" s="12" t="s">
        <v>36</v>
      </c>
      <c r="B37" s="33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1" t="s">
        <v>468</v>
      </c>
    </row>
    <row r="40" spans="1:5" s="2" customFormat="1" ht="28.8" x14ac:dyDescent="0.3">
      <c r="A40" s="12" t="s">
        <v>33</v>
      </c>
      <c r="B40" s="33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2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3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90" workbookViewId="0">
      <selection activeCell="C3" sqref="C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3.21875" style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39" t="s">
        <v>502</v>
      </c>
      <c r="Q1" s="27"/>
      <c r="R1" s="27"/>
      <c r="S1" s="6"/>
      <c r="T1" s="6"/>
      <c r="U1" s="42" t="s">
        <v>67</v>
      </c>
      <c r="V1" s="42"/>
      <c r="W1" s="42"/>
      <c r="X1" s="42"/>
      <c r="Y1" s="42"/>
      <c r="Z1" s="42"/>
    </row>
    <row r="2" spans="1:26" s="9" customFormat="1" ht="15.6" x14ac:dyDescent="0.3">
      <c r="A2" s="9" t="s">
        <v>3</v>
      </c>
      <c r="B2" s="9" t="s">
        <v>40</v>
      </c>
      <c r="C2" s="9" t="s">
        <v>582</v>
      </c>
      <c r="D2" s="9" t="s">
        <v>581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 ht="15" x14ac:dyDescent="0.25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 ht="15" x14ac:dyDescent="0.25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 ht="15" x14ac:dyDescent="0.25">
      <c r="A6" s="36" t="b">
        <v>1</v>
      </c>
      <c r="B6" s="36" t="s">
        <v>73</v>
      </c>
      <c r="C6" s="36" t="s">
        <v>49</v>
      </c>
      <c r="D6" s="36" t="s">
        <v>49</v>
      </c>
      <c r="E6" s="37" t="s">
        <v>74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 ht="15" x14ac:dyDescent="0.25">
      <c r="A7" s="36"/>
      <c r="B7" s="36" t="s">
        <v>23</v>
      </c>
      <c r="C7" s="36"/>
      <c r="D7" s="36" t="s">
        <v>50</v>
      </c>
      <c r="E7" s="36" t="s">
        <v>51</v>
      </c>
      <c r="F7" s="36" t="s">
        <v>2</v>
      </c>
      <c r="G7" s="36" t="s">
        <v>68</v>
      </c>
      <c r="H7" s="36"/>
      <c r="I7" s="36" t="s">
        <v>72</v>
      </c>
      <c r="J7" s="36" t="s">
        <v>89</v>
      </c>
      <c r="K7" s="3"/>
      <c r="L7" s="3"/>
      <c r="M7" s="3"/>
      <c r="N7" s="3"/>
      <c r="O7" s="3"/>
      <c r="Q7" s="4"/>
    </row>
    <row r="8" spans="1:26" s="37" customFormat="1" ht="15" x14ac:dyDescent="0.25">
      <c r="A8" s="36"/>
      <c r="B8" s="36" t="s">
        <v>24</v>
      </c>
      <c r="C8" s="36"/>
      <c r="D8" s="36" t="s">
        <v>93</v>
      </c>
      <c r="E8" s="36" t="s">
        <v>52</v>
      </c>
      <c r="F8" s="36" t="s">
        <v>15</v>
      </c>
      <c r="G8" s="36" t="s">
        <v>70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 ht="15" x14ac:dyDescent="0.25">
      <c r="A9" s="36"/>
      <c r="B9" s="36" t="s">
        <v>23</v>
      </c>
      <c r="C9" s="36"/>
      <c r="D9" s="15" t="s">
        <v>53</v>
      </c>
      <c r="E9" s="36" t="s">
        <v>54</v>
      </c>
      <c r="F9" s="36" t="s">
        <v>2</v>
      </c>
      <c r="G9" s="36" t="s">
        <v>70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 ht="15" x14ac:dyDescent="0.25">
      <c r="A10" s="36"/>
      <c r="B10" s="36" t="s">
        <v>23</v>
      </c>
      <c r="C10" s="36"/>
      <c r="D10" s="36" t="s">
        <v>55</v>
      </c>
      <c r="E10" s="36" t="s">
        <v>56</v>
      </c>
      <c r="F10" s="36" t="s">
        <v>2</v>
      </c>
      <c r="G10" s="36" t="s">
        <v>70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 ht="15" x14ac:dyDescent="0.25">
      <c r="A11" s="36"/>
      <c r="B11" s="36" t="s">
        <v>23</v>
      </c>
      <c r="C11" s="36"/>
      <c r="D11" s="36" t="s">
        <v>57</v>
      </c>
      <c r="E11" s="36" t="s">
        <v>58</v>
      </c>
      <c r="F11" s="36" t="s">
        <v>2</v>
      </c>
      <c r="G11" s="36" t="s">
        <v>71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 ht="15" x14ac:dyDescent="0.25">
      <c r="A12" s="36"/>
      <c r="B12" s="36" t="s">
        <v>23</v>
      </c>
      <c r="C12" s="36"/>
      <c r="D12" s="36" t="s">
        <v>59</v>
      </c>
      <c r="E12" s="36" t="s">
        <v>60</v>
      </c>
      <c r="F12" s="36" t="s">
        <v>2</v>
      </c>
      <c r="G12" s="36" t="s">
        <v>69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 ht="15" x14ac:dyDescent="0.25">
      <c r="A13" s="36"/>
      <c r="B13" s="36" t="s">
        <v>23</v>
      </c>
      <c r="C13" s="36"/>
      <c r="D13" s="36" t="s">
        <v>61</v>
      </c>
      <c r="E13" s="36" t="s">
        <v>62</v>
      </c>
      <c r="F13" s="36" t="s">
        <v>2</v>
      </c>
      <c r="G13" s="36" t="s">
        <v>71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 ht="15" x14ac:dyDescent="0.25">
      <c r="A14" s="36"/>
      <c r="B14" s="36" t="s">
        <v>23</v>
      </c>
      <c r="C14" s="36"/>
      <c r="D14" s="36" t="s">
        <v>63</v>
      </c>
      <c r="E14" s="36" t="s">
        <v>64</v>
      </c>
      <c r="F14" s="36" t="s">
        <v>2</v>
      </c>
      <c r="G14" s="36" t="s">
        <v>70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 ht="15" x14ac:dyDescent="0.25">
      <c r="A15" s="36"/>
      <c r="B15" s="36" t="s">
        <v>23</v>
      </c>
      <c r="C15" s="36"/>
      <c r="D15" s="36" t="s">
        <v>65</v>
      </c>
      <c r="E15" s="36" t="s">
        <v>66</v>
      </c>
      <c r="F15" s="36" t="s">
        <v>2</v>
      </c>
      <c r="G15" s="36" t="s">
        <v>71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7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 x14ac:dyDescent="0.3">
      <c r="A26" s="36" t="b">
        <v>1</v>
      </c>
      <c r="B26" s="36" t="s">
        <v>75</v>
      </c>
      <c r="C26" s="36" t="s">
        <v>75</v>
      </c>
      <c r="D26" s="36" t="s">
        <v>75</v>
      </c>
      <c r="E26" s="36" t="s">
        <v>74</v>
      </c>
      <c r="P26" s="37"/>
    </row>
    <row r="27" spans="1:18" s="36" customFormat="1" x14ac:dyDescent="0.3">
      <c r="B27" s="36" t="s">
        <v>23</v>
      </c>
      <c r="D27" s="36" t="s">
        <v>50</v>
      </c>
      <c r="E27" s="36" t="s">
        <v>51</v>
      </c>
      <c r="F27" s="36" t="s">
        <v>2</v>
      </c>
      <c r="G27" s="36" t="s">
        <v>68</v>
      </c>
      <c r="I27" s="36" t="s">
        <v>72</v>
      </c>
      <c r="J27" s="36" t="s">
        <v>89</v>
      </c>
      <c r="P27" s="37"/>
    </row>
    <row r="28" spans="1:18" s="36" customFormat="1" x14ac:dyDescent="0.3">
      <c r="B28" s="36" t="s">
        <v>24</v>
      </c>
      <c r="D28" s="19" t="s">
        <v>92</v>
      </c>
      <c r="E28" s="36" t="s">
        <v>76</v>
      </c>
      <c r="F28" s="36" t="s">
        <v>15</v>
      </c>
      <c r="G28" s="36" t="s">
        <v>70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 x14ac:dyDescent="0.3">
      <c r="B29" s="36" t="s">
        <v>23</v>
      </c>
      <c r="D29" s="36" t="s">
        <v>77</v>
      </c>
      <c r="E29" s="36" t="s">
        <v>54</v>
      </c>
      <c r="F29" s="36" t="s">
        <v>2</v>
      </c>
      <c r="G29" s="36" t="s">
        <v>70</v>
      </c>
      <c r="I29" s="36">
        <v>0</v>
      </c>
      <c r="P29" s="37"/>
    </row>
    <row r="30" spans="1:18" s="36" customFormat="1" x14ac:dyDescent="0.3">
      <c r="B30" s="36" t="s">
        <v>23</v>
      </c>
      <c r="D30" s="36" t="s">
        <v>78</v>
      </c>
      <c r="E30" s="36" t="s">
        <v>64</v>
      </c>
      <c r="F30" s="36" t="s">
        <v>2</v>
      </c>
      <c r="G30" s="36" t="s">
        <v>70</v>
      </c>
      <c r="I30" s="36">
        <v>0</v>
      </c>
      <c r="P30" s="37"/>
    </row>
    <row r="31" spans="1:18" s="36" customFormat="1" x14ac:dyDescent="0.3">
      <c r="B31" s="36" t="s">
        <v>23</v>
      </c>
      <c r="D31" s="36" t="s">
        <v>65</v>
      </c>
      <c r="E31" s="36" t="s">
        <v>66</v>
      </c>
      <c r="F31" s="36" t="s">
        <v>2</v>
      </c>
      <c r="G31" s="36" t="s">
        <v>71</v>
      </c>
      <c r="I31" s="36">
        <v>1</v>
      </c>
      <c r="P31" s="37"/>
    </row>
    <row r="32" spans="1:18" s="36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7"/>
    </row>
    <row r="36" spans="1:20" s="36" customFormat="1" x14ac:dyDescent="0.3">
      <c r="A36" s="36" t="b">
        <v>1</v>
      </c>
      <c r="B36" s="36" t="s">
        <v>560</v>
      </c>
      <c r="C36" s="36" t="s">
        <v>559</v>
      </c>
      <c r="D36" s="36" t="s">
        <v>559</v>
      </c>
      <c r="E36" s="37" t="s">
        <v>74</v>
      </c>
    </row>
    <row r="37" spans="1:20" s="36" customFormat="1" x14ac:dyDescent="0.3">
      <c r="B37" s="36" t="s">
        <v>24</v>
      </c>
      <c r="D37" s="36" t="s">
        <v>561</v>
      </c>
      <c r="E37" s="36" t="s">
        <v>562</v>
      </c>
      <c r="F37" s="36" t="s">
        <v>15</v>
      </c>
      <c r="G37" s="36" t="s">
        <v>70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 x14ac:dyDescent="0.3">
      <c r="A38" s="36" t="b">
        <v>1</v>
      </c>
      <c r="B38" s="36" t="s">
        <v>566</v>
      </c>
      <c r="C38" s="36" t="s">
        <v>563</v>
      </c>
      <c r="D38" s="36" t="s">
        <v>563</v>
      </c>
      <c r="E38" s="37" t="s">
        <v>74</v>
      </c>
    </row>
    <row r="39" spans="1:20" s="36" customFormat="1" x14ac:dyDescent="0.3">
      <c r="B39" s="36" t="s">
        <v>24</v>
      </c>
      <c r="D39" s="36" t="s">
        <v>565</v>
      </c>
      <c r="E39" s="36" t="s">
        <v>564</v>
      </c>
      <c r="F39" s="36" t="s">
        <v>15</v>
      </c>
      <c r="G39" s="36" t="s">
        <v>70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 x14ac:dyDescent="0.3">
      <c r="J40" s="5"/>
      <c r="K40" s="5"/>
    </row>
    <row r="41" spans="1:20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6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6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.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.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.6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.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.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.6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.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.6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.6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.6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.6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 x14ac:dyDescent="0.3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 x14ac:dyDescent="0.3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 x14ac:dyDescent="0.3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 x14ac:dyDescent="0.3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 x14ac:dyDescent="0.3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 x14ac:dyDescent="0.3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 x14ac:dyDescent="0.3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 x14ac:dyDescent="0.3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 x14ac:dyDescent="0.3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6" x14ac:dyDescent="0.3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3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3">
      <c r="A80"/>
      <c r="B80"/>
      <c r="C80" s="36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6"/>
      <c r="D81"/>
      <c r="E81"/>
      <c r="F81"/>
      <c r="G81"/>
      <c r="H81"/>
      <c r="I81"/>
      <c r="J81"/>
      <c r="K81" s="5"/>
    </row>
    <row r="82" spans="1:25" x14ac:dyDescent="0.3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 x14ac:dyDescent="0.3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3">
      <c r="A84" s="1"/>
      <c r="C84" s="36"/>
      <c r="N84" s="1"/>
      <c r="O84" s="1"/>
      <c r="P84" s="1"/>
      <c r="Q84" s="1"/>
      <c r="R84" s="1"/>
      <c r="S84" s="1"/>
    </row>
    <row r="85" spans="1:25" customFormat="1" ht="15.6" x14ac:dyDescent="0.3">
      <c r="A85" s="20"/>
      <c r="C85" s="36"/>
      <c r="N85" s="1"/>
      <c r="O85" s="3"/>
      <c r="P85" s="3"/>
      <c r="Q85" s="1"/>
      <c r="R85" s="1"/>
      <c r="S85" s="1"/>
    </row>
    <row r="86" spans="1:25" customFormat="1" x14ac:dyDescent="0.3">
      <c r="C86" s="36"/>
    </row>
    <row r="87" spans="1:25" customFormat="1" x14ac:dyDescent="0.3">
      <c r="C87" s="36"/>
      <c r="O87" s="3"/>
      <c r="P87" s="3"/>
      <c r="S87" s="1"/>
    </row>
    <row r="88" spans="1:25" customFormat="1" x14ac:dyDescent="0.3">
      <c r="C88" s="36"/>
      <c r="O88" s="3"/>
      <c r="P88" s="3"/>
      <c r="S88" s="1"/>
    </row>
    <row r="89" spans="1:25" customFormat="1" x14ac:dyDescent="0.3">
      <c r="C89" s="36"/>
      <c r="F89" s="1"/>
    </row>
    <row r="90" spans="1:25" customFormat="1" x14ac:dyDescent="0.3">
      <c r="C90" s="36"/>
      <c r="O90" s="3"/>
      <c r="P90" s="3"/>
      <c r="S90" s="1"/>
    </row>
    <row r="91" spans="1:25" customFormat="1" x14ac:dyDescent="0.3">
      <c r="C91" s="36"/>
      <c r="F91" s="1"/>
    </row>
    <row r="92" spans="1:25" customFormat="1" x14ac:dyDescent="0.3">
      <c r="C92" s="36"/>
      <c r="O92" s="3"/>
      <c r="P92" s="3"/>
      <c r="S92" s="1"/>
    </row>
    <row r="93" spans="1:25" customFormat="1" x14ac:dyDescent="0.3">
      <c r="C93" s="36"/>
      <c r="F93" s="1"/>
    </row>
    <row r="94" spans="1:25" customFormat="1" x14ac:dyDescent="0.3">
      <c r="C94" s="36"/>
      <c r="F94" s="1"/>
      <c r="H94" s="1"/>
      <c r="O94" s="3"/>
      <c r="P94" s="3"/>
      <c r="S94" s="1"/>
    </row>
    <row r="95" spans="1:25" x14ac:dyDescent="0.3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 x14ac:dyDescent="0.3">
      <c r="C96" s="36"/>
      <c r="O96" s="3"/>
      <c r="P96" s="3"/>
      <c r="Q96" s="1"/>
      <c r="R96" s="28"/>
      <c r="S96" s="28"/>
    </row>
    <row r="97" spans="3:11" x14ac:dyDescent="0.3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6" sqref="A6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4.44140625" style="1" customWidth="1"/>
    <col min="5" max="5" width="14.664062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570</v>
      </c>
      <c r="G2" s="9" t="s">
        <v>579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580</v>
      </c>
    </row>
    <row r="4" spans="1:7" s="37" customFormat="1" ht="15" x14ac:dyDescent="0.25">
      <c r="A4" s="36" t="s">
        <v>632</v>
      </c>
      <c r="B4" s="36" t="s">
        <v>567</v>
      </c>
      <c r="C4" s="36" t="s">
        <v>493</v>
      </c>
      <c r="D4" s="36" t="b">
        <v>1</v>
      </c>
      <c r="E4" s="38">
        <v>140</v>
      </c>
      <c r="F4" s="36"/>
      <c r="G4" s="36"/>
    </row>
    <row r="5" spans="1:7" s="37" customFormat="1" ht="15" x14ac:dyDescent="0.25">
      <c r="A5" s="36" t="s">
        <v>568</v>
      </c>
      <c r="B5" s="36" t="s">
        <v>569</v>
      </c>
      <c r="C5" s="36" t="s">
        <v>493</v>
      </c>
      <c r="D5" s="36" t="b">
        <v>1</v>
      </c>
      <c r="E5" s="38">
        <v>590</v>
      </c>
      <c r="F5" s="36"/>
      <c r="G5" s="36"/>
    </row>
    <row r="6" spans="1:7" x14ac:dyDescent="0.3">
      <c r="A6"/>
      <c r="B6"/>
      <c r="C6"/>
      <c r="D6"/>
      <c r="F6"/>
      <c r="G6"/>
    </row>
    <row r="7" spans="1:7" x14ac:dyDescent="0.3">
      <c r="A7"/>
      <c r="B7"/>
      <c r="C7"/>
      <c r="D7"/>
      <c r="F7"/>
      <c r="G7"/>
    </row>
    <row r="8" spans="1:7" x14ac:dyDescent="0.3">
      <c r="A8"/>
      <c r="B8"/>
      <c r="C8"/>
      <c r="D8"/>
      <c r="F8"/>
      <c r="G8"/>
    </row>
    <row r="9" spans="1:7" x14ac:dyDescent="0.3">
      <c r="A9"/>
      <c r="B9"/>
      <c r="C9"/>
      <c r="D9"/>
      <c r="F9"/>
      <c r="G9"/>
    </row>
    <row r="10" spans="1:7" x14ac:dyDescent="0.3">
      <c r="A10"/>
      <c r="B10"/>
      <c r="C10"/>
      <c r="D10"/>
      <c r="F10"/>
      <c r="G10"/>
    </row>
    <row r="11" spans="1:7" x14ac:dyDescent="0.3">
      <c r="A11"/>
      <c r="B11"/>
      <c r="C11"/>
      <c r="D11"/>
      <c r="F11"/>
      <c r="G11"/>
    </row>
    <row r="12" spans="1:7" x14ac:dyDescent="0.3">
      <c r="A12"/>
      <c r="B12"/>
      <c r="C12"/>
      <c r="D12"/>
      <c r="F12"/>
      <c r="G12"/>
    </row>
    <row r="13" spans="1:7" x14ac:dyDescent="0.3">
      <c r="A13"/>
      <c r="B13"/>
      <c r="C13"/>
      <c r="D13"/>
      <c r="F13"/>
      <c r="G13"/>
    </row>
    <row r="14" spans="1:7" x14ac:dyDescent="0.3">
      <c r="A14"/>
      <c r="B14"/>
      <c r="C14"/>
      <c r="D14"/>
      <c r="F14"/>
      <c r="G14"/>
    </row>
    <row r="15" spans="1:7" customFormat="1" x14ac:dyDescent="0.3">
      <c r="E15" s="1"/>
    </row>
    <row r="16" spans="1:7" customFormat="1" x14ac:dyDescent="0.3">
      <c r="E16" s="1"/>
    </row>
    <row r="17" spans="1:7" customFormat="1" x14ac:dyDescent="0.3"/>
    <row r="18" spans="1:7" customFormat="1" x14ac:dyDescent="0.3">
      <c r="E18" s="1"/>
    </row>
    <row r="19" spans="1:7" customFormat="1" x14ac:dyDescent="0.3">
      <c r="E19" s="1"/>
    </row>
    <row r="20" spans="1:7" customFormat="1" x14ac:dyDescent="0.3">
      <c r="E20" s="1"/>
    </row>
    <row r="21" spans="1:7" x14ac:dyDescent="0.3">
      <c r="A21"/>
      <c r="B21"/>
      <c r="C21"/>
      <c r="D21"/>
      <c r="F21"/>
      <c r="G21"/>
    </row>
    <row r="22" spans="1:7" x14ac:dyDescent="0.3">
      <c r="A22"/>
      <c r="B22"/>
      <c r="C22"/>
      <c r="D22"/>
      <c r="F22"/>
      <c r="G22"/>
    </row>
    <row r="23" spans="1:7" x14ac:dyDescent="0.3">
      <c r="A23"/>
      <c r="B23"/>
      <c r="C23"/>
      <c r="D23"/>
      <c r="F23"/>
      <c r="G23"/>
    </row>
    <row r="24" spans="1:7" x14ac:dyDescent="0.3">
      <c r="A24"/>
      <c r="B24"/>
      <c r="C24"/>
      <c r="D24"/>
      <c r="F24"/>
      <c r="G24"/>
    </row>
    <row r="25" spans="1:7" x14ac:dyDescent="0.3">
      <c r="A25"/>
      <c r="B25"/>
      <c r="C25"/>
      <c r="D25"/>
      <c r="F25"/>
      <c r="G25"/>
    </row>
    <row r="26" spans="1:7" x14ac:dyDescent="0.3">
      <c r="A26"/>
      <c r="B26"/>
      <c r="C26"/>
      <c r="D26"/>
      <c r="F26"/>
      <c r="G26"/>
    </row>
    <row r="27" spans="1:7" x14ac:dyDescent="0.3">
      <c r="A27"/>
      <c r="B27"/>
      <c r="C27"/>
      <c r="D27"/>
      <c r="F27"/>
      <c r="G27"/>
    </row>
    <row r="28" spans="1:7" x14ac:dyDescent="0.3">
      <c r="A28"/>
      <c r="B28"/>
      <c r="C28"/>
      <c r="D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505</v>
      </c>
      <c r="C328" t="s">
        <v>506</v>
      </c>
      <c r="D328" t="s">
        <v>74</v>
      </c>
    </row>
    <row r="329" spans="1:9" x14ac:dyDescent="0.3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3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3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3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3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3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3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3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3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3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3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609</v>
      </c>
      <c r="C7" s="21" t="s">
        <v>591</v>
      </c>
      <c r="E7" t="s">
        <v>592</v>
      </c>
      <c r="G7" t="s">
        <v>611</v>
      </c>
    </row>
    <row r="8" spans="1:21" x14ac:dyDescent="0.3">
      <c r="A8" t="s">
        <v>474</v>
      </c>
      <c r="C8" t="b">
        <v>1</v>
      </c>
      <c r="E8" t="s">
        <v>593</v>
      </c>
      <c r="G8" t="s">
        <v>490</v>
      </c>
    </row>
    <row r="9" spans="1:21" x14ac:dyDescent="0.3">
      <c r="A9" t="s">
        <v>472</v>
      </c>
      <c r="C9" t="b">
        <v>0</v>
      </c>
      <c r="E9" t="s">
        <v>577</v>
      </c>
    </row>
    <row r="10" spans="1:21" s="36" customFormat="1" x14ac:dyDescent="0.3"/>
    <row r="12" spans="1:21" x14ac:dyDescent="0.3">
      <c r="A12" t="s">
        <v>585</v>
      </c>
      <c r="C12" t="s">
        <v>586</v>
      </c>
      <c r="F12" t="s">
        <v>15</v>
      </c>
      <c r="I12" t="s">
        <v>596</v>
      </c>
      <c r="L12" t="s">
        <v>599</v>
      </c>
      <c r="O12" t="s">
        <v>603</v>
      </c>
      <c r="R12" s="36" t="s">
        <v>589</v>
      </c>
      <c r="U12" s="36" t="s">
        <v>590</v>
      </c>
    </row>
    <row r="13" spans="1:21" x14ac:dyDescent="0.3">
      <c r="A13" t="s">
        <v>586</v>
      </c>
      <c r="F13" t="s">
        <v>610</v>
      </c>
      <c r="G13" t="s">
        <v>474</v>
      </c>
      <c r="H13" t="s">
        <v>612</v>
      </c>
      <c r="I13" s="1" t="s">
        <v>571</v>
      </c>
      <c r="J13" s="35">
        <v>0.01</v>
      </c>
      <c r="K13" s="37" t="s">
        <v>618</v>
      </c>
      <c r="L13" s="1" t="s">
        <v>601</v>
      </c>
      <c r="M13">
        <v>30</v>
      </c>
      <c r="N13" t="s">
        <v>620</v>
      </c>
      <c r="O13" t="s">
        <v>4</v>
      </c>
      <c r="P13">
        <v>30</v>
      </c>
      <c r="Q13" s="36" t="s">
        <v>620</v>
      </c>
    </row>
    <row r="14" spans="1:21" x14ac:dyDescent="0.3">
      <c r="A14" t="s">
        <v>15</v>
      </c>
      <c r="F14" t="s">
        <v>4</v>
      </c>
      <c r="G14">
        <v>30</v>
      </c>
      <c r="H14" t="s">
        <v>631</v>
      </c>
      <c r="I14" s="1" t="s">
        <v>576</v>
      </c>
      <c r="J14" s="35">
        <v>0.01</v>
      </c>
      <c r="K14" t="s">
        <v>617</v>
      </c>
      <c r="L14" s="37" t="s">
        <v>604</v>
      </c>
      <c r="M14">
        <v>5</v>
      </c>
      <c r="N14" s="36" t="s">
        <v>619</v>
      </c>
      <c r="O14" s="37" t="s">
        <v>604</v>
      </c>
      <c r="P14">
        <v>3</v>
      </c>
      <c r="Q14" t="s">
        <v>619</v>
      </c>
    </row>
    <row r="15" spans="1:21" x14ac:dyDescent="0.3">
      <c r="A15" t="s">
        <v>575</v>
      </c>
      <c r="I15" s="1" t="s">
        <v>597</v>
      </c>
      <c r="J15" s="35">
        <v>45036000000000</v>
      </c>
      <c r="K15" t="s">
        <v>616</v>
      </c>
      <c r="L15" s="1" t="s">
        <v>600</v>
      </c>
      <c r="M15">
        <v>2</v>
      </c>
      <c r="N15" t="s">
        <v>624</v>
      </c>
      <c r="O15" s="37" t="s">
        <v>605</v>
      </c>
      <c r="P15">
        <v>0.85</v>
      </c>
      <c r="Q15" t="s">
        <v>625</v>
      </c>
    </row>
    <row r="16" spans="1:21" x14ac:dyDescent="0.3">
      <c r="A16" t="s">
        <v>588</v>
      </c>
      <c r="I16" s="1" t="s">
        <v>598</v>
      </c>
      <c r="J16">
        <v>100</v>
      </c>
      <c r="K16" t="s">
        <v>615</v>
      </c>
      <c r="L16" t="s">
        <v>621</v>
      </c>
      <c r="M16">
        <v>2</v>
      </c>
      <c r="N16" t="s">
        <v>622</v>
      </c>
      <c r="O16" s="37" t="s">
        <v>606</v>
      </c>
      <c r="P16">
        <v>2</v>
      </c>
      <c r="Q16" t="s">
        <v>627</v>
      </c>
    </row>
    <row r="17" spans="1:17" x14ac:dyDescent="0.3">
      <c r="A17" t="s">
        <v>587</v>
      </c>
      <c r="I17" s="1" t="s">
        <v>572</v>
      </c>
      <c r="J17" s="37" t="s">
        <v>573</v>
      </c>
      <c r="L17" s="1" t="s">
        <v>602</v>
      </c>
      <c r="M17" s="35">
        <v>0.01</v>
      </c>
      <c r="N17" s="37" t="s">
        <v>623</v>
      </c>
      <c r="O17" s="37" t="s">
        <v>607</v>
      </c>
      <c r="P17">
        <v>2</v>
      </c>
      <c r="Q17" s="36" t="s">
        <v>628</v>
      </c>
    </row>
    <row r="18" spans="1:17" x14ac:dyDescent="0.3">
      <c r="A18" t="s">
        <v>589</v>
      </c>
      <c r="I18" s="1" t="s">
        <v>574</v>
      </c>
      <c r="J18" s="37">
        <v>2</v>
      </c>
      <c r="K18" t="s">
        <v>614</v>
      </c>
      <c r="L18" s="1" t="s">
        <v>571</v>
      </c>
      <c r="M18" s="35">
        <v>0.01</v>
      </c>
      <c r="N18" s="37" t="s">
        <v>618</v>
      </c>
      <c r="O18" s="37" t="s">
        <v>608</v>
      </c>
      <c r="P18">
        <v>0.8</v>
      </c>
      <c r="Q18" t="s">
        <v>626</v>
      </c>
    </row>
    <row r="19" spans="1:17" x14ac:dyDescent="0.3">
      <c r="A19" t="s">
        <v>590</v>
      </c>
      <c r="L19" s="1" t="s">
        <v>576</v>
      </c>
      <c r="M19" s="35">
        <v>0.01</v>
      </c>
      <c r="N19" s="36" t="s">
        <v>617</v>
      </c>
      <c r="O19" s="37" t="s">
        <v>572</v>
      </c>
      <c r="P19" s="37" t="s">
        <v>573</v>
      </c>
    </row>
    <row r="20" spans="1:17" x14ac:dyDescent="0.3">
      <c r="L20" s="1" t="s">
        <v>597</v>
      </c>
      <c r="M20" s="35">
        <v>45036000000000</v>
      </c>
      <c r="N20" s="36" t="s">
        <v>616</v>
      </c>
      <c r="O20" s="37" t="s">
        <v>574</v>
      </c>
      <c r="P20" s="37">
        <v>2</v>
      </c>
      <c r="Q20" s="36" t="s">
        <v>614</v>
      </c>
    </row>
    <row r="21" spans="1:17" x14ac:dyDescent="0.3">
      <c r="L21" s="1" t="s">
        <v>598</v>
      </c>
      <c r="M21" s="36">
        <v>100</v>
      </c>
      <c r="N21" s="36" t="s">
        <v>615</v>
      </c>
    </row>
    <row r="22" spans="1:17" x14ac:dyDescent="0.3">
      <c r="L22" s="1" t="s">
        <v>572</v>
      </c>
      <c r="M22" s="37" t="s">
        <v>573</v>
      </c>
    </row>
    <row r="23" spans="1:17" x14ac:dyDescent="0.3">
      <c r="L23" s="1" t="s">
        <v>574</v>
      </c>
      <c r="M23" s="37">
        <v>2</v>
      </c>
      <c r="N23" s="36" t="s">
        <v>614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2014-04-18T20:16:08Z</dcterms:modified>
</cp:coreProperties>
</file>