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5600" yWindow="0" windowWidth="25600" windowHeight="276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6" i="2" l="1"/>
  <c r="N44" i="2"/>
  <c r="N41" i="2"/>
  <c r="N40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<sst xmlns="http://schemas.openxmlformats.org/spreadsheetml/2006/main" count="2354" uniqueCount="734">
  <si>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</si>
  <si>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</si>
  <si>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</si>
  <si>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</si>
  <si>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</si>
  <si>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</si>
  <si>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</si>
  <si>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</si>
  <si>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</si>
  <si>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</si>
  <si>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</si>
  <si>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</si>
  <si>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</si>
  <si>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</si>
  <si>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</si>
  <si>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</si>
  <si>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</si>
  <si>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</si>
  <si>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</si>
  <si>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</si>
  <si>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</si>
  <si>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</si>
  <si>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</si>
  <si>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</si>
  <si>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</si>
  <si>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</si>
  <si>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</si>
  <si>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</si>
  <si>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</si>
  <si>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</si>
  <si>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</si>
  <si>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</si>
  <si>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</si>
  <si>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</si>
  <si>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</si>
  <si>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</si>
  <si>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</si>
  <si>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</si>
  <si>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</si>
  <si>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</si>
  <si>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</si>
  <si>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</si>
  <si>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</si>
  <si>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</si>
  <si>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</si>
  <si>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</si>
  <si>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</si>
  <si>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</si>
  <si>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</si>
  <si>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</si>
  <si>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</si>
  <si>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</si>
  <si>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</si>
  <si>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</si>
  <si>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</si>
  <si>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</si>
  <si>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</si>
  <si>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</si>
  <si>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</si>
  <si>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</si>
  <si>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</si>
  <si>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</si>
  <si>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</si>
  <si>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</si>
  <si>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</si>
  <si>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</si>
  <si>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</si>
  <si>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</si>
  <si>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</si>
  <si>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</si>
  <si>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</si>
  <si>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</si>
  <si>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</si>
  <si>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</si>
  <si>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</si>
  <si>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</si>
  <si>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</si>
  <si>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</si>
  <si>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</si>
  <si>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</si>
  <si>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</si>
  <si>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</si>
  <si>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</si>
  <si>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</si>
  <si>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</si>
  <si>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</si>
  <si>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</si>
  <si>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</si>
  <si>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</si>
  <si>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</si>
  <si>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</si>
  <si>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</si>
  <si>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</si>
  <si>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</si>
  <si>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</si>
  <si>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</si>
  <si>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</si>
  <si>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</si>
  <si>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</si>
  <si>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</si>
  <si>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</si>
  <si>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</si>
  <si>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</si>
  <si>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</si>
  <si>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</si>
  <si>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</si>
  <si>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</si>
  <si>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</si>
  <si>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</si>
  <si>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</si>
  <si>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</si>
  <si>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</si>
  <si>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</si>
  <si>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</si>
  <si>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</si>
  <si>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</si>
  <si>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</si>
  <si>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</si>
  <si>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</si>
  <si>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</si>
  <si>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</si>
  <si>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</si>
  <si>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</si>
  <si>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</si>
  <si>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</si>
  <si>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</si>
  <si>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</si>
  <si>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</si>
  <si>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</si>
  <si>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</si>
  <si>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</si>
  <si>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</si>
  <si>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</si>
  <si>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</si>
  <si>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</si>
  <si>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</si>
  <si>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</si>
  <si>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</si>
  <si>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</si>
  <si>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</si>
  <si>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</si>
  <si>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</si>
  <si>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</si>
  <si>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</si>
  <si>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</si>
  <si>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</si>
  <si>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</si>
  <si>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</si>
  <si>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</si>
  <si>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</si>
  <si>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</si>
  <si>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</si>
  <si>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</si>
  <si>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</si>
  <si>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</si>
  <si>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</si>
  <si>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</si>
  <si>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</si>
  <si>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</si>
  <si>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</si>
  <si>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</si>
  <si>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</si>
  <si>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</si>
  <si>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</si>
  <si>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</si>
  <si>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</si>
  <si>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</si>
  <si>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</si>
  <si>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</si>
  <si>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</si>
  <si>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</si>
  <si>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</si>
  <si>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</si>
  <si>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</si>
  <si>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</si>
  <si>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</si>
  <si>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</si>
  <si>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</si>
  <si>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</si>
  <si>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</si>
  <si>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</si>
  <si>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</si>
  <si>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</si>
  <si>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</si>
  <si>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</si>
  <si>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</si>
  <si>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</si>
  <si>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</si>
  <si>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</si>
  <si>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</si>
  <si>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</si>
  <si>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</si>
  <si>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</si>
  <si>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</si>
  <si>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</si>
  <si>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</si>
  <si>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</si>
  <si>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</si>
  <si>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</si>
  <si>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</si>
  <si>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</si>
  <si>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</si>
  <si>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</si>
  <si>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</si>
  <si>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</si>
  <si>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</si>
  <si>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</si>
  <si>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</si>
  <si>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</si>
  <si>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</si>
  <si>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</si>
  <si>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</si>
  <si>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</si>
  <si>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</si>
  <si>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</si>
  <si>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</si>
  <si>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</si>
  <si>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</si>
  <si>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</si>
  <si>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</si>
  <si>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</si>
  <si>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</si>
  <si>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</si>
  <si>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</si>
  <si>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</si>
  <si>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</si>
  <si>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</si>
  <si>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</si>
  <si>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</si>
  <si>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</si>
  <si>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</si>
  <si>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</si>
  <si>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</si>
  <si>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</si>
  <si>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</si>
  <si>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</si>
  <si>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</si>
  <si>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</si>
  <si>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</si>
  <si>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</si>
  <si>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</si>
  <si>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</si>
  <si>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</si>
  <si>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</si>
  <si>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</si>
  <si>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</si>
  <si>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</si>
  <si>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</si>
  <si>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</si>
  <si>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</si>
  <si>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</si>
  <si>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</si>
  <si>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</si>
  <si>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</si>
  <si>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</si>
  <si>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</si>
  <si>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</si>
  <si>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</si>
  <si>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</si>
  <si>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</si>
  <si>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</si>
  <si>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</si>
  <si>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</si>
  <si>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</si>
  <si>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</si>
  <si>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</si>
  <si>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</si>
  <si>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</si>
  <si>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</si>
  <si>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</si>
  <si>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</si>
  <si>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</si>
  <si>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</si>
  <si>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</si>
  <si>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</si>
  <si>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</si>
  <si>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</si>
  <si>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</si>
  <si>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</si>
  <si>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</si>
  <si>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</si>
  <si>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</si>
  <si>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</si>
  <si>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</si>
  <si>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</si>
  <si>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</si>
  <si>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</si>
  <si>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</si>
  <si>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</si>
  <si>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</si>
  <si>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</si>
  <si>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</si>
  <si>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</si>
  <si>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</si>
  <si>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</si>
  <si>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</si>
  <si>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</si>
  <si>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</si>
  <si>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</si>
  <si>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</si>
  <si>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</si>
  <si>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</si>
  <si>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</si>
  <si>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</si>
  <si>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</si>
  <si>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</si>
  <si>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</si>
  <si>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</si>
  <si>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</si>
  <si>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</si>
  <si>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</si>
  <si>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</si>
  <si>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</si>
  <si>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</si>
  <si>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</si>
  <si>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</si>
  <si>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</si>
  <si>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</si>
  <si>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</si>
  <si>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</si>
  <si>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</si>
  <si>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</si>
  <si>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</si>
  <si>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</si>
  <si>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</si>
  <si>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</si>
  <si>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</si>
  <si>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</si>
  <si>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</si>
  <si>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</si>
  <si>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</si>
  <si>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</si>
  <si>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</si>
  <si>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</si>
  <si>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</si>
  <si>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</si>
  <si>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</si>
  <si>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</si>
  <si>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</si>
  <si>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</si>
  <si>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</si>
  <si>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</si>
  <si>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</si>
  <si>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</si>
  <si>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</si>
  <si>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</si>
  <si>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</si>
  <si>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</si>
  <si>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</si>
  <si>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</si>
  <si>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</si>
  <si>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</si>
  <si>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</si>
  <si>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</si>
  <si>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</si>
  <si>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</si>
  <si>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</si>
  <si>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</si>
  <si>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</si>
  <si>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</si>
  <si>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</si>
  <si>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</si>
  <si>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</si>
  <si>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</si>
  <si>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</si>
  <si>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</si>
  <si>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</si>
  <si>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</si>
  <si>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</si>
  <si>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</si>
  <si>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</si>
  <si>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</si>
  <si>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</si>
  <si>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</si>
  <si>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</si>
  <si>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</si>
  <si>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</si>
  <si>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</si>
  <si>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</si>
  <si>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</si>
  <si>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</si>
  <si>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</si>
  <si>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</si>
  <si>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</si>
  <si>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</si>
  <si>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</si>
  <si>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</si>
  <si>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</si>
  <si>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</si>
  <si>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</si>
  <si>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</si>
  <si>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</si>
  <si>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</si>
  <si>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</si>
  <si>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</si>
  <si>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</si>
  <si>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</si>
  <si>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</si>
  <si>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</si>
  <si>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</si>
  <si>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</si>
  <si>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</si>
  <si>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</si>
  <si>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</si>
  <si>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</si>
  <si>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</si>
  <si>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</si>
  <si>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</si>
  <si>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</si>
  <si>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</si>
  <si>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</si>
  <si>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</si>
  <si>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</si>
  <si>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</si>
  <si>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</si>
  <si>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</si>
  <si>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</si>
  <si>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</si>
  <si>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</si>
  <si>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</si>
  <si>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</si>
  <si>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</si>
  <si>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</si>
  <si>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</si>
  <si>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</si>
  <si>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</si>
  <si>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</si>
  <si>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</si>
  <si>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</si>
  <si>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</si>
  <si>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</si>
  <si>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</si>
  <si>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</si>
  <si>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</si>
  <si>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</si>
  <si>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</si>
  <si>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</si>
  <si>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</si>
  <si>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</si>
  <si>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</si>
  <si>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</si>
  <si>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</si>
  <si>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</si>
  <si>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</si>
  <si>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</si>
  <si>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</si>
  <si>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</si>
  <si>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</si>
  <si>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</si>
  <si>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</si>
  <si>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</si>
  <si>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</si>
  <si>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</si>
  <si>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</si>
  <si>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</si>
  <si>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</si>
  <si>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</si>
  <si>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</si>
  <si>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</si>
  <si>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</si>
  <si>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</si>
  <si>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</si>
  <si>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</si>
  <si>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</si>
  <si>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</si>
  <si>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</si>
  <si>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</si>
  <si>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</si>
  <si>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</si>
  <si>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</si>
  <si>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</si>
  <si>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</si>
  <si>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</si>
  <si>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</si>
  <si>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</si>
  <si>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</si>
  <si>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</si>
  <si>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</si>
  <si>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</si>
  <si>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</si>
  <si>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</si>
  <si>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</si>
  <si>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</si>
  <si>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</si>
  <si>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</si>
  <si>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</si>
  <si>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</si>
  <si>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</si>
  <si>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</si>
  <si>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</si>
  <si>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</si>
  <si>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</si>
  <si>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</si>
  <si>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</si>
  <si>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</si>
  <si>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</si>
  <si>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</si>
  <si>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</si>
  <si>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</si>
  <si>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</si>
  <si>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</si>
  <si>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</si>
  <si>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</si>
  <si>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</si>
  <si>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</si>
  <si>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</si>
  <si>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</si>
  <si>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</si>
  <si>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</si>
  <si>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</si>
  <si>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</si>
  <si>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</si>
  <si>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</si>
  <si>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</si>
  <si>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</si>
  <si>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</si>
  <si>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</si>
  <si>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</si>
  <si>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</si>
  <si>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</si>
  <si>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</si>
  <si>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</si>
  <si>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</si>
  <si>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</si>
  <si>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</si>
  <si>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</si>
  <si>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</si>
  <si>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</si>
  <si>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</si>
  <si>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</si>
  <si>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</si>
  <si>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</si>
  <si>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</si>
  <si>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</si>
  <si>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</si>
  <si>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</si>
  <si>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</si>
  <si>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</si>
  <si>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</si>
  <si>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</si>
  <si>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</si>
  <si>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</si>
  <si>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</si>
  <si>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</si>
  <si>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</si>
  <si>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</si>
  <si>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</si>
  <si>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</si>
  <si>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</si>
  <si>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</si>
  <si>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</si>
  <si>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</si>
  <si>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</si>
  <si>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</si>
  <si>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</si>
  <si>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</si>
  <si>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</si>
  <si>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</si>
  <si>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</si>
  <si>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</si>
  <si>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</si>
  <si>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</si>
  <si>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</si>
  <si>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</si>
  <si>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</si>
  <si>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</si>
  <si>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</si>
  <si>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</si>
  <si>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</si>
  <si>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</si>
  <si>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</si>
  <si>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</si>
  <si>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</si>
  <si>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</si>
  <si>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</si>
  <si>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</si>
  <si>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</si>
  <si>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</si>
  <si>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</si>
  <si>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</si>
  <si>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</si>
  <si>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</si>
  <si>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</si>
  <si>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</si>
  <si>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</si>
  <si>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</si>
  <si>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</si>
  <si>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</si>
  <si>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</si>
  <si>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</si>
  <si>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</si>
  <si>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</si>
  <si>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</si>
  <si>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</si>
  <si>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</si>
  <si>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</si>
  <si>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</si>
  <si>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</si>
  <si>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</si>
  <si>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</si>
  <si>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</si>
  <si>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</si>
  <si>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</si>
  <si>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</si>
  <si>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</si>
  <si>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</si>
  <si>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</si>
  <si>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</si>
  <si>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</si>
  <si>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</si>
  <si>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</si>
  <si>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</si>
  <si>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</si>
  <si>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</si>
  <si>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</si>
  <si>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</si>
  <si>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</si>
  <si>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</si>
  <si>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</si>
  <si>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</si>
  <si>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</si>
  <si>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</si>
  <si>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</si>
  <si>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</si>
  <si>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</si>
  <si>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</si>
  <si>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</si>
  <si>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</si>
  <si>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</si>
  <si>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</si>
  <si>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</si>
  <si>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</si>
  <si>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</si>
  <si>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</si>
  <si>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</si>
  <si>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</si>
  <si>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</si>
  <si>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</si>
  <si>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</si>
  <si>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</si>
  <si>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</si>
  <si>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</si>
  <si>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</si>
  <si>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</si>
  <si>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</si>
  <si>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</si>
  <si>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</si>
  <si>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</si>
  <si>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</si>
  <si>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</si>
  <si>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</si>
  <si>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</si>
  <si>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</si>
  <si>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</si>
  <si>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</si>
  <si>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</si>
  <si>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</si>
  <si>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</si>
  <si>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</si>
  <si>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</si>
  <si>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</si>
  <si>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</si>
  <si>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</si>
  <si>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</si>
  <si>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</si>
  <si>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</si>
  <si>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</si>
  <si>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</si>
  <si>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</si>
  <si>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</si>
  <si>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</si>
  <si>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</si>
  <si>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</si>
  <si>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</si>
  <si>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</si>
  <si>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</si>
  <si>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</si>
  <si>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</si>
  <si>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</si>
  <si>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</si>
  <si>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</si>
  <si>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</si>
  <si>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</si>
  <si>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</si>
  <si>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</si>
  <si>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</si>
  <si>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</si>
  <si>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</si>
  <si>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</si>
  <si>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</si>
  <si>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</si>
  <si>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</si>
  <si>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</si>
  <si>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</si>
  <si>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</si>
  <si>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</si>
  <si>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</si>
  <si>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</si>
  <si>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</si>
  <si>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</si>
  <si>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</si>
  <si>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</si>
  <si>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</si>
  <si>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</si>
  <si>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</si>
  <si>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</si>
  <si>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</si>
  <si>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</si>
  <si>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</si>
  <si>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</si>
  <si>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</si>
  <si>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</si>
  <si>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</si>
  <si>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</si>
  <si>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</si>
  <si>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</si>
  <si>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</si>
  <si>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</si>
  <si>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</si>
  <si>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NSGA Template</t>
  </si>
  <si>
    <t>large office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</si>
  <si>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</si>
  <si>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</si>
  <si>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</si>
  <si>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</si>
  <si>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</si>
  <si>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</si>
  <si>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</si>
  <si>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</si>
  <si>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</si>
  <si>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</si>
  <si>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</si>
  <si>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0.3.6</t>
  </si>
  <si>
    <t>1.8.0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</si>
</sst>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7" fillId="11" borderId="0" xfId="0" applyFont="1" applyFill="1" applyAlignment="1">
      <alignment horizontal="center"/>
    </xf>
  </cellXfs>
  <cellStyles count="1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120" zoomScaleNormal="120" zoomScalePageLayoutView="120" workbookViewId="0">
      <selection activeCell="A3" sqref="A3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732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733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440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660</v>
      </c>
      <c r="E9" s="24" t="str">
        <f>"$"&amp;VALUE(LEFT(E7,5))+B9*VALUE(LEFT(E8,5))&amp;"/hour"</f>
        <v>$0.7/hour</v>
      </c>
      <c r="F9" s="2" t="s">
        <v>609</v>
      </c>
    </row>
    <row r="10" spans="1:6" s="23" customFormat="1" ht="28">
      <c r="A10" s="23" t="s">
        <v>729</v>
      </c>
      <c r="B10" s="17" t="s">
        <v>730</v>
      </c>
      <c r="C10" s="3"/>
      <c r="D10" s="24"/>
      <c r="E10" s="24"/>
      <c r="F10" s="2" t="s">
        <v>731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719</v>
      </c>
      <c r="F13" s="1" t="s">
        <v>473</v>
      </c>
    </row>
    <row r="14" spans="1:6">
      <c r="A14" s="1" t="s">
        <v>25</v>
      </c>
      <c r="B14" s="17" t="s">
        <v>709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553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Number of Samples</v>
      </c>
      <c r="B25" s="18">
        <f>IF(D25&lt;&gt;"",D25,IF(LEN(INDEX(Lookups!$C$21:$Z$30,1,3*MATCH(Setup!$B22,Lookups!$A$21:$A$27,0)-1))=0,"",INDEX(Lookups!$C$21:$Z$30,1,3*MATCH(Setup!$B22,Lookups!$A$21:$A$27,0)-1)))</f>
        <v>30</v>
      </c>
      <c r="C25" s="25" t="str">
        <f>IF(LEN(INDEX(Lookups!$C$21:$Z$30,1,3*MATCH(Setup!$B22,Lookups!$A$21:$A$27,0)))=0,"",INDEX(Lookups!$C$21:$Z$30,1,3*MATCH(Setup!$B22,Lookups!$A$21:$A$27,0)))</f>
        <v>Size of initial population</v>
      </c>
      <c r="D25" s="27"/>
      <c r="E25" s="23"/>
    </row>
    <row r="26" spans="1:6">
      <c r="A26" s="23" t="str">
        <f>IF(LEN(INDEX(Lookups!$C$21:$Z$30,2,3*MATCH(Setup!$B22,Lookups!$A$21:$A$27,0)-2))=0,"",INDEX(Lookups!$C$21:$Z$30,2,3*MATCH(Setup!$B22,Lookups!$A$21:$A$27,0)-2))</f>
        <v>Generations</v>
      </c>
      <c r="B26" s="18">
        <f>IF(D26&lt;&gt;"",D26,IF(LEN(INDEX(Lookups!$C$21:$Z$30,2,3*MATCH(Setup!$B22,Lookups!$A$21:$A$27,0)-1))=0,"",INDEX(Lookups!$C$21:$Z$30,2,3*MATCH(Setup!$B22,Lookups!$A$21:$A$27,0)-1)))</f>
        <v>3</v>
      </c>
      <c r="C26" s="25" t="str">
        <f>IF(LEN(INDEX(Lookups!$C$21:$Z$30,2,3*MATCH(Setup!$B22,Lookups!$A$21:$A$27,0)))=0,"",INDEX(Lookups!$C$21:$Z$30,2,3*MATCH(Setup!$B22,Lookups!$A$21:$A$27,0)))</f>
        <v>Number of generations</v>
      </c>
      <c r="D26" s="27"/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>cprob</v>
      </c>
      <c r="B27" s="18">
        <f>IF(D27&lt;&gt;"",D27,IF(LEN(INDEX(Lookups!$C$21:$Z$30,3,3*MATCH(Setup!$B22,Lookups!$A$21:$A$27,0)-1))=0,"",INDEX(Lookups!$C$21:$Z$30,3,3*MATCH(Setup!$B22,Lookups!$A$21:$A$27,0)-1)))</f>
        <v>0.85</v>
      </c>
      <c r="C27" s="25" t="str">
        <f>IF(LEN(INDEX(Lookups!$C$21:$Z$30,3,3*MATCH(Setup!$B22,Lookups!$A$21:$A$27,0)))=0,"",INDEX(Lookups!$C$21:$Z$30,3,3*MATCH(Setup!$B22,Lookups!$A$21:$A$27,0)))</f>
        <v>Crossover probability [0,1]</v>
      </c>
      <c r="D27" s="27"/>
      <c r="E27" s="23"/>
    </row>
    <row r="28" spans="1:6" s="23" customFormat="1" ht="42">
      <c r="A28" s="23" t="str">
        <f>IF(LEN(INDEX(Lookups!$C$21:$Z$30,4,3*MATCH(Setup!$B22,Lookups!$A$21:$A$27,0)-2))=0,"",INDEX(Lookups!$C$21:$Z$30,4,3*MATCH(Setup!$B22,Lookups!$A$21:$A$27,0)-2))</f>
        <v>XoverDistIdx</v>
      </c>
      <c r="B28" s="18">
        <f>IF(D28&lt;&gt;"",D28,IF(LEN(INDEX(Lookups!$C$21:$Z$30,4,3*MATCH(Setup!$B22,Lookups!$A$21:$A$27,0)-1))=0,"",INDEX(Lookups!$C$21:$Z$30,4,3*MATCH(Setup!$B22,Lookups!$A$21:$A$27,0)-1)))</f>
        <v>2</v>
      </c>
      <c r="C28" s="25" t="str">
        <f>IF(LEN(INDEX(Lookups!$C$21:$Z$30,4,3*MATCH(Setup!$B22,Lookups!$A$21:$A$27,0)))=0,"",INDEX(Lookups!$C$21:$Z$30,4,3*MATCH(Setup!$B22,Lookups!$A$21:$A$27,0)))</f>
        <v>Crossover Distribution Index (large values give higher probabilities of offspring close to parent)</v>
      </c>
      <c r="D28" s="27"/>
    </row>
    <row r="29" spans="1:6" s="23" customFormat="1" ht="42">
      <c r="A29" s="23" t="str">
        <f>IF(LEN(INDEX(Lookups!$C$21:$Z$30,5,3*MATCH(Setup!$B22,Lookups!$A$21:$A$27,0)-2))=0,"",INDEX(Lookups!$C$21:$Z$30,5,3*MATCH(Setup!$B22,Lookups!$A$21:$A$27,0)-2))</f>
        <v>MuDistIdx</v>
      </c>
      <c r="B29" s="18">
        <f>IF(D29&lt;&gt;"",D29,IF(LEN(INDEX(Lookups!$C$21:$Z$30,5,3*MATCH(Setup!$B22,Lookups!$A$21:$A$27,0)-1))=0,"",INDEX(Lookups!$C$21:$Z$30,5,3*MATCH(Setup!$B22,Lookups!$A$21:$A$27,0)-1)))</f>
        <v>2</v>
      </c>
      <c r="C29" s="25" t="str">
        <f>IF(LEN(INDEX(Lookups!$C$21:$Z$30,5,3*MATCH(Setup!$B22,Lookups!$A$21:$A$27,0)))=0,"",INDEX(Lookups!$C$21:$Z$30,5,3*MATCH(Setup!$B22,Lookups!$A$21:$A$27,0)))</f>
        <v>Mutation Distribution Index (large values give higher probabilities of offspring close to parent)</v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>mprob</v>
      </c>
      <c r="B30" s="18">
        <f>IF(D30&lt;&gt;"",D30,IF(LEN(INDEX(Lookups!$C$21:$Z$30,6,3*MATCH(Setup!$B22,Lookups!$A$21:$A$27,0)-1))=0,"",INDEX(Lookups!$C$21:$Z$30,6,3*MATCH(Setup!$B22,Lookups!$A$21:$A$27,0)-1)))</f>
        <v>0.8</v>
      </c>
      <c r="C30" s="25" t="str">
        <f>IF(LEN(INDEX(Lookups!$C$21:$Z$30,6,3*MATCH(Setup!$B22,Lookups!$A$21:$A$27,0)))=0,"",INDEX(Lookups!$C$21:$Z$30,6,3*MATCH(Setup!$B22,Lookups!$A$21:$A$27,0)))</f>
        <v>Mutation probability [0,1]</v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>normType</v>
      </c>
      <c r="B31" s="18" t="str">
        <f>IF(D31&lt;&gt;"",D31,IF(LEN(INDEX(Lookups!$C$21:$Z$30,7,3*MATCH(Setup!$B22,Lookups!$A$21:$A$27,0)-1))=0,"",INDEX(Lookups!$C$21:$Z$30,7,3*MATCH(Setup!$B22,Lookups!$A$21:$A$27,0)-1)))</f>
        <v>minkowski</v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>pPower</v>
      </c>
      <c r="B32" s="18">
        <f>IF(D32&lt;&gt;"",D32,IF(LEN(INDEX(Lookups!$C$21:$Z$30,8,3*MATCH(Setup!$B22,Lookups!$A$21:$A$27,0)-1))=0,"",INDEX(Lookups!$C$21:$Z$30,8,3*MATCH(Setup!$B22,Lookups!$A$21:$A$27,0)-1)))</f>
        <v>2</v>
      </c>
      <c r="C32" s="25" t="str">
        <f>IF(LEN(INDEX(Lookups!$C$21:$Z$30,8,3*MATCH(Setup!$B22,Lookups!$A$21:$A$27,0)))=0,"",INDEX(Lookups!$C$21:$Z$30,8,3*MATCH(Setup!$B22,Lookups!$A$21:$A$27,0)))</f>
        <v>Lp norm power</v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710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720</v>
      </c>
      <c r="C41" s="14" t="s">
        <v>41</v>
      </c>
      <c r="D41" s="14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711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712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713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714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715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716</v>
      </c>
      <c r="Q22" s="42" t="s">
        <v>717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707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708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661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718</v>
      </c>
      <c r="E35" s="42" t="s">
        <v>172</v>
      </c>
      <c r="F35" s="42" t="s">
        <v>700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662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130" zoomScaleNormal="130" zoomScalePageLayoutView="130" workbookViewId="0">
      <pane ySplit="3" topLeftCell="A4" activePane="bottomLeft" state="frozen"/>
      <selection pane="bottomLeft" activeCell="B10" sqref="B10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701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702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663</v>
      </c>
      <c r="B6" s="15"/>
      <c r="C6" s="15"/>
      <c r="D6" s="15" t="s">
        <v>703</v>
      </c>
      <c r="E6" s="15" t="s">
        <v>664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665</v>
      </c>
      <c r="B7" s="15"/>
      <c r="C7" s="15"/>
      <c r="D7" s="15" t="s">
        <v>704</v>
      </c>
      <c r="E7" s="15" t="s">
        <v>664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705</v>
      </c>
      <c r="E8" s="15" t="s">
        <v>664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667</v>
      </c>
      <c r="B9" s="15"/>
      <c r="C9" s="15"/>
      <c r="D9" s="15" t="s">
        <v>706</v>
      </c>
      <c r="E9" s="15" t="s">
        <v>668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670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671</v>
      </c>
      <c r="B11" s="15"/>
      <c r="C11" s="15"/>
      <c r="D11" s="15" t="s">
        <v>672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673</v>
      </c>
      <c r="B12" s="15"/>
      <c r="C12" s="15"/>
      <c r="D12" s="15" t="s">
        <v>674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675</v>
      </c>
      <c r="B13" s="15"/>
      <c r="C13" s="15"/>
      <c r="D13" s="15" t="s">
        <v>676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677</v>
      </c>
      <c r="B14" s="15"/>
      <c r="C14" s="15"/>
      <c r="D14" s="15" t="s">
        <v>678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679</v>
      </c>
      <c r="B15" s="15"/>
      <c r="C15" s="15"/>
      <c r="D15" s="15" t="s">
        <v>680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681</v>
      </c>
      <c r="B16" s="15"/>
      <c r="C16" s="15"/>
      <c r="D16" s="15" t="s">
        <v>682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683</v>
      </c>
      <c r="B17" s="15"/>
      <c r="C17" s="15"/>
      <c r="D17" s="15" t="s">
        <v>684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685</v>
      </c>
      <c r="B18" s="15"/>
      <c r="C18" s="15"/>
      <c r="D18" s="15" t="s">
        <v>686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687</v>
      </c>
      <c r="B19" s="15"/>
      <c r="C19" s="15"/>
      <c r="D19" s="15" t="s">
        <v>688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689</v>
      </c>
      <c r="B20" s="15"/>
      <c r="C20" s="15"/>
      <c r="D20" s="15" t="s">
        <v>690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691</v>
      </c>
      <c r="B21" s="15"/>
      <c r="C21" s="15"/>
      <c r="D21" s="15" t="s">
        <v>692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693</v>
      </c>
      <c r="B22" s="15"/>
      <c r="C22" s="15"/>
      <c r="D22" s="15" t="s">
        <v>694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695</v>
      </c>
      <c r="B23" s="15"/>
      <c r="C23" s="15"/>
      <c r="D23" s="15" t="s">
        <v>696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697</v>
      </c>
      <c r="B24" s="15"/>
      <c r="C24" s="15"/>
      <c r="D24" s="15" t="s">
        <v>698</v>
      </c>
      <c r="E24" s="15" t="s">
        <v>699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659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656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657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657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657</v>
      </c>
    </row>
    <row r="6" spans="1:7" s="22" customFormat="1">
      <c r="A6" s="22" t="s">
        <v>599</v>
      </c>
      <c r="B6" s="22" t="s">
        <v>445</v>
      </c>
      <c r="C6" s="22" t="s">
        <v>600</v>
      </c>
      <c r="D6" s="22" t="s">
        <v>652</v>
      </c>
      <c r="E6" s="22" t="s">
        <v>722</v>
      </c>
    </row>
    <row r="7" spans="1:7" s="22" customFormat="1">
      <c r="A7" s="22" t="s">
        <v>601</v>
      </c>
      <c r="B7" s="22" t="s">
        <v>446</v>
      </c>
      <c r="C7" s="22" t="s">
        <v>602</v>
      </c>
      <c r="D7" s="22" t="s">
        <v>650</v>
      </c>
      <c r="E7" s="22" t="s">
        <v>722</v>
      </c>
    </row>
    <row r="8" spans="1:7" s="22" customFormat="1">
      <c r="A8" s="22" t="s">
        <v>440</v>
      </c>
      <c r="B8" s="22" t="s">
        <v>447</v>
      </c>
      <c r="C8" s="22" t="s">
        <v>603</v>
      </c>
      <c r="D8" s="22" t="s">
        <v>651</v>
      </c>
      <c r="E8" s="22" t="s">
        <v>723</v>
      </c>
    </row>
    <row r="9" spans="1:7" s="22" customFormat="1">
      <c r="A9" s="22" t="s">
        <v>604</v>
      </c>
      <c r="B9" s="22" t="s">
        <v>448</v>
      </c>
      <c r="C9" s="22" t="s">
        <v>605</v>
      </c>
      <c r="D9" s="22" t="s">
        <v>653</v>
      </c>
      <c r="E9" s="22" t="s">
        <v>723</v>
      </c>
    </row>
    <row r="10" spans="1:7">
      <c r="A10" s="22" t="s">
        <v>606</v>
      </c>
      <c r="B10" s="22" t="s">
        <v>654</v>
      </c>
      <c r="C10" s="22" t="s">
        <v>607</v>
      </c>
      <c r="D10" s="22" t="s">
        <v>655</v>
      </c>
      <c r="E10" s="22" t="s">
        <v>723</v>
      </c>
    </row>
    <row r="11" spans="1:7" s="22" customFormat="1">
      <c r="A11" s="22" t="s">
        <v>724</v>
      </c>
      <c r="B11" s="22" t="s">
        <v>446</v>
      </c>
      <c r="C11" s="22" t="s">
        <v>725</v>
      </c>
      <c r="D11" s="22" t="s">
        <v>726</v>
      </c>
      <c r="E11" s="22" t="s">
        <v>658</v>
      </c>
    </row>
    <row r="12" spans="1:7" s="22" customFormat="1">
      <c r="A12" s="22" t="s">
        <v>727</v>
      </c>
      <c r="B12" s="22" t="s">
        <v>447</v>
      </c>
      <c r="C12" s="22" t="s">
        <v>728</v>
      </c>
      <c r="D12" s="22" t="s">
        <v>726</v>
      </c>
      <c r="E12" s="22" t="s">
        <v>658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2014-10-06T23:37:05Z</dcterms:modified>
</cp:coreProperties>
</file>