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240" yWindow="240" windowWidth="25360" windowHeight="1582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Lookups!$A$21:$A$27</definedName>
    <definedName name="instance_defs">Lookups!$A$2:$E$13</definedName>
    <definedName name="instance_types">Lookups!$A$2:$A$13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7" l="1"/>
  <c r="E8" i="7"/>
  <c r="E9" i="7"/>
  <c r="C8" i="7"/>
  <c r="C7" i="7"/>
  <c r="D8" i="7"/>
  <c r="D7" i="7"/>
  <c r="B32" i="7"/>
  <c r="B31" i="7"/>
  <c r="B30" i="7"/>
  <c r="B29" i="7"/>
  <c r="B28" i="7"/>
  <c r="B27" i="7"/>
  <c r="B26" i="7"/>
  <c r="B25" i="7"/>
  <c r="B24" i="7"/>
  <c r="B22" i="7"/>
  <c r="B23" i="7"/>
  <c r="C32" i="7"/>
  <c r="A32" i="7"/>
  <c r="C31" i="7"/>
  <c r="C30" i="7"/>
  <c r="C29" i="7"/>
  <c r="C28" i="7"/>
  <c r="C27" i="7"/>
  <c r="C26" i="7"/>
  <c r="C25" i="7"/>
  <c r="C24" i="7"/>
  <c r="C23" i="7"/>
  <c r="A31" i="7"/>
  <c r="A30" i="7"/>
  <c r="A29" i="7"/>
  <c r="A28" i="7"/>
  <c r="A27" i="7"/>
  <c r="A26" i="7"/>
  <c r="A25" i="7"/>
  <c r="A24" i="7"/>
  <c r="A23" i="7"/>
  <c r="A22" i="7"/>
  <c r="C22" i="7"/>
  <c r="M362" i="10"/>
  <c r="M344" i="10"/>
</calcChain>
</file>

<file path=xl/sharedStrings.xml><?xml version="1.0" encoding="utf-8"?>
<sst xmlns="http://schemas.openxmlformats.org/spreadsheetml/2006/main" count="2333" uniqueCount="748">
  <si>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</si>
  <si>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</si>
  <si>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</si>
  <si>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</si>
  <si>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</si>
  <si>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</si>
  <si>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</si>
  <si>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</si>
  <si>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</si>
  <si>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</si>
  <si>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</si>
  <si>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</si>
  <si>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</si>
  <si>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</si>
  <si>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</si>
  <si>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</si>
  <si>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</si>
  <si>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</si>
  <si>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</si>
  <si>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</si>
  <si>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</si>
  <si>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</si>
  <si>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</si>
  <si>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</si>
  <si>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</si>
  <si>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</si>
  <si>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</si>
  <si>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</si>
  <si>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</si>
  <si>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</si>
  <si>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</si>
  <si>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</si>
  <si>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</si>
  <si>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</si>
  <si>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</si>
  <si>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</si>
  <si>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</si>
  <si>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</si>
  <si>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</si>
  <si>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</si>
  <si>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</si>
  <si>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</si>
  <si>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</si>
  <si>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</si>
  <si>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</si>
  <si>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</si>
  <si>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</si>
  <si>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</si>
  <si>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</si>
  <si>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</si>
  <si>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</si>
  <si>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</si>
  <si>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</si>
  <si>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</si>
  <si>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</si>
  <si>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</si>
  <si>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</si>
  <si>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</si>
  <si>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</si>
  <si>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</si>
  <si>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</si>
  <si>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</si>
  <si>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</si>
  <si>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</si>
  <si>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</si>
  <si>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</si>
  <si>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</si>
  <si>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</si>
  <si>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</si>
  <si>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</si>
  <si>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</si>
  <si>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</si>
  <si>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</si>
  <si>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</si>
  <si>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</si>
  <si>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</si>
  <si>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</si>
  <si>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</si>
  <si>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</si>
  <si>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</si>
  <si>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</si>
  <si>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</si>
  <si>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</si>
  <si>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</si>
  <si>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</si>
  <si>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</si>
  <si>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</si>
  <si>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</si>
  <si>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</si>
  <si>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</si>
  <si>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</si>
  <si>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</si>
  <si>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</si>
  <si>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</si>
  <si>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</si>
  <si>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</si>
  <si>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</si>
  <si>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</si>
  <si>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</si>
  <si>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</si>
  <si>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</si>
  <si>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</si>
  <si>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</si>
  <si>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</si>
  <si>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</si>
  <si>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</si>
  <si>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</si>
  <si>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</si>
  <si>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</si>
  <si>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</si>
  <si>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</si>
  <si>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</si>
  <si>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</si>
  <si>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</si>
  <si>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</si>
  <si>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</si>
  <si>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</si>
  <si>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</si>
  <si>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</si>
  <si>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</si>
  <si>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</si>
  <si>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</si>
  <si>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</si>
  <si>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</si>
  <si>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</si>
  <si>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</si>
  <si>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</si>
  <si>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</si>
  <si>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</si>
  <si>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</si>
  <si>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</si>
  <si>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</si>
  <si>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</si>
  <si>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</si>
  <si>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</si>
  <si>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</si>
  <si>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</si>
  <si>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</si>
  <si>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</si>
  <si>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</si>
  <si>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</si>
  <si>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</si>
  <si>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</si>
  <si>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</si>
  <si>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</si>
  <si>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</si>
  <si>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</si>
  <si>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</si>
  <si>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</si>
  <si>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</si>
  <si>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</si>
  <si>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</si>
  <si>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</si>
  <si>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</si>
  <si>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</si>
  <si>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</si>
  <si>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</si>
  <si>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</si>
  <si>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</si>
  <si>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</si>
  <si>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</si>
  <si>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</si>
  <si>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</si>
  <si>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</si>
  <si>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</si>
  <si>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</si>
  <si>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</si>
  <si>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</si>
  <si>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</si>
  <si>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</si>
  <si>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</si>
  <si>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</si>
  <si>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</si>
  <si>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</si>
  <si>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</si>
  <si>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</si>
  <si>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</si>
  <si>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</si>
  <si>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</si>
  <si>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</si>
  <si>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</si>
  <si>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</si>
  <si>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</si>
  <si>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</si>
  <si>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</si>
  <si>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</si>
  <si>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</si>
  <si>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</si>
  <si>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</si>
  <si>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</si>
  <si>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</si>
  <si>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</si>
  <si>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</si>
  <si>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</si>
  <si>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</si>
  <si>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</si>
  <si>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</si>
  <si>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</si>
  <si>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</si>
  <si>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</si>
  <si>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</si>
  <si>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</si>
  <si>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</si>
  <si>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</si>
  <si>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</si>
  <si>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</si>
  <si>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</si>
  <si>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</si>
  <si>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</si>
  <si>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</si>
  <si>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</si>
  <si>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</si>
  <si>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</si>
  <si>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</si>
  <si>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</si>
  <si>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</si>
  <si>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</si>
  <si>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</si>
  <si>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</si>
  <si>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</si>
  <si>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</si>
  <si>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</si>
  <si>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</si>
  <si>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</si>
  <si>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</si>
  <si>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</si>
  <si>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</si>
  <si>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</si>
  <si>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</si>
  <si>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</si>
  <si>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</si>
  <si>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</si>
  <si>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</si>
  <si>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</si>
  <si>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</si>
  <si>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</si>
  <si>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</si>
  <si>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</si>
  <si>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</si>
  <si>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</si>
  <si>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</si>
  <si>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</si>
  <si>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</si>
  <si>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</si>
  <si>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</si>
  <si>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</si>
  <si>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</si>
  <si>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</si>
  <si>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</si>
  <si>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</si>
  <si>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</si>
  <si>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</si>
  <si>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</si>
  <si>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</si>
  <si>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</si>
  <si>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</si>
  <si>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</si>
  <si>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</si>
  <si>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</si>
  <si>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</si>
  <si>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</si>
  <si>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</si>
  <si>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</si>
  <si>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</si>
  <si>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</si>
  <si>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</si>
  <si>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</si>
  <si>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</si>
  <si>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</si>
  <si>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</si>
  <si>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</si>
  <si>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</si>
  <si>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</si>
  <si>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</si>
  <si>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</si>
  <si>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</si>
  <si>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</si>
  <si>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</si>
  <si>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</si>
  <si>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</si>
  <si>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</si>
  <si>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</si>
  <si>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</si>
  <si>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</si>
  <si>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</si>
  <si>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</si>
  <si>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</si>
  <si>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</si>
  <si>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</si>
  <si>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</si>
  <si>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</si>
  <si>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</si>
  <si>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</si>
  <si>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</si>
  <si>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</si>
  <si>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</si>
  <si>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</si>
  <si>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</si>
  <si>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</si>
  <si>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</si>
  <si>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</si>
  <si>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</si>
  <si>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</si>
  <si>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</si>
  <si>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</si>
  <si>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</si>
  <si>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</si>
  <si>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</si>
  <si>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</si>
  <si>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</si>
  <si>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</si>
  <si>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</si>
  <si>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</si>
  <si>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</si>
  <si>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</si>
  <si>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</si>
  <si>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</si>
  <si>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</si>
  <si>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</si>
  <si>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</si>
  <si>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</si>
  <si>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</si>
  <si>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</si>
  <si>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</si>
  <si>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</si>
  <si>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</si>
  <si>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</si>
  <si>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</si>
  <si>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</si>
  <si>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</si>
  <si>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</si>
  <si>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</si>
  <si>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</si>
  <si>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</si>
  <si>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</si>
  <si>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</si>
  <si>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</si>
  <si>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</si>
  <si>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</si>
  <si>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</si>
  <si>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</si>
  <si>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</si>
  <si>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</si>
  <si>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</si>
  <si>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</si>
  <si>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</si>
  <si>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</si>
  <si>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</si>
  <si>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</si>
  <si>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</si>
  <si>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</si>
  <si>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</si>
  <si>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</si>
  <si>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</si>
  <si>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</si>
  <si>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</si>
  <si>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</si>
  <si>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</si>
  <si>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</si>
  <si>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</si>
  <si>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</si>
  <si>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</si>
  <si>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</si>
  <si>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</si>
  <si>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</si>
  <si>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</si>
  <si>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</si>
  <si>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</si>
  <si>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</si>
  <si>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</si>
  <si>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</si>
  <si>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</si>
  <si>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</si>
  <si>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</si>
  <si>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</si>
  <si>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</si>
  <si>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</si>
  <si>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</si>
  <si>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</si>
  <si>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</si>
  <si>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</si>
  <si>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</si>
  <si>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</si>
  <si>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</si>
  <si>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</si>
  <si>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</si>
  <si>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</si>
  <si>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</si>
  <si>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</si>
  <si>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</si>
  <si>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</si>
  <si>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</si>
  <si>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</si>
  <si>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</si>
  <si>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</si>
  <si>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</si>
  <si>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</si>
  <si>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</si>
  <si>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</si>
  <si>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</si>
  <si>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</si>
  <si>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</si>
  <si>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</si>
  <si>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</si>
  <si>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</si>
  <si>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</si>
  <si>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</si>
  <si>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</si>
  <si>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</si>
  <si>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</si>
  <si>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</si>
  <si>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</si>
  <si>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</si>
  <si>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</si>
  <si>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</si>
  <si>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</si>
  <si>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</si>
  <si>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</si>
  <si>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</si>
  <si>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</si>
  <si>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</si>
  <si>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</si>
  <si>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</si>
  <si>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</si>
  <si>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</si>
  <si>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</si>
  <si>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</si>
  <si>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</si>
  <si>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</si>
  <si>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</si>
  <si>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</si>
  <si>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</si>
  <si>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</si>
  <si>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</si>
  <si>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</si>
  <si>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</si>
  <si>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</si>
  <si>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</si>
  <si>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</si>
  <si>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</si>
  <si>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</si>
  <si>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</si>
  <si>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</si>
  <si>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</si>
  <si>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</si>
  <si>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</si>
  <si>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</si>
  <si>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</si>
  <si>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</si>
  <si>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</si>
  <si>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</si>
  <si>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</si>
  <si>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</si>
  <si>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</si>
  <si>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</si>
  <si>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</si>
  <si>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</si>
  <si>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</si>
  <si>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</si>
  <si>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</si>
  <si>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</si>
  <si>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</si>
  <si>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</si>
  <si>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</si>
  <si>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</si>
  <si>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</si>
  <si>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</si>
  <si>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</si>
  <si>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</si>
  <si>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</si>
  <si>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</si>
  <si>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</si>
  <si>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</si>
  <si>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</si>
  <si>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</si>
  <si>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</si>
  <si>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</si>
  <si>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</si>
  <si>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</si>
  <si>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</si>
  <si>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</si>
  <si>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</si>
  <si>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</si>
  <si>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</si>
  <si>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</si>
  <si>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</si>
  <si>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</si>
  <si>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</si>
  <si>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</si>
  <si>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</si>
  <si>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</si>
  <si>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</si>
  <si>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</si>
  <si>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</si>
  <si>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</si>
  <si>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</si>
  <si>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</si>
  <si>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</si>
  <si>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</si>
  <si>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</si>
  <si>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</si>
  <si>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</si>
  <si>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</si>
  <si>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</si>
  <si>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</si>
  <si>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</si>
  <si>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</si>
  <si>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</si>
  <si>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</si>
  <si>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</si>
  <si>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</si>
  <si>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</si>
  <si>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</si>
  <si>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</si>
  <si>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</si>
  <si>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</si>
  <si>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</si>
  <si>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</si>
  <si>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</si>
  <si>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</si>
  <si>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</si>
  <si>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</si>
  <si>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</si>
  <si>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</si>
  <si>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</si>
  <si>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</si>
  <si>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</si>
  <si>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</si>
  <si>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</si>
  <si>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</si>
  <si>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</si>
  <si>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</si>
  <si>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</si>
  <si>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</si>
  <si>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</si>
  <si>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</si>
  <si>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</si>
  <si>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</si>
  <si>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</si>
  <si>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</si>
  <si>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</si>
  <si>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</si>
  <si>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</si>
  <si>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</si>
  <si>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</si>
  <si>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</si>
  <si>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</si>
  <si>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</si>
  <si>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</si>
  <si>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</si>
  <si>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</si>
  <si>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</si>
  <si>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</si>
  <si>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</si>
  <si>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</si>
  <si>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</si>
  <si>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</si>
  <si>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</si>
  <si>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</si>
  <si>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</si>
  <si>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</si>
  <si>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</si>
  <si>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</si>
  <si>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</si>
  <si>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</si>
  <si>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</si>
  <si>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</si>
  <si>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</si>
  <si>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</si>
  <si>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</si>
  <si>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</si>
  <si>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</si>
  <si>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</si>
  <si>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</si>
  <si>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</si>
  <si>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</si>
  <si>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</si>
  <si>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</si>
  <si>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</si>
  <si>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</si>
  <si>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</si>
  <si>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</si>
  <si>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</si>
  <si>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</si>
  <si>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</si>
  <si>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</si>
  <si>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</si>
  <si>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</si>
  <si>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</si>
  <si>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</si>
  <si>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</si>
  <si>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</si>
  <si>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</si>
  <si>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</si>
  <si>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</si>
  <si>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</si>
  <si>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</si>
  <si>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</si>
  <si>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</si>
  <si>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</si>
  <si>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</si>
  <si>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</si>
  <si>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</si>
  <si>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</si>
  <si>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</si>
  <si>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</si>
  <si>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</si>
  <si>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</si>
  <si>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</si>
  <si>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</si>
  <si>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</si>
  <si>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</si>
  <si>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</si>
  <si>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</si>
  <si>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</si>
  <si>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</si>
  <si>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</si>
  <si>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</si>
  <si>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</si>
  <si>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</si>
  <si>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</si>
  <si>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</si>
  <si>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</si>
  <si>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</si>
  <si>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</si>
  <si>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</si>
  <si>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</si>
  <si>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</si>
  <si>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</si>
  <si>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</si>
  <si>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Total Site Energy Intensity</t>
  </si>
  <si>
    <t>total_site_energy_intensity</t>
  </si>
  <si>
    <t>standard_report_legacy.total_energy</t>
  </si>
  <si>
    <t>Total Source Energy Intensity</t>
  </si>
  <si>
    <t>total_source_energy_intensity</t>
  </si>
  <si>
    <t>standard_report_legacy.total_source_energy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</si>
  <si>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</si>
  <si>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</si>
  <si>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</si>
  <si>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</si>
  <si>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</si>
  <si>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</si>
  <si>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</si>
  <si>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</si>
  <si>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</si>
  <si>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</si>
  <si>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</si>
  <si>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</si>
  <si>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</si>
  <si>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</si>
  <si>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</si>
  <si>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</si>
  <si>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</si>
  <si>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</si>
  <si>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</si>
  <si>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</si>
  <si>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</si>
  <si>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Storage</t>
  </si>
  <si>
    <t>Total Cost</t>
  </si>
  <si>
    <t>East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</si>
  <si>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</si>
  <si>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</si>
  <si>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</si>
  <si>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</si>
  <si>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</si>
  <si>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</si>
  <si>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</si>
  <si>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</si>
  <si>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</si>
  <si>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</si>
  <si>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</si>
  <si>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</si>
  <si>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</si>
  <si>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</si>
  <si>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</si>
  <si>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</si>
  <si>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</si>
  <si>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</si>
  <si>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</si>
  <si>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</si>
  <si>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</si>
  <si>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</si>
  <si>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</si>
  <si>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</si>
  <si>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</si>
  <si>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</si>
  <si>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</si>
  <si>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</si>
  <si>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</si>
  <si>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</si>
  <si>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</si>
  <si>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</si>
  <si>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</si>
  <si>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</si>
  <si>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</si>
  <si>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</si>
  <si>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</si>
  <si>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</si>
  <si>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West PF</t>
  </si>
  <si>
    <t>Site EUI</t>
  </si>
  <si>
    <t>Source EUI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</si>
  <si>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</si>
  <si>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</si>
  <si>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</si>
  <si>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</si>
  <si>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</si>
  <si>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</si>
  <si>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South WWR</t>
  </si>
  <si>
    <t>East WWR</t>
  </si>
  <si>
    <t>LHS Discrete and Continuous Variables</t>
  </si>
  <si>
    <t>../measures</t>
  </si>
  <si>
    <t>../weather/USA_CO_Denver.Intl.AP.725650_TMY3.epw</t>
  </si>
  <si>
    <t>Discrete LHS Example</t>
  </si>
  <si>
    <t>../seeds/seed.osm</t>
  </si>
  <si>
    <t>LPD Reduction</t>
  </si>
  <si>
    <t>Rotation</t>
  </si>
  <si>
    <t>Wall R-Value</t>
  </si>
  <si>
    <t>Roof R-Value</t>
  </si>
  <si>
    <t>[10,30,50,80]</t>
  </si>
  <si>
    <t>[0.05,0.1,0.45,0.4]</t>
  </si>
  <si>
    <t>South Projection Factor</t>
  </si>
  <si>
    <t>Set Window to Wall Ratio by Façade West</t>
  </si>
  <si>
    <t>Set Window to Wall Ratio by Façade East</t>
  </si>
  <si>
    <t>0.4.2</t>
  </si>
  <si>
    <t>Server or Worker - Recommended for Worker</t>
  </si>
  <si>
    <t>name</t>
  </si>
  <si>
    <t>triangle</t>
  </si>
  <si>
    <t>uniform</t>
  </si>
  <si>
    <t>normal</t>
  </si>
  <si>
    <t>discrete</t>
  </si>
  <si>
    <t>__SKIP__</t>
  </si>
  <si>
    <t>Boolean</t>
  </si>
  <si>
    <t>Skip Entire Measure</t>
  </si>
  <si>
    <t>i2.xlarge</t>
  </si>
  <si>
    <t>i2.2xlarge</t>
  </si>
  <si>
    <t>800 GB</t>
  </si>
  <si>
    <t>1600 GB</t>
  </si>
  <si>
    <t>Recommended for Server - Small Applications</t>
  </si>
  <si>
    <t>Server or Worker - Small Applications</t>
  </si>
  <si>
    <t>Recommended for Server - Medium Applications</t>
  </si>
  <si>
    <t>Recommended for Server - Large Applications</t>
  </si>
  <si>
    <t>$0.85/hour</t>
  </si>
  <si>
    <t>$1.71/hour</t>
  </si>
  <si>
    <t>i2.4xlarge</t>
  </si>
  <si>
    <t>$3.41/hour</t>
  </si>
  <si>
    <t>3200 GB</t>
  </si>
  <si>
    <t>dockerized-example</t>
  </si>
  <si>
    <t>2.0.1-rc1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</si>
</sst>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1">
    <border>
      <left/>
      <right/>
      <top/>
      <bottom/>
      <diagonal/>
    </border>
  </borders>
  <cellStyleXfs count="15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6" fillId="11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2" borderId="0" xfId="0" applyFont="1" applyFill="1"/>
    <xf numFmtId="0" fontId="6" fillId="12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5" fillId="11" borderId="0" xfId="0" applyFont="1" applyFill="1"/>
    <xf numFmtId="0" fontId="5" fillId="12" borderId="0" xfId="0" applyFont="1" applyFill="1"/>
    <xf numFmtId="0" fontId="0" fillId="0" borderId="0" xfId="0" applyNumberFormat="1" applyFill="1"/>
    <xf numFmtId="0" fontId="3" fillId="0" borderId="0" xfId="0" applyNumberFormat="1" applyFont="1" applyFill="1"/>
    <xf numFmtId="0" fontId="3" fillId="0" borderId="0" xfId="0" applyNumberFormat="1" applyFont="1" applyFill="1" applyAlignment="1">
      <alignment wrapText="1"/>
    </xf>
    <xf numFmtId="0" fontId="6" fillId="0" borderId="0" xfId="0" applyFont="1" applyFill="1"/>
    <xf numFmtId="0" fontId="7" fillId="9" borderId="0" xfId="0" applyFont="1" applyFill="1" applyAlignment="1">
      <alignment horizontal="center"/>
    </xf>
  </cellXfs>
  <cellStyles count="15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selection activeCell="B6" sqref="B6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33.6640625" style="1" bestFit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723</v>
      </c>
      <c r="F3" s="1" t="s">
        <v>436</v>
      </c>
    </row>
    <row r="4" spans="1:6" ht="28">
      <c r="A4" s="1" t="s">
        <v>457</v>
      </c>
      <c r="B4" s="16" t="s">
        <v>725</v>
      </c>
      <c r="F4" s="2" t="s">
        <v>458</v>
      </c>
    </row>
    <row r="5" spans="1:6" ht="42">
      <c r="A5" s="1" t="s">
        <v>468</v>
      </c>
      <c r="B5" s="17" t="s">
        <v>747</v>
      </c>
      <c r="F5" s="2" t="s">
        <v>612</v>
      </c>
    </row>
    <row r="6" spans="1:6" ht="46" customHeight="1">
      <c r="A6" s="1" t="s">
        <v>469</v>
      </c>
      <c r="B6" s="16" t="s">
        <v>746</v>
      </c>
      <c r="F6" s="2" t="s">
        <v>471</v>
      </c>
    </row>
    <row r="7" spans="1:6" ht="28">
      <c r="A7" s="1" t="s">
        <v>441</v>
      </c>
      <c r="B7" s="16" t="s">
        <v>591</v>
      </c>
      <c r="C7" s="23" t="str">
        <f>VLOOKUP($B7,instance_defs,5,FALSE)</f>
        <v>Recommended for Server - Small Applications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605</v>
      </c>
    </row>
    <row r="8" spans="1:6" ht="28">
      <c r="A8" s="1" t="s">
        <v>442</v>
      </c>
      <c r="B8" s="16" t="s">
        <v>439</v>
      </c>
      <c r="C8" s="23" t="str">
        <f>VLOOKUP($B8,instance_defs,5,FALSE)</f>
        <v>Server or Worker - Recommended for Worker</v>
      </c>
      <c r="D8" s="23" t="str">
        <f>VLOOKUP($B8,instance_defs,2,FALSE)&amp;" with "&amp;VLOOKUP($B8,instance_defs,4,FALSE)</f>
        <v>8 Cores with 80 GB</v>
      </c>
      <c r="E8" s="23" t="str">
        <f>VLOOKUP($B8,instance_defs,3,FALSE)</f>
        <v>$0.42/hour</v>
      </c>
      <c r="F8" s="2" t="s">
        <v>443</v>
      </c>
    </row>
    <row r="9" spans="1:6">
      <c r="A9" s="1" t="s">
        <v>459</v>
      </c>
      <c r="B9" s="16">
        <v>1</v>
      </c>
      <c r="C9" s="3"/>
      <c r="D9" s="23" t="s">
        <v>658</v>
      </c>
      <c r="E9" s="23" t="str">
        <f>"$"&amp;VALUE(LEFT(E7,5))+B9*VALUE(LEFT(E8,5))&amp;"/hour"</f>
        <v>$0.7/hour</v>
      </c>
      <c r="F9" s="2" t="s">
        <v>604</v>
      </c>
    </row>
    <row r="11" spans="1:6" s="7" customFormat="1">
      <c r="A11" s="6" t="s">
        <v>27</v>
      </c>
      <c r="B11" s="18"/>
      <c r="C11" s="6"/>
      <c r="D11" s="8"/>
      <c r="E11" s="8"/>
      <c r="F11" s="8"/>
    </row>
    <row r="12" spans="1:6">
      <c r="A12" s="1" t="s">
        <v>38</v>
      </c>
      <c r="B12" s="16" t="s">
        <v>709</v>
      </c>
      <c r="F12" s="1" t="s">
        <v>470</v>
      </c>
    </row>
    <row r="13" spans="1:6">
      <c r="A13" s="1" t="s">
        <v>24</v>
      </c>
      <c r="B13" s="16" t="s">
        <v>710</v>
      </c>
      <c r="F13" s="22" t="s">
        <v>613</v>
      </c>
    </row>
    <row r="14" spans="1:6">
      <c r="A14" s="1" t="s">
        <v>25</v>
      </c>
      <c r="B14" s="16" t="s">
        <v>451</v>
      </c>
      <c r="F14" s="22" t="s">
        <v>613</v>
      </c>
    </row>
    <row r="15" spans="1:6">
      <c r="A15" s="1" t="s">
        <v>463</v>
      </c>
      <c r="B15" s="17" t="s">
        <v>464</v>
      </c>
      <c r="F15" s="1" t="s">
        <v>436</v>
      </c>
    </row>
    <row r="16" spans="1:6">
      <c r="A16" s="1" t="s">
        <v>465</v>
      </c>
      <c r="B16" s="17" t="s">
        <v>543</v>
      </c>
      <c r="F16" s="1" t="s">
        <v>436</v>
      </c>
    </row>
    <row r="18" spans="1:6" s="2" customFormat="1" ht="42">
      <c r="A18" s="6" t="s">
        <v>26</v>
      </c>
      <c r="B18" s="18" t="s">
        <v>606</v>
      </c>
      <c r="C18" s="6"/>
      <c r="D18" s="6"/>
      <c r="E18" s="6"/>
      <c r="F18" s="8" t="s">
        <v>456</v>
      </c>
    </row>
    <row r="19" spans="1:6">
      <c r="A19" s="1" t="s">
        <v>452</v>
      </c>
      <c r="B19" s="16" t="s">
        <v>15</v>
      </c>
    </row>
    <row r="20" spans="1:6" s="22" customFormat="1">
      <c r="B20" s="17"/>
      <c r="D20" s="2"/>
      <c r="E20" s="2"/>
    </row>
    <row r="21" spans="1:6" s="2" customFormat="1" ht="42">
      <c r="A21" s="6" t="s">
        <v>450</v>
      </c>
      <c r="B21" s="18" t="s">
        <v>609</v>
      </c>
      <c r="C21" s="6" t="s">
        <v>607</v>
      </c>
      <c r="D21" s="6" t="s">
        <v>608</v>
      </c>
      <c r="E21" s="6"/>
      <c r="F21" s="8" t="s">
        <v>456</v>
      </c>
    </row>
    <row r="22" spans="1:6">
      <c r="A22" s="22" t="str">
        <f>IF(LEN(INDEX(Lookups!$C$21:$Z$30,1,3*MATCH(Setup!$B19,Lookups!$A$21:$A$27,0)-2))=0,"",INDEX(Lookups!$C$21:$Z$30,1,3*MATCH(Setup!$B19,Lookups!$A$21:$A$27,0)-2))</f>
        <v>Sample Method</v>
      </c>
      <c r="B22" s="17" t="str">
        <f>IF(D22&lt;&gt;"",D22,IF(LEN(INDEX(Lookups!$C$21:$Z$30,1,3*MATCH(Setup!$B19,Lookups!$A$21:$A$27,0)-1))=0,"",INDEX(Lookups!$C$21:$Z$30,1,3*MATCH(Setup!$B19,Lookups!$A$21:$A$27,0)-1)))</f>
        <v>all_variables</v>
      </c>
      <c r="C22" s="24" t="str">
        <f>IF(LEN(INDEX(Lookups!$C$21:$Z$30,1,3*MATCH(Setup!$B19,Lookups!$A$21:$A$27,0)))=0,"",INDEX(Lookups!$C$21:$Z$30,1,3*MATCH(Setup!$B19,Lookups!$A$21:$A$27,0)))</f>
        <v>individual_variables / all_variables</v>
      </c>
      <c r="D22" s="26" t="s">
        <v>453</v>
      </c>
      <c r="E22" s="22"/>
    </row>
    <row r="23" spans="1:6" ht="28">
      <c r="A23" s="22" t="str">
        <f>IF(LEN(INDEX(Lookups!$C$21:$Z$30,2,3*MATCH(Setup!$B19,Lookups!$A$21:$A$27,0)-2))=0,"",INDEX(Lookups!$C$21:$Z$30,2,3*MATCH(Setup!$B19,Lookups!$A$21:$A$27,0)-2))</f>
        <v>Number of Samples</v>
      </c>
      <c r="B23" s="17">
        <f>IF(D23&lt;&gt;"",D23,IF(LEN(INDEX(Lookups!$C$21:$Z$30,2,3*MATCH(Setup!$B19,Lookups!$A$21:$A$27,0)-1))=0,"",INDEX(Lookups!$C$21:$Z$30,2,3*MATCH(Setup!$B19,Lookups!$A$21:$A$27,0)-1)))</f>
        <v>50</v>
      </c>
      <c r="C23" s="24" t="str">
        <f>IF(LEN(INDEX(Lookups!$C$21:$Z$30,2,3*MATCH(Setup!$B19,Lookups!$A$21:$A$27,0)))=0,"",INDEX(Lookups!$C$21:$Z$30,2,3*MATCH(Setup!$B19,Lookups!$A$21:$A$27,0)))</f>
        <v>positive integer (if individual, total simulations is this times each variable)</v>
      </c>
      <c r="D23" s="26">
        <v>50</v>
      </c>
      <c r="E23" s="22"/>
    </row>
    <row r="24" spans="1:6">
      <c r="A24" s="22" t="str">
        <f>IF(LEN(INDEX(Lookups!$C$21:$Z$30,3,3*MATCH(Setup!$B19,Lookups!$A$21:$A$27,0)-2))=0,"",INDEX(Lookups!$C$21:$Z$30,3,3*MATCH(Setup!$B19,Lookups!$A$21:$A$27,0)-2))</f>
        <v/>
      </c>
      <c r="B24" s="17" t="str">
        <f>IF(D24&lt;&gt;"",D24,IF(LEN(INDEX(Lookups!$C$21:$Z$30,3,3*MATCH(Setup!$B19,Lookups!$A$21:$A$27,0)-1))=0,"",INDEX(Lookups!$C$21:$Z$30,3,3*MATCH(Setup!$B19,Lookups!$A$21:$A$27,0)-1)))</f>
        <v/>
      </c>
      <c r="C24" s="24" t="str">
        <f>IF(LEN(INDEX(Lookups!$C$21:$Z$30,3,3*MATCH(Setup!$B19,Lookups!$A$21:$A$27,0)))=0,"",INDEX(Lookups!$C$21:$Z$30,3,3*MATCH(Setup!$B19,Lookups!$A$21:$A$27,0)))</f>
        <v/>
      </c>
      <c r="D24" s="26"/>
      <c r="E24" s="22"/>
    </row>
    <row r="25" spans="1:6" s="22" customFormat="1">
      <c r="A25" s="22" t="str">
        <f>IF(LEN(INDEX(Lookups!$C$21:$Z$30,4,3*MATCH(Setup!$B19,Lookups!$A$21:$A$27,0)-2))=0,"",INDEX(Lookups!$C$21:$Z$30,4,3*MATCH(Setup!$B19,Lookups!$A$21:$A$27,0)-2))</f>
        <v/>
      </c>
      <c r="B25" s="17" t="str">
        <f>IF(D25&lt;&gt;"",D25,IF(LEN(INDEX(Lookups!$C$21:$Z$30,4,3*MATCH(Setup!$B19,Lookups!$A$21:$A$27,0)-1))=0,"",INDEX(Lookups!$C$21:$Z$30,4,3*MATCH(Setup!$B19,Lookups!$A$21:$A$27,0)-1)))</f>
        <v/>
      </c>
      <c r="C25" s="24" t="str">
        <f>IF(LEN(INDEX(Lookups!$C$21:$Z$30,4,3*MATCH(Setup!$B19,Lookups!$A$21:$A$27,0)))=0,"",INDEX(Lookups!$C$21:$Z$30,4,3*MATCH(Setup!$B19,Lookups!$A$21:$A$27,0)))</f>
        <v/>
      </c>
      <c r="D25" s="26"/>
    </row>
    <row r="26" spans="1:6" s="22" customFormat="1">
      <c r="A26" s="22" t="str">
        <f>IF(LEN(INDEX(Lookups!$C$21:$Z$30,5,3*MATCH(Setup!$B19,Lookups!$A$21:$A$27,0)-2))=0,"",INDEX(Lookups!$C$21:$Z$30,5,3*MATCH(Setup!$B19,Lookups!$A$21:$A$27,0)-2))</f>
        <v/>
      </c>
      <c r="B26" s="17" t="str">
        <f>IF(D26&lt;&gt;"",D26,IF(LEN(INDEX(Lookups!$C$21:$Z$30,5,3*MATCH(Setup!$B19,Lookups!$A$21:$A$27,0)-1))=0,"",INDEX(Lookups!$C$21:$Z$30,5,3*MATCH(Setup!$B19,Lookups!$A$21:$A$27,0)-1)))</f>
        <v/>
      </c>
      <c r="C26" s="24" t="str">
        <f>IF(LEN(INDEX(Lookups!$C$21:$Z$30,5,3*MATCH(Setup!$B19,Lookups!$A$21:$A$27,0)))=0,"",INDEX(Lookups!$C$21:$Z$30,5,3*MATCH(Setup!$B19,Lookups!$A$21:$A$27,0)))</f>
        <v/>
      </c>
      <c r="D26" s="26"/>
    </row>
    <row r="27" spans="1:6" s="22" customFormat="1">
      <c r="A27" s="22" t="str">
        <f>IF(LEN(INDEX(Lookups!$C$21:$Z$30,6,3*MATCH(Setup!$B19,Lookups!$A$21:$A$27,0)-2))=0,"",INDEX(Lookups!$C$21:$Z$30,6,3*MATCH(Setup!$B19,Lookups!$A$21:$A$27,0)-2))</f>
        <v/>
      </c>
      <c r="B27" s="17" t="str">
        <f>IF(D27&lt;&gt;"",D27,IF(LEN(INDEX(Lookups!$C$21:$Z$30,6,3*MATCH(Setup!$B19,Lookups!$A$21:$A$27,0)-1))=0,"",INDEX(Lookups!$C$21:$Z$30,6,3*MATCH(Setup!$B19,Lookups!$A$21:$A$27,0)-1)))</f>
        <v/>
      </c>
      <c r="C27" s="24" t="str">
        <f>IF(LEN(INDEX(Lookups!$C$21:$Z$30,6,3*MATCH(Setup!$B19,Lookups!$A$21:$A$27,0)))=0,"",INDEX(Lookups!$C$21:$Z$30,6,3*MATCH(Setup!$B19,Lookups!$A$21:$A$27,0)))</f>
        <v/>
      </c>
      <c r="D27" s="26"/>
    </row>
    <row r="28" spans="1:6" s="22" customFormat="1">
      <c r="A28" s="22" t="str">
        <f>IF(LEN(INDEX(Lookups!$C$21:$Z$30,7,3*MATCH(Setup!$B19,Lookups!$A$21:$A$27,0)-2))=0,"",INDEX(Lookups!$C$21:$Z$30,7,3*MATCH(Setup!$B19,Lookups!$A$21:$A$27,0)-2))</f>
        <v/>
      </c>
      <c r="B28" s="17" t="str">
        <f>IF(D28&lt;&gt;"",D28,IF(LEN(INDEX(Lookups!$C$21:$Z$30,7,3*MATCH(Setup!$B19,Lookups!$A$21:$A$27,0)-1))=0,"",INDEX(Lookups!$C$21:$Z$30,7,3*MATCH(Setup!$B19,Lookups!$A$21:$A$27,0)-1)))</f>
        <v/>
      </c>
      <c r="C28" s="24" t="str">
        <f>IF(LEN(INDEX(Lookups!$C$21:$Z$30,7,3*MATCH(Setup!$B19,Lookups!$A$21:$A$27,0)))=0,"",INDEX(Lookups!$C$21:$Z$30,7,3*MATCH(Setup!$B19,Lookups!$A$21:$A$27,0)))</f>
        <v/>
      </c>
      <c r="D28" s="26"/>
    </row>
    <row r="29" spans="1:6" s="22" customFormat="1">
      <c r="A29" s="22" t="str">
        <f>IF(LEN(INDEX(Lookups!$C$21:$Z$30,8,3*MATCH(Setup!$B19,Lookups!$A$21:$A$27,0)-2))=0,"",INDEX(Lookups!$C$21:$Z$30,8,3*MATCH(Setup!$B19,Lookups!$A$21:$A$27,0)-2))</f>
        <v/>
      </c>
      <c r="B29" s="17" t="str">
        <f>IF(D29&lt;&gt;"",D29,IF(LEN(INDEX(Lookups!$C$21:$Z$30,8,3*MATCH(Setup!$B19,Lookups!$A$21:$A$27,0)-1))=0,"",INDEX(Lookups!$C$21:$Z$30,8,3*MATCH(Setup!$B19,Lookups!$A$21:$A$27,0)-1)))</f>
        <v/>
      </c>
      <c r="C29" s="24" t="str">
        <f>IF(LEN(INDEX(Lookups!$C$21:$Z$30,8,3*MATCH(Setup!$B19,Lookups!$A$21:$A$27,0)))=0,"",INDEX(Lookups!$C$21:$Z$30,8,3*MATCH(Setup!$B19,Lookups!$A$21:$A$27,0)))</f>
        <v/>
      </c>
      <c r="D29" s="26"/>
    </row>
    <row r="30" spans="1:6" s="22" customFormat="1">
      <c r="A30" s="22" t="str">
        <f>IF(LEN(INDEX(Lookups!$C$21:$Z$30,9,3*MATCH(Setup!$B19,Lookups!$A$21:$A$27,0)-2))=0,"",INDEX(Lookups!$C$21:$Z$30,9,3*MATCH(Setup!$B19,Lookups!$A$21:$A$27,0)-2))</f>
        <v/>
      </c>
      <c r="B30" s="17" t="str">
        <f>IF(D30&lt;&gt;"",D30,IF(LEN(INDEX(Lookups!$C$21:$Z$30,9,3*MATCH(Setup!$B19,Lookups!$A$21:$A$27,0)-1))=0,"",INDEX(Lookups!$C$21:$Z$30,9,3*MATCH(Setup!$B19,Lookups!$A$21:$A$27,0)-1)))</f>
        <v/>
      </c>
      <c r="C30" s="24" t="str">
        <f>IF(LEN(INDEX(Lookups!$C$21:$Z$30,9,3*MATCH(Setup!$B19,Lookups!$A$21:$A$27,0)))=0,"",INDEX(Lookups!$C$21:$Z$30,9,3*MATCH(Setup!$B19,Lookups!$A$21:$A$27,0)))</f>
        <v/>
      </c>
      <c r="D30" s="26"/>
    </row>
    <row r="31" spans="1:6">
      <c r="A31" s="22" t="str">
        <f>IF(LEN(INDEX(Lookups!$C$21:$Z$30,10,3*MATCH(Setup!$B19,Lookups!$A$21:$A$27,0)-2))=0,"",INDEX(Lookups!$C$21:$Z$30,10,3*MATCH(Setup!$B19,Lookups!$A$21:$A$27,0)-2))</f>
        <v/>
      </c>
      <c r="B31" s="17" t="str">
        <f>IF(D31&lt;&gt;"",D31,IF(LEN(INDEX(Lookups!$C$21:$Z$30,10,3*MATCH(Setup!$B19,Lookups!$A$21:$A$27,0)-1))=0,"",INDEX(Lookups!$C$21:$Z$30,10,3*MATCH(Setup!$B19,Lookups!$A$21:$A$27,0)-1)))</f>
        <v/>
      </c>
      <c r="C31" s="24" t="str">
        <f>IF(LEN(INDEX(Lookups!$C$21:$Z$30,10,3*MATCH(Setup!$B19,Lookups!$A$21:$A$27,0)))=0,"",INDEX(Lookups!$C$21:$Z$30,10,3*MATCH(Setup!$B19,Lookups!$A$21:$A$27,0)))</f>
        <v/>
      </c>
      <c r="D31" s="26"/>
      <c r="E31" s="22"/>
    </row>
    <row r="32" spans="1:6" s="22" customFormat="1">
      <c r="A32" s="22" t="str">
        <f>IF(LEN(INDEX(Lookups!$C$21:$Z$31,11,3*MATCH(Setup!$B19,Lookups!$A$21:$A$27,0)-2))=0,"",INDEX(Lookups!$C$21:$Z$31,11,3*MATCH(Setup!$B19,Lookups!$A$21:$A$27,0)-2))</f>
        <v/>
      </c>
      <c r="B32" s="17" t="str">
        <f>IF(D32&lt;&gt;"",D32,IF(LEN(INDEX(Lookups!$C$21:$Z$31,11,3*MATCH(Setup!$B19,Lookups!$A$21:$A$27,0)-1))=0,"",INDEX(Lookups!$C$21:$Z$31,11,3*MATCH(Setup!$B19,Lookups!$A$21:$A$27,0)-1)))</f>
        <v/>
      </c>
      <c r="C32" s="24" t="str">
        <f>IF(LEN(INDEX(Lookups!$C$21:$Z$31,11,3*MATCH(Setup!$B19,Lookups!$A$21:$A$27,0)))=0,"",INDEX(Lookups!$C$21:$Z$31,11,3*MATCH(Setup!$B19,Lookups!$A$21:$A$27,0)))</f>
        <v/>
      </c>
      <c r="D32" s="26"/>
    </row>
    <row r="33" spans="1:6" s="22" customFormat="1">
      <c r="B33" s="17"/>
      <c r="C33" s="17"/>
      <c r="D33" s="2"/>
      <c r="E33" s="2"/>
    </row>
    <row r="34" spans="1:6" s="2" customFormat="1" ht="28">
      <c r="A34" s="6" t="s">
        <v>32</v>
      </c>
      <c r="B34" s="18" t="s">
        <v>614</v>
      </c>
      <c r="C34" s="6" t="s">
        <v>30</v>
      </c>
      <c r="D34" s="6"/>
      <c r="E34" s="6"/>
      <c r="F34" s="8"/>
    </row>
    <row r="35" spans="1:6">
      <c r="A35" s="1" t="s">
        <v>28</v>
      </c>
      <c r="B35" s="25" t="s">
        <v>711</v>
      </c>
    </row>
    <row r="37" spans="1:6" s="2" customFormat="1" ht="28">
      <c r="A37" s="6" t="s">
        <v>29</v>
      </c>
      <c r="B37" s="18" t="s">
        <v>454</v>
      </c>
      <c r="C37" s="6" t="s">
        <v>37</v>
      </c>
      <c r="D37" s="6" t="s">
        <v>614</v>
      </c>
      <c r="E37" s="6"/>
      <c r="F37" s="8" t="s">
        <v>448</v>
      </c>
    </row>
    <row r="38" spans="1:6" ht="28">
      <c r="A38" s="22" t="s">
        <v>31</v>
      </c>
      <c r="B38" s="16" t="s">
        <v>712</v>
      </c>
      <c r="C38" s="14" t="s">
        <v>40</v>
      </c>
      <c r="D38" s="14" t="s">
        <v>713</v>
      </c>
      <c r="F38" s="2" t="s">
        <v>449</v>
      </c>
    </row>
    <row r="40" spans="1:6" s="2" customFormat="1" ht="56">
      <c r="A40" s="6" t="s">
        <v>34</v>
      </c>
      <c r="B40" s="18" t="s">
        <v>33</v>
      </c>
      <c r="C40" s="6" t="s">
        <v>615</v>
      </c>
      <c r="D40" s="6"/>
      <c r="E40" s="6"/>
      <c r="F40" s="8" t="s">
        <v>610</v>
      </c>
    </row>
  </sheetData>
  <dataConsolidate/>
  <dataValidations count="4">
    <dataValidation type="list" allowBlank="1" showInputMessage="1" showErrorMessage="1" sqref="B19">
      <formula1>AnalysisType</formula1>
    </dataValidation>
    <dataValidation type="list" allowBlank="1" showInputMessage="1" showErrorMessage="1" sqref="B16">
      <formula1>Workflow</formula1>
    </dataValidation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"/>
  <sheetViews>
    <sheetView zoomScale="90" zoomScaleNormal="90" zoomScalePageLayoutView="90" workbookViewId="0">
      <selection activeCell="I35" sqref="I35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26" width="11.5" style="1"/>
    <col min="27" max="16384" width="11.5" style="44"/>
  </cols>
  <sheetData>
    <row r="1" spans="1:26" ht="18">
      <c r="A1" s="27"/>
      <c r="B1" s="27"/>
      <c r="C1" s="27"/>
      <c r="D1" s="28" t="s">
        <v>39</v>
      </c>
      <c r="E1" s="27"/>
      <c r="F1" s="27"/>
      <c r="G1" s="27"/>
      <c r="H1" s="27"/>
      <c r="I1" s="27"/>
      <c r="J1" s="27"/>
      <c r="K1" s="29" t="s">
        <v>472</v>
      </c>
      <c r="L1" s="29"/>
      <c r="M1" s="29"/>
      <c r="N1" s="29"/>
      <c r="O1" s="29"/>
      <c r="P1" s="30" t="s">
        <v>473</v>
      </c>
      <c r="Q1" s="30"/>
      <c r="R1" s="30"/>
      <c r="S1" s="27"/>
      <c r="T1" s="27"/>
      <c r="U1" s="48" t="s">
        <v>60</v>
      </c>
      <c r="V1" s="48"/>
      <c r="W1" s="48"/>
      <c r="X1" s="48"/>
      <c r="Y1" s="48"/>
      <c r="Z1" s="48"/>
    </row>
    <row r="2" spans="1:26" s="45" customFormat="1" ht="15">
      <c r="A2" s="31" t="s">
        <v>3</v>
      </c>
      <c r="B2" s="31" t="s">
        <v>36</v>
      </c>
      <c r="C2" s="31" t="s">
        <v>546</v>
      </c>
      <c r="D2" s="31" t="s">
        <v>545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46" customFormat="1" ht="45">
      <c r="A3" s="32" t="s">
        <v>1</v>
      </c>
      <c r="B3" s="32" t="s">
        <v>0</v>
      </c>
      <c r="C3" s="32" t="s">
        <v>24</v>
      </c>
      <c r="D3" s="32" t="s">
        <v>41</v>
      </c>
      <c r="E3" s="32" t="s">
        <v>35</v>
      </c>
      <c r="F3" s="33" t="s">
        <v>642</v>
      </c>
      <c r="G3" s="34" t="s">
        <v>11</v>
      </c>
      <c r="H3" s="32" t="s">
        <v>7</v>
      </c>
      <c r="I3" s="32" t="s">
        <v>84</v>
      </c>
      <c r="J3" s="32" t="s">
        <v>12</v>
      </c>
      <c r="K3" s="35" t="s">
        <v>13</v>
      </c>
      <c r="L3" s="35" t="s">
        <v>14</v>
      </c>
      <c r="M3" s="35" t="s">
        <v>10</v>
      </c>
      <c r="N3" s="35" t="s">
        <v>9</v>
      </c>
      <c r="O3" s="35" t="s">
        <v>544</v>
      </c>
      <c r="P3" s="35" t="s">
        <v>474</v>
      </c>
      <c r="Q3" s="35" t="s">
        <v>475</v>
      </c>
      <c r="R3" s="32" t="s">
        <v>8</v>
      </c>
      <c r="S3" s="32" t="s">
        <v>6</v>
      </c>
      <c r="T3" s="32" t="s">
        <v>5</v>
      </c>
      <c r="U3" s="32" t="s">
        <v>20</v>
      </c>
      <c r="V3" s="32" t="s">
        <v>16</v>
      </c>
      <c r="W3" s="32" t="s">
        <v>17</v>
      </c>
      <c r="X3" s="32" t="s">
        <v>18</v>
      </c>
      <c r="Y3" s="32" t="s">
        <v>19</v>
      </c>
      <c r="Z3" s="32"/>
    </row>
    <row r="4" spans="1:26">
      <c r="A4" s="36" t="b">
        <v>1</v>
      </c>
      <c r="B4" s="36" t="s">
        <v>66</v>
      </c>
      <c r="C4" s="36" t="s">
        <v>42</v>
      </c>
      <c r="D4" s="36" t="s">
        <v>42</v>
      </c>
      <c r="E4" s="36" t="s">
        <v>67</v>
      </c>
      <c r="F4" s="36"/>
      <c r="G4" s="36"/>
      <c r="H4" s="36"/>
      <c r="I4" s="36"/>
      <c r="J4" s="36"/>
      <c r="K4" s="37"/>
      <c r="L4" s="37"/>
      <c r="M4" s="37"/>
      <c r="N4" s="37"/>
      <c r="O4" s="37"/>
      <c r="P4" s="37"/>
      <c r="Q4" s="37"/>
      <c r="R4" s="36"/>
      <c r="S4" s="36"/>
      <c r="T4" s="36"/>
      <c r="U4" s="36"/>
      <c r="V4" s="36"/>
      <c r="W4" s="36"/>
      <c r="X4" s="36"/>
      <c r="Y4" s="36"/>
      <c r="Z4" s="36"/>
    </row>
    <row r="5" spans="1:26">
      <c r="A5" s="15"/>
      <c r="B5" s="15" t="s">
        <v>21</v>
      </c>
      <c r="C5" s="15"/>
      <c r="D5" s="15" t="s">
        <v>43</v>
      </c>
      <c r="E5" s="15" t="s">
        <v>44</v>
      </c>
      <c r="F5" s="15"/>
      <c r="G5" s="15" t="s">
        <v>61</v>
      </c>
      <c r="H5" s="15"/>
      <c r="I5" s="15" t="s">
        <v>65</v>
      </c>
      <c r="J5" s="15" t="s">
        <v>82</v>
      </c>
      <c r="K5" s="15"/>
      <c r="L5" s="38"/>
      <c r="M5" s="38"/>
      <c r="N5" s="38"/>
      <c r="O5" s="38"/>
      <c r="P5" s="38"/>
      <c r="Q5" s="38"/>
      <c r="R5" s="15"/>
      <c r="S5" s="15"/>
      <c r="T5" s="15"/>
      <c r="U5" s="15"/>
      <c r="V5" s="15"/>
      <c r="W5" s="15"/>
      <c r="X5" s="15"/>
      <c r="Y5" s="15"/>
      <c r="Z5" s="15"/>
    </row>
    <row r="6" spans="1:26">
      <c r="A6" s="39"/>
      <c r="B6" s="39" t="s">
        <v>22</v>
      </c>
      <c r="C6" s="39"/>
      <c r="D6" s="39" t="s">
        <v>714</v>
      </c>
      <c r="E6" s="39" t="s">
        <v>45</v>
      </c>
      <c r="F6" s="39"/>
      <c r="G6" s="39" t="s">
        <v>63</v>
      </c>
      <c r="H6" s="39"/>
      <c r="I6" s="39">
        <v>0</v>
      </c>
      <c r="J6" s="39"/>
      <c r="K6" s="40">
        <v>0</v>
      </c>
      <c r="L6" s="40">
        <v>70</v>
      </c>
      <c r="M6" s="40">
        <v>20</v>
      </c>
      <c r="N6" s="40">
        <v>11.66666667</v>
      </c>
      <c r="O6" s="40"/>
      <c r="P6" s="40"/>
      <c r="Q6" s="40"/>
      <c r="R6" s="39" t="s">
        <v>726</v>
      </c>
      <c r="S6" s="39"/>
      <c r="T6" s="39"/>
      <c r="U6" s="39"/>
      <c r="V6" s="39"/>
      <c r="W6" s="39"/>
      <c r="X6" s="39"/>
      <c r="Y6" s="39"/>
      <c r="Z6" s="39"/>
    </row>
    <row r="7" spans="1:26">
      <c r="A7" s="15"/>
      <c r="B7" s="15" t="s">
        <v>21</v>
      </c>
      <c r="C7" s="41"/>
      <c r="D7" s="41" t="s">
        <v>46</v>
      </c>
      <c r="E7" s="15" t="s">
        <v>47</v>
      </c>
      <c r="F7" s="15"/>
      <c r="G7" s="15" t="s">
        <v>63</v>
      </c>
      <c r="H7" s="15"/>
      <c r="I7" s="15">
        <v>150</v>
      </c>
      <c r="J7" s="15"/>
      <c r="K7" s="38"/>
      <c r="L7" s="38"/>
      <c r="M7" s="38"/>
      <c r="N7" s="38"/>
      <c r="O7" s="38"/>
      <c r="P7" s="38"/>
      <c r="Q7" s="38"/>
      <c r="R7" s="15"/>
      <c r="S7" s="15"/>
      <c r="T7" s="15"/>
      <c r="U7" s="15"/>
      <c r="V7" s="15"/>
      <c r="W7" s="15"/>
      <c r="X7" s="15"/>
      <c r="Y7" s="15"/>
      <c r="Z7" s="15"/>
    </row>
    <row r="8" spans="1:26">
      <c r="A8" s="15"/>
      <c r="B8" s="15" t="s">
        <v>21</v>
      </c>
      <c r="C8" s="15"/>
      <c r="D8" s="15" t="s">
        <v>48</v>
      </c>
      <c r="E8" s="15" t="s">
        <v>49</v>
      </c>
      <c r="F8" s="15"/>
      <c r="G8" s="15" t="s">
        <v>63</v>
      </c>
      <c r="H8" s="15"/>
      <c r="I8" s="15">
        <v>0</v>
      </c>
      <c r="J8" s="15"/>
      <c r="K8" s="38"/>
      <c r="L8" s="38"/>
      <c r="M8" s="38"/>
      <c r="N8" s="38"/>
      <c r="O8" s="38"/>
      <c r="P8" s="38"/>
      <c r="Q8" s="38"/>
      <c r="R8" s="15"/>
      <c r="S8" s="15"/>
      <c r="T8" s="15"/>
      <c r="U8" s="15"/>
      <c r="V8" s="15"/>
      <c r="W8" s="15"/>
      <c r="X8" s="15"/>
      <c r="Y8" s="15"/>
      <c r="Z8" s="15"/>
    </row>
    <row r="9" spans="1:26">
      <c r="A9" s="15"/>
      <c r="B9" s="15" t="s">
        <v>21</v>
      </c>
      <c r="C9" s="15"/>
      <c r="D9" s="15" t="s">
        <v>50</v>
      </c>
      <c r="E9" s="15" t="s">
        <v>51</v>
      </c>
      <c r="F9" s="15"/>
      <c r="G9" s="15" t="s">
        <v>64</v>
      </c>
      <c r="H9" s="15"/>
      <c r="I9" s="15">
        <v>0</v>
      </c>
      <c r="J9" s="15"/>
      <c r="K9" s="38"/>
      <c r="L9" s="38"/>
      <c r="M9" s="38"/>
      <c r="N9" s="38"/>
      <c r="O9" s="38"/>
      <c r="P9" s="38"/>
      <c r="Q9" s="38"/>
      <c r="R9" s="15"/>
      <c r="S9" s="15"/>
      <c r="T9" s="15"/>
      <c r="U9" s="15"/>
      <c r="V9" s="15"/>
      <c r="W9" s="15"/>
      <c r="X9" s="15"/>
      <c r="Y9" s="15"/>
      <c r="Z9" s="15"/>
    </row>
    <row r="10" spans="1:26">
      <c r="A10" s="15"/>
      <c r="B10" s="15" t="s">
        <v>21</v>
      </c>
      <c r="C10" s="15"/>
      <c r="D10" s="15" t="s">
        <v>52</v>
      </c>
      <c r="E10" s="15" t="s">
        <v>53</v>
      </c>
      <c r="F10" s="15"/>
      <c r="G10" s="15" t="s">
        <v>62</v>
      </c>
      <c r="H10" s="15"/>
      <c r="I10" s="15" t="b">
        <v>0</v>
      </c>
      <c r="J10" s="15"/>
      <c r="K10" s="38"/>
      <c r="L10" s="38"/>
      <c r="M10" s="38"/>
      <c r="N10" s="38"/>
      <c r="O10" s="38"/>
      <c r="P10" s="38"/>
      <c r="Q10" s="38"/>
      <c r="R10" s="15"/>
      <c r="S10" s="15"/>
      <c r="T10" s="15"/>
      <c r="U10" s="15"/>
      <c r="V10" s="15"/>
      <c r="W10" s="15"/>
      <c r="X10" s="15"/>
      <c r="Y10" s="15"/>
      <c r="Z10" s="15"/>
    </row>
    <row r="11" spans="1:26">
      <c r="A11" s="15"/>
      <c r="B11" s="15" t="s">
        <v>21</v>
      </c>
      <c r="C11" s="15"/>
      <c r="D11" s="15" t="s">
        <v>54</v>
      </c>
      <c r="E11" s="15" t="s">
        <v>55</v>
      </c>
      <c r="F11" s="15"/>
      <c r="G11" s="15" t="s">
        <v>64</v>
      </c>
      <c r="H11" s="15"/>
      <c r="I11" s="15">
        <v>15</v>
      </c>
      <c r="J11" s="15"/>
      <c r="K11" s="38"/>
      <c r="L11" s="38"/>
      <c r="M11" s="38"/>
      <c r="N11" s="38"/>
      <c r="O11" s="38"/>
      <c r="P11" s="38"/>
      <c r="Q11" s="38"/>
      <c r="R11" s="15"/>
      <c r="S11" s="15"/>
      <c r="T11" s="15"/>
      <c r="U11" s="15"/>
      <c r="V11" s="15"/>
      <c r="W11" s="15"/>
      <c r="X11" s="15"/>
      <c r="Y11" s="15"/>
      <c r="Z11" s="15"/>
    </row>
    <row r="12" spans="1:26">
      <c r="A12" s="15"/>
      <c r="B12" s="15" t="s">
        <v>21</v>
      </c>
      <c r="C12" s="15"/>
      <c r="D12" s="15" t="s">
        <v>56</v>
      </c>
      <c r="E12" s="15" t="s">
        <v>57</v>
      </c>
      <c r="F12" s="15"/>
      <c r="G12" s="15" t="s">
        <v>63</v>
      </c>
      <c r="H12" s="15"/>
      <c r="I12" s="15">
        <v>0</v>
      </c>
      <c r="J12" s="15"/>
      <c r="K12" s="38"/>
      <c r="L12" s="38"/>
      <c r="M12" s="38"/>
      <c r="N12" s="38"/>
      <c r="O12" s="38"/>
      <c r="P12" s="38"/>
      <c r="Q12" s="38"/>
      <c r="R12" s="15"/>
      <c r="S12" s="15"/>
      <c r="T12" s="15"/>
      <c r="U12" s="15"/>
      <c r="V12" s="15"/>
      <c r="W12" s="15"/>
      <c r="X12" s="15"/>
      <c r="Y12" s="15"/>
      <c r="Z12" s="15"/>
    </row>
    <row r="13" spans="1:26">
      <c r="A13" s="15"/>
      <c r="B13" s="15" t="s">
        <v>21</v>
      </c>
      <c r="C13" s="15"/>
      <c r="D13" s="15" t="s">
        <v>58</v>
      </c>
      <c r="E13" s="15" t="s">
        <v>59</v>
      </c>
      <c r="F13" s="15"/>
      <c r="G13" s="15" t="s">
        <v>64</v>
      </c>
      <c r="H13" s="15"/>
      <c r="I13" s="15">
        <v>1</v>
      </c>
      <c r="J13" s="15"/>
      <c r="K13" s="38"/>
      <c r="L13" s="38"/>
      <c r="M13" s="38"/>
      <c r="N13" s="38"/>
      <c r="O13" s="38"/>
      <c r="P13" s="38"/>
      <c r="Q13" s="38"/>
      <c r="R13" s="15"/>
      <c r="S13" s="15"/>
      <c r="T13" s="15"/>
      <c r="U13" s="15"/>
      <c r="V13" s="15"/>
      <c r="W13" s="15"/>
      <c r="X13" s="15"/>
      <c r="Y13" s="15"/>
      <c r="Z13" s="15"/>
    </row>
    <row r="14" spans="1:26">
      <c r="A14" s="36" t="b">
        <v>1</v>
      </c>
      <c r="B14" s="36" t="s">
        <v>72</v>
      </c>
      <c r="C14" s="36" t="s">
        <v>73</v>
      </c>
      <c r="D14" s="36" t="s">
        <v>73</v>
      </c>
      <c r="E14" s="36" t="s">
        <v>67</v>
      </c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>
      <c r="A15" s="39"/>
      <c r="B15" s="39" t="s">
        <v>22</v>
      </c>
      <c r="C15" s="39"/>
      <c r="D15" s="39" t="s">
        <v>715</v>
      </c>
      <c r="E15" s="39" t="s">
        <v>74</v>
      </c>
      <c r="F15" s="39"/>
      <c r="G15" s="39" t="s">
        <v>63</v>
      </c>
      <c r="H15" s="39"/>
      <c r="I15" s="39">
        <v>0</v>
      </c>
      <c r="J15" s="39"/>
      <c r="K15" s="39">
        <v>0</v>
      </c>
      <c r="L15" s="39">
        <v>359</v>
      </c>
      <c r="M15" s="39">
        <v>180</v>
      </c>
      <c r="N15" s="40">
        <v>59.833333330000002</v>
      </c>
      <c r="O15" s="40"/>
      <c r="P15" s="40"/>
      <c r="Q15" s="40"/>
      <c r="R15" s="39" t="s">
        <v>727</v>
      </c>
      <c r="S15" s="39"/>
      <c r="T15" s="39"/>
      <c r="U15" s="39"/>
      <c r="V15" s="39"/>
      <c r="W15" s="39"/>
      <c r="X15" s="39"/>
      <c r="Y15" s="39"/>
      <c r="Z15" s="39"/>
    </row>
    <row r="16" spans="1:26" ht="15">
      <c r="A16" s="42" t="b">
        <v>1</v>
      </c>
      <c r="B16" s="42" t="s">
        <v>254</v>
      </c>
      <c r="C16" s="36" t="s">
        <v>255</v>
      </c>
      <c r="D16" s="42" t="s">
        <v>255</v>
      </c>
      <c r="E16" s="42" t="s">
        <v>67</v>
      </c>
      <c r="F16" s="42"/>
      <c r="G16" s="42"/>
      <c r="H16" s="42"/>
      <c r="I16" s="42"/>
      <c r="J16" s="42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15">
      <c r="A17" s="43"/>
      <c r="B17" s="43" t="s">
        <v>22</v>
      </c>
      <c r="C17" s="43"/>
      <c r="D17" s="43" t="s">
        <v>716</v>
      </c>
      <c r="E17" s="43" t="s">
        <v>257</v>
      </c>
      <c r="F17" s="43"/>
      <c r="G17" s="43" t="s">
        <v>63</v>
      </c>
      <c r="H17" s="43"/>
      <c r="I17" s="43">
        <v>13</v>
      </c>
      <c r="J17" s="43"/>
      <c r="K17" s="39">
        <v>0</v>
      </c>
      <c r="L17" s="39">
        <v>50</v>
      </c>
      <c r="M17" s="43">
        <v>25</v>
      </c>
      <c r="N17" s="40">
        <v>8.3333333330000006</v>
      </c>
      <c r="O17" s="40"/>
      <c r="P17" s="39"/>
      <c r="Q17" s="39"/>
      <c r="R17" s="39" t="s">
        <v>728</v>
      </c>
      <c r="S17" s="39"/>
      <c r="T17" s="39"/>
      <c r="U17" s="39"/>
      <c r="V17" s="39"/>
      <c r="W17" s="39"/>
      <c r="X17" s="39"/>
      <c r="Y17" s="39"/>
      <c r="Z17" s="39"/>
    </row>
    <row r="18" spans="1:26" ht="15">
      <c r="A18" s="10"/>
      <c r="B18" s="10" t="s">
        <v>21</v>
      </c>
      <c r="C18" s="10"/>
      <c r="D18" s="10" t="s">
        <v>258</v>
      </c>
      <c r="E18" s="10" t="s">
        <v>259</v>
      </c>
      <c r="F18" s="10"/>
      <c r="G18" s="10" t="s">
        <v>63</v>
      </c>
      <c r="H18" s="10"/>
      <c r="I18" s="10">
        <v>0</v>
      </c>
      <c r="J18" s="10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0"/>
      <c r="B19" s="10" t="s">
        <v>21</v>
      </c>
      <c r="C19" s="10"/>
      <c r="D19" s="10" t="s">
        <v>260</v>
      </c>
      <c r="E19" s="10" t="s">
        <v>261</v>
      </c>
      <c r="F19" s="10"/>
      <c r="G19" s="10" t="s">
        <v>63</v>
      </c>
      <c r="H19" s="10"/>
      <c r="I19" s="10">
        <v>0</v>
      </c>
      <c r="J19" s="10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 t="s">
        <v>21</v>
      </c>
      <c r="C20" s="10"/>
      <c r="D20" s="10" t="s">
        <v>262</v>
      </c>
      <c r="E20" s="10" t="s">
        <v>263</v>
      </c>
      <c r="F20" s="10"/>
      <c r="G20" s="10" t="s">
        <v>64</v>
      </c>
      <c r="H20" s="10"/>
      <c r="I20" s="10">
        <v>0</v>
      </c>
      <c r="J20" s="10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42" t="b">
        <v>1</v>
      </c>
      <c r="B21" s="42" t="s">
        <v>264</v>
      </c>
      <c r="C21" s="36" t="s">
        <v>265</v>
      </c>
      <c r="D21" s="42" t="s">
        <v>265</v>
      </c>
      <c r="E21" s="42" t="s">
        <v>67</v>
      </c>
      <c r="F21" s="42"/>
      <c r="G21" s="42"/>
      <c r="H21" s="42"/>
      <c r="I21" s="42"/>
      <c r="J21" s="42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15">
      <c r="A22" s="43"/>
      <c r="B22" s="43" t="s">
        <v>22</v>
      </c>
      <c r="C22" s="43"/>
      <c r="D22" s="43" t="s">
        <v>717</v>
      </c>
      <c r="E22" s="43" t="s">
        <v>257</v>
      </c>
      <c r="F22" s="43"/>
      <c r="G22" s="43" t="s">
        <v>63</v>
      </c>
      <c r="H22" s="43"/>
      <c r="I22" s="43">
        <v>10</v>
      </c>
      <c r="J22" s="43"/>
      <c r="K22" s="39">
        <v>10</v>
      </c>
      <c r="L22" s="39">
        <v>80</v>
      </c>
      <c r="M22" s="43">
        <v>50</v>
      </c>
      <c r="N22" s="39">
        <v>10</v>
      </c>
      <c r="O22" s="39"/>
      <c r="P22" s="39" t="s">
        <v>718</v>
      </c>
      <c r="Q22" s="39" t="s">
        <v>719</v>
      </c>
      <c r="R22" s="39" t="s">
        <v>729</v>
      </c>
      <c r="S22" s="39"/>
      <c r="T22" s="39"/>
      <c r="U22" s="39"/>
      <c r="V22" s="39"/>
      <c r="W22" s="39"/>
      <c r="X22" s="39"/>
      <c r="Y22" s="39"/>
      <c r="Z22" s="39"/>
    </row>
    <row r="23" spans="1:26" ht="15">
      <c r="A23" s="10"/>
      <c r="B23" s="10" t="s">
        <v>21</v>
      </c>
      <c r="C23" s="10"/>
      <c r="D23" s="10" t="s">
        <v>258</v>
      </c>
      <c r="E23" s="10" t="s">
        <v>259</v>
      </c>
      <c r="F23" s="10"/>
      <c r="G23" s="10" t="s">
        <v>63</v>
      </c>
      <c r="H23" s="10"/>
      <c r="I23" s="10">
        <v>0</v>
      </c>
      <c r="J23" s="10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 t="s">
        <v>21</v>
      </c>
      <c r="C24" s="10"/>
      <c r="D24" s="10" t="s">
        <v>260</v>
      </c>
      <c r="E24" s="10" t="s">
        <v>261</v>
      </c>
      <c r="F24" s="10"/>
      <c r="G24" s="10" t="s">
        <v>63</v>
      </c>
      <c r="H24" s="10"/>
      <c r="I24" s="10">
        <v>0</v>
      </c>
      <c r="J24" s="10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">
      <c r="A25" s="10"/>
      <c r="B25" s="10" t="s">
        <v>21</v>
      </c>
      <c r="C25" s="10"/>
      <c r="D25" s="10" t="s">
        <v>262</v>
      </c>
      <c r="E25" s="10" t="s">
        <v>263</v>
      </c>
      <c r="F25" s="10"/>
      <c r="G25" s="10" t="s">
        <v>64</v>
      </c>
      <c r="H25" s="10"/>
      <c r="I25" s="10">
        <v>0</v>
      </c>
      <c r="J25" s="10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">
      <c r="A26" s="42" t="b">
        <v>1</v>
      </c>
      <c r="B26" s="42" t="s">
        <v>721</v>
      </c>
      <c r="C26" s="36" t="s">
        <v>75</v>
      </c>
      <c r="D26" s="42" t="s">
        <v>75</v>
      </c>
      <c r="E26" s="42" t="s">
        <v>67</v>
      </c>
      <c r="F26" s="42"/>
      <c r="G26" s="42"/>
      <c r="H26" s="42"/>
      <c r="I26" s="42"/>
      <c r="J26" s="42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15">
      <c r="A27" s="43"/>
      <c r="B27" s="43" t="s">
        <v>22</v>
      </c>
      <c r="C27" s="43"/>
      <c r="D27" s="43" t="s">
        <v>707</v>
      </c>
      <c r="E27" s="43" t="s">
        <v>76</v>
      </c>
      <c r="F27" s="43"/>
      <c r="G27" s="43" t="s">
        <v>63</v>
      </c>
      <c r="H27" s="43"/>
      <c r="I27" s="43">
        <v>0.4</v>
      </c>
      <c r="J27" s="43"/>
      <c r="K27" s="39">
        <v>0.05</v>
      </c>
      <c r="L27" s="39">
        <v>0.95</v>
      </c>
      <c r="M27" s="43">
        <v>0.4</v>
      </c>
      <c r="N27" s="40">
        <v>0.15</v>
      </c>
      <c r="O27" s="40"/>
      <c r="P27" s="39"/>
      <c r="Q27" s="39"/>
      <c r="R27" s="39" t="s">
        <v>726</v>
      </c>
      <c r="S27" s="39"/>
      <c r="T27" s="39"/>
      <c r="U27" s="39"/>
      <c r="V27" s="39"/>
      <c r="W27" s="39"/>
      <c r="X27" s="39"/>
      <c r="Y27" s="39"/>
      <c r="Z27" s="39"/>
    </row>
    <row r="28" spans="1:26" ht="15">
      <c r="A28" s="10"/>
      <c r="B28" s="10" t="s">
        <v>21</v>
      </c>
      <c r="C28" s="10"/>
      <c r="D28" s="10" t="s">
        <v>77</v>
      </c>
      <c r="E28" s="10" t="s">
        <v>78</v>
      </c>
      <c r="F28" s="10"/>
      <c r="G28" s="10" t="s">
        <v>63</v>
      </c>
      <c r="H28" s="10"/>
      <c r="I28" s="10">
        <v>30</v>
      </c>
      <c r="J28" s="10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">
      <c r="A29" s="10"/>
      <c r="B29" s="10" t="s">
        <v>21</v>
      </c>
      <c r="C29" s="10"/>
      <c r="D29" s="10" t="s">
        <v>79</v>
      </c>
      <c r="E29" s="10" t="s">
        <v>80</v>
      </c>
      <c r="F29" s="10"/>
      <c r="G29" s="10" t="s">
        <v>61</v>
      </c>
      <c r="H29" s="10"/>
      <c r="I29" s="10" t="s">
        <v>611</v>
      </c>
      <c r="J29" s="10" t="s">
        <v>83</v>
      </c>
      <c r="K29" s="10"/>
      <c r="L29" s="1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">
      <c r="A30" s="42" t="b">
        <v>1</v>
      </c>
      <c r="B30" s="42" t="s">
        <v>722</v>
      </c>
      <c r="C30" s="36" t="s">
        <v>75</v>
      </c>
      <c r="D30" s="42" t="s">
        <v>75</v>
      </c>
      <c r="E30" s="42" t="s">
        <v>67</v>
      </c>
      <c r="F30" s="42"/>
      <c r="G30" s="42"/>
      <c r="H30" s="42"/>
      <c r="I30" s="42"/>
      <c r="J30" s="42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15">
      <c r="A31" s="43"/>
      <c r="B31" s="43" t="s">
        <v>22</v>
      </c>
      <c r="C31" s="43"/>
      <c r="D31" s="43" t="s">
        <v>708</v>
      </c>
      <c r="E31" s="43" t="s">
        <v>76</v>
      </c>
      <c r="F31" s="43"/>
      <c r="G31" s="43" t="s">
        <v>63</v>
      </c>
      <c r="H31" s="43"/>
      <c r="I31" s="43">
        <v>0.4</v>
      </c>
      <c r="J31" s="43"/>
      <c r="K31" s="39">
        <v>0.05</v>
      </c>
      <c r="L31" s="39">
        <v>0.95</v>
      </c>
      <c r="M31" s="43">
        <v>0.4</v>
      </c>
      <c r="N31" s="40">
        <v>0.15</v>
      </c>
      <c r="O31" s="40"/>
      <c r="P31" s="39"/>
      <c r="Q31" s="39"/>
      <c r="R31" s="39" t="s">
        <v>726</v>
      </c>
      <c r="S31" s="39"/>
      <c r="T31" s="39"/>
      <c r="U31" s="39"/>
      <c r="V31" s="39"/>
      <c r="W31" s="39"/>
      <c r="X31" s="39"/>
      <c r="Y31" s="39"/>
      <c r="Z31" s="39"/>
    </row>
    <row r="32" spans="1:26" ht="15">
      <c r="A32" s="10"/>
      <c r="B32" s="10" t="s">
        <v>21</v>
      </c>
      <c r="C32" s="10"/>
      <c r="D32" s="10" t="s">
        <v>77</v>
      </c>
      <c r="E32" s="10" t="s">
        <v>78</v>
      </c>
      <c r="F32" s="10"/>
      <c r="G32" s="10" t="s">
        <v>63</v>
      </c>
      <c r="H32" s="10"/>
      <c r="I32" s="10">
        <v>30</v>
      </c>
      <c r="J32" s="10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">
      <c r="A33" s="10"/>
      <c r="B33" s="10" t="s">
        <v>21</v>
      </c>
      <c r="C33" s="10"/>
      <c r="D33" s="10" t="s">
        <v>79</v>
      </c>
      <c r="E33" s="10" t="s">
        <v>80</v>
      </c>
      <c r="F33" s="10"/>
      <c r="G33" s="10" t="s">
        <v>61</v>
      </c>
      <c r="H33" s="10"/>
      <c r="I33" s="10" t="s">
        <v>659</v>
      </c>
      <c r="J33" s="10" t="s">
        <v>83</v>
      </c>
      <c r="K33" s="10"/>
      <c r="L33" s="1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>
      <c r="A34" s="36" t="b">
        <v>1</v>
      </c>
      <c r="B34" s="36" t="s">
        <v>168</v>
      </c>
      <c r="C34" s="36" t="s">
        <v>169</v>
      </c>
      <c r="D34" s="36" t="s">
        <v>169</v>
      </c>
      <c r="E34" s="36" t="s">
        <v>67</v>
      </c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>
      <c r="A35" s="47"/>
      <c r="B35" s="47" t="s">
        <v>21</v>
      </c>
      <c r="C35" s="47"/>
      <c r="D35" s="47" t="s">
        <v>732</v>
      </c>
      <c r="E35" s="47" t="s">
        <v>730</v>
      </c>
      <c r="F35" s="47"/>
      <c r="G35" s="47" t="s">
        <v>731</v>
      </c>
      <c r="H35" s="47"/>
      <c r="I35" s="47" t="b">
        <v>1</v>
      </c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>
      <c r="A36" s="39"/>
      <c r="B36" s="39" t="s">
        <v>22</v>
      </c>
      <c r="C36" s="39"/>
      <c r="D36" s="39" t="s">
        <v>720</v>
      </c>
      <c r="E36" s="39" t="s">
        <v>171</v>
      </c>
      <c r="F36" s="39" t="s">
        <v>698</v>
      </c>
      <c r="G36" s="39" t="s">
        <v>63</v>
      </c>
      <c r="H36" s="39"/>
      <c r="I36" s="39">
        <v>0.5</v>
      </c>
      <c r="J36" s="39"/>
      <c r="K36" s="39">
        <v>0</v>
      </c>
      <c r="L36" s="39">
        <v>0.8</v>
      </c>
      <c r="M36" s="39">
        <v>0.5</v>
      </c>
      <c r="N36" s="39">
        <v>0.133333333</v>
      </c>
      <c r="O36" s="39"/>
      <c r="P36" s="39"/>
      <c r="Q36" s="39"/>
      <c r="R36" s="39" t="s">
        <v>727</v>
      </c>
      <c r="S36" s="39"/>
      <c r="T36" s="39"/>
      <c r="U36" s="39"/>
      <c r="V36" s="39"/>
      <c r="W36" s="39"/>
      <c r="X36" s="39"/>
      <c r="Y36" s="39"/>
      <c r="Z36" s="39"/>
    </row>
    <row r="37" spans="1:26">
      <c r="A37" s="15"/>
      <c r="B37" s="15" t="s">
        <v>21</v>
      </c>
      <c r="C37" s="15"/>
      <c r="D37" s="15" t="s">
        <v>172</v>
      </c>
      <c r="E37" s="15" t="s">
        <v>80</v>
      </c>
      <c r="F37" s="15"/>
      <c r="G37" s="15" t="s">
        <v>61</v>
      </c>
      <c r="H37" s="15"/>
      <c r="I37" s="15" t="s">
        <v>81</v>
      </c>
      <c r="J37" s="15" t="s">
        <v>83</v>
      </c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 t="s">
        <v>21</v>
      </c>
      <c r="C38" s="15"/>
      <c r="D38" s="15" t="s">
        <v>173</v>
      </c>
      <c r="E38" s="15" t="s">
        <v>174</v>
      </c>
      <c r="F38" s="15"/>
      <c r="G38" s="15" t="s">
        <v>62</v>
      </c>
      <c r="H38" s="15"/>
      <c r="I38" s="15" t="b">
        <v>0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 t="s">
        <v>21</v>
      </c>
      <c r="C39" s="15"/>
      <c r="D39" s="15" t="s">
        <v>175</v>
      </c>
      <c r="E39" s="15" t="s">
        <v>88</v>
      </c>
      <c r="F39" s="15"/>
      <c r="G39" s="15" t="s">
        <v>61</v>
      </c>
      <c r="H39" s="15"/>
      <c r="I39" s="15"/>
      <c r="J39" s="15" t="s">
        <v>660</v>
      </c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5">
      <c r="A40" s="42" t="b">
        <v>1</v>
      </c>
      <c r="B40" s="42" t="s">
        <v>398</v>
      </c>
      <c r="C40" s="36" t="s">
        <v>399</v>
      </c>
      <c r="D40" s="42" t="s">
        <v>399</v>
      </c>
      <c r="E40" s="42" t="s">
        <v>159</v>
      </c>
      <c r="F40" s="42"/>
      <c r="G40" s="42"/>
      <c r="H40" s="42"/>
      <c r="I40" s="42"/>
      <c r="J40" s="42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5">
      <c r="A41" s="10"/>
      <c r="B41" s="10" t="s">
        <v>21</v>
      </c>
      <c r="C41" s="10"/>
      <c r="D41" s="10" t="s">
        <v>400</v>
      </c>
      <c r="E41" s="10" t="s">
        <v>401</v>
      </c>
      <c r="F41" s="10"/>
      <c r="G41" s="10" t="s">
        <v>61</v>
      </c>
      <c r="H41" s="10"/>
      <c r="I41" s="10" t="s">
        <v>430</v>
      </c>
      <c r="J41" s="10" t="s">
        <v>431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">
      <c r="A42" s="10"/>
      <c r="B42" s="10" t="s">
        <v>21</v>
      </c>
      <c r="C42" s="10"/>
      <c r="D42" s="10" t="s">
        <v>402</v>
      </c>
      <c r="E42" s="10" t="s">
        <v>403</v>
      </c>
      <c r="F42" s="10"/>
      <c r="G42" s="10" t="s">
        <v>61</v>
      </c>
      <c r="H42" s="10"/>
      <c r="I42" s="10" t="s">
        <v>432</v>
      </c>
      <c r="J42" s="10" t="s">
        <v>433</v>
      </c>
      <c r="K42" s="10"/>
      <c r="L42" s="10"/>
      <c r="M42" s="10"/>
      <c r="N42" s="10"/>
      <c r="O42" s="10"/>
      <c r="P42" s="10"/>
      <c r="Q42" s="10"/>
      <c r="R42" s="10"/>
      <c r="S42" s="10"/>
      <c r="T42" s="15"/>
      <c r="U42" s="15"/>
      <c r="V42" s="15"/>
      <c r="W42" s="15"/>
      <c r="X42" s="15"/>
      <c r="Y42" s="15"/>
      <c r="Z42" s="15"/>
    </row>
    <row r="43" spans="1:26" ht="1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5"/>
      <c r="N44" s="15"/>
      <c r="O44" s="10"/>
      <c r="P44" s="38"/>
      <c r="Q44" s="38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">
      <c r="A56" s="15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38"/>
      <c r="N58" s="38"/>
      <c r="O58" s="38"/>
      <c r="P58" s="38"/>
      <c r="Q58" s="38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">
      <c r="A59" s="15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38"/>
      <c r="N61" s="38"/>
      <c r="O61" s="38"/>
      <c r="P61" s="38"/>
      <c r="Q61" s="38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">
      <c r="A62" s="15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38"/>
      <c r="N64" s="38"/>
      <c r="O64" s="38"/>
      <c r="P64" s="38"/>
      <c r="Q64" s="38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">
      <c r="A65" s="15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38"/>
      <c r="N67" s="38"/>
      <c r="O67" s="38"/>
      <c r="P67" s="38"/>
      <c r="Q67" s="38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">
      <c r="A68" s="15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38"/>
      <c r="N70" s="38"/>
      <c r="O70" s="38"/>
      <c r="P70" s="38"/>
      <c r="Q70" s="38"/>
      <c r="R70" s="15"/>
      <c r="S70" s="15"/>
      <c r="T70" s="15"/>
      <c r="U70" s="15"/>
      <c r="V70" s="15"/>
      <c r="W70" s="15"/>
      <c r="X70" s="15"/>
      <c r="Y70" s="15"/>
      <c r="Z70" s="15"/>
    </row>
    <row r="71" spans="1:26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38"/>
      <c r="P74" s="38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0"/>
      <c r="O80" s="38"/>
      <c r="P80" s="38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5">
      <c r="A87" s="10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38"/>
      <c r="P87" s="38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38"/>
      <c r="P89" s="38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38"/>
      <c r="P90" s="38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38"/>
      <c r="P92" s="38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38"/>
      <c r="P94" s="38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38"/>
      <c r="P96" s="38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38"/>
      <c r="P98" s="38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130" zoomScaleNormal="130" zoomScalePageLayoutView="130" workbookViewId="0">
      <pane ySplit="3" topLeftCell="A4" activePane="bottomLeft" state="frozen"/>
      <selection pane="bottomLeft" activeCell="A9" sqref="A9"/>
    </sheetView>
  </sheetViews>
  <sheetFormatPr baseColWidth="10" defaultColWidth="11.5" defaultRowHeight="14" x14ac:dyDescent="0"/>
  <cols>
    <col min="1" max="1" width="23" style="1" bestFit="1" customWidth="1"/>
    <col min="2" max="2" width="27.33203125" style="22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6.83203125" style="1" bestFit="1" customWidth="1"/>
    <col min="12" max="12" width="25.6640625" style="1" bestFit="1" customWidth="1"/>
    <col min="13" max="13" width="5.83203125" style="1" bestFit="1" customWidth="1"/>
    <col min="14" max="16384" width="11.5" style="1"/>
  </cols>
  <sheetData>
    <row r="1" spans="1:13" s="22" customFormat="1" ht="18">
      <c r="A1" s="27"/>
      <c r="B1" s="27"/>
      <c r="C1" s="27"/>
      <c r="D1" s="28"/>
      <c r="E1" s="28" t="s">
        <v>466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">
      <c r="A2" s="32" t="s">
        <v>460</v>
      </c>
      <c r="B2" s="32" t="s">
        <v>643</v>
      </c>
      <c r="C2" s="32" t="s">
        <v>616</v>
      </c>
      <c r="D2" s="32" t="s">
        <v>461</v>
      </c>
      <c r="E2" s="32" t="s">
        <v>7</v>
      </c>
      <c r="F2" s="32" t="s">
        <v>11</v>
      </c>
      <c r="G2" s="32" t="s">
        <v>617</v>
      </c>
      <c r="H2" s="32" t="s">
        <v>618</v>
      </c>
      <c r="I2" s="32" t="s">
        <v>619</v>
      </c>
      <c r="J2" s="32" t="s">
        <v>620</v>
      </c>
      <c r="K2" s="32" t="s">
        <v>621</v>
      </c>
      <c r="L2" s="32" t="s">
        <v>622</v>
      </c>
      <c r="M2" s="32"/>
    </row>
    <row r="3" spans="1:13" s="9" customFormat="1" ht="45">
      <c r="A3" s="32" t="s">
        <v>623</v>
      </c>
      <c r="B3" s="32" t="s">
        <v>644</v>
      </c>
      <c r="C3" s="32" t="s">
        <v>624</v>
      </c>
      <c r="D3" s="32" t="s">
        <v>625</v>
      </c>
      <c r="E3" s="32"/>
      <c r="F3" s="32" t="s">
        <v>626</v>
      </c>
      <c r="G3" s="32" t="s">
        <v>462</v>
      </c>
      <c r="H3" s="32" t="s">
        <v>462</v>
      </c>
      <c r="I3" s="32" t="s">
        <v>462</v>
      </c>
      <c r="J3" s="34" t="s">
        <v>627</v>
      </c>
      <c r="K3" s="32" t="s">
        <v>627</v>
      </c>
      <c r="L3" s="32" t="s">
        <v>628</v>
      </c>
      <c r="M3" s="32" t="s">
        <v>629</v>
      </c>
    </row>
    <row r="4" spans="1:13" s="22" customFormat="1">
      <c r="A4" s="15" t="s">
        <v>630</v>
      </c>
      <c r="B4" s="15" t="s">
        <v>699</v>
      </c>
      <c r="C4" s="15" t="s">
        <v>631</v>
      </c>
      <c r="D4" s="15" t="s">
        <v>632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/>
      <c r="K4" s="15"/>
      <c r="L4" s="15"/>
      <c r="M4" s="15"/>
    </row>
    <row r="5" spans="1:13" s="22" customFormat="1">
      <c r="A5" s="15" t="s">
        <v>633</v>
      </c>
      <c r="B5" s="15" t="s">
        <v>700</v>
      </c>
      <c r="C5" s="15" t="s">
        <v>634</v>
      </c>
      <c r="D5" s="15" t="s">
        <v>635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/>
      <c r="K5" s="15"/>
      <c r="L5" s="15"/>
      <c r="M5" s="15"/>
    </row>
    <row r="6" spans="1:13" s="22" customFormat="1">
      <c r="A6" s="15" t="s">
        <v>636</v>
      </c>
      <c r="B6" s="15" t="s">
        <v>701</v>
      </c>
      <c r="C6" s="15" t="s">
        <v>637</v>
      </c>
      <c r="D6" s="15" t="s">
        <v>638</v>
      </c>
      <c r="E6" s="15" t="s">
        <v>467</v>
      </c>
      <c r="F6" s="15" t="s">
        <v>63</v>
      </c>
      <c r="G6" s="15" t="b">
        <v>1</v>
      </c>
      <c r="H6" s="15" t="b">
        <v>1</v>
      </c>
      <c r="I6" s="15" t="b">
        <v>0</v>
      </c>
      <c r="J6" s="15"/>
      <c r="K6" s="15"/>
      <c r="L6" s="15"/>
      <c r="M6" s="15"/>
    </row>
    <row r="7" spans="1:13" s="22" customFormat="1">
      <c r="A7" s="15" t="s">
        <v>639</v>
      </c>
      <c r="B7" s="15" t="s">
        <v>702</v>
      </c>
      <c r="C7" s="15" t="s">
        <v>640</v>
      </c>
      <c r="D7" s="15" t="s">
        <v>641</v>
      </c>
      <c r="E7" s="15" t="s">
        <v>467</v>
      </c>
      <c r="F7" s="15" t="s">
        <v>63</v>
      </c>
      <c r="G7" s="15" t="b">
        <v>1</v>
      </c>
      <c r="H7" s="15" t="b">
        <v>1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661</v>
      </c>
      <c r="B8" s="15"/>
      <c r="C8" s="15"/>
      <c r="D8" s="15" t="s">
        <v>703</v>
      </c>
      <c r="E8" s="15" t="s">
        <v>662</v>
      </c>
      <c r="F8" s="15" t="s">
        <v>63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663</v>
      </c>
      <c r="B9" s="15"/>
      <c r="C9" s="15"/>
      <c r="D9" s="15" t="s">
        <v>704</v>
      </c>
      <c r="E9" s="15" t="s">
        <v>662</v>
      </c>
      <c r="F9" s="15" t="s">
        <v>63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664</v>
      </c>
      <c r="B10" s="15"/>
      <c r="C10" s="15"/>
      <c r="D10" s="15" t="s">
        <v>705</v>
      </c>
      <c r="E10" s="15" t="s">
        <v>662</v>
      </c>
      <c r="F10" s="15" t="s">
        <v>63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2" customFormat="1">
      <c r="A11" s="15" t="s">
        <v>665</v>
      </c>
      <c r="B11" s="15"/>
      <c r="C11" s="15"/>
      <c r="D11" s="15" t="s">
        <v>706</v>
      </c>
      <c r="E11" s="15" t="s">
        <v>666</v>
      </c>
      <c r="F11" s="15" t="s">
        <v>63</v>
      </c>
      <c r="G11" s="15" t="b">
        <v>1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2" customFormat="1">
      <c r="A12" s="15" t="s">
        <v>667</v>
      </c>
      <c r="B12" s="15"/>
      <c r="C12" s="15"/>
      <c r="D12" s="15" t="s">
        <v>668</v>
      </c>
      <c r="E12" s="15" t="s">
        <v>467</v>
      </c>
      <c r="F12" s="15" t="s">
        <v>63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2" customFormat="1">
      <c r="A13" s="15" t="s">
        <v>669</v>
      </c>
      <c r="B13" s="15"/>
      <c r="C13" s="15"/>
      <c r="D13" s="15" t="s">
        <v>670</v>
      </c>
      <c r="E13" s="15" t="s">
        <v>467</v>
      </c>
      <c r="F13" s="15" t="s">
        <v>63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2" customFormat="1">
      <c r="A14" s="15" t="s">
        <v>671</v>
      </c>
      <c r="B14" s="15"/>
      <c r="C14" s="15"/>
      <c r="D14" s="15" t="s">
        <v>672</v>
      </c>
      <c r="E14" s="15" t="s">
        <v>467</v>
      </c>
      <c r="F14" s="15" t="s">
        <v>63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>
      <c r="A15" s="15" t="s">
        <v>673</v>
      </c>
      <c r="B15" s="15"/>
      <c r="C15" s="15"/>
      <c r="D15" s="15" t="s">
        <v>674</v>
      </c>
      <c r="E15" s="15" t="s">
        <v>467</v>
      </c>
      <c r="F15" s="15" t="s">
        <v>63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2" customFormat="1">
      <c r="A16" s="15" t="s">
        <v>675</v>
      </c>
      <c r="B16" s="15"/>
      <c r="C16" s="15"/>
      <c r="D16" s="15" t="s">
        <v>676</v>
      </c>
      <c r="E16" s="15" t="s">
        <v>467</v>
      </c>
      <c r="F16" s="15" t="s">
        <v>63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1" customFormat="1">
      <c r="A17" s="15" t="s">
        <v>677</v>
      </c>
      <c r="B17" s="15"/>
      <c r="C17" s="15"/>
      <c r="D17" s="15" t="s">
        <v>678</v>
      </c>
      <c r="E17" s="15" t="s">
        <v>467</v>
      </c>
      <c r="F17" s="15" t="s">
        <v>63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1" customFormat="1">
      <c r="A18" s="15" t="s">
        <v>679</v>
      </c>
      <c r="B18" s="15"/>
      <c r="C18" s="15"/>
      <c r="D18" s="15" t="s">
        <v>680</v>
      </c>
      <c r="E18" s="15" t="s">
        <v>467</v>
      </c>
      <c r="F18" s="15" t="s">
        <v>63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1" customFormat="1">
      <c r="A19" s="15" t="s">
        <v>681</v>
      </c>
      <c r="B19" s="15"/>
      <c r="C19" s="15"/>
      <c r="D19" s="15" t="s">
        <v>682</v>
      </c>
      <c r="E19" s="15" t="s">
        <v>467</v>
      </c>
      <c r="F19" s="15" t="s">
        <v>63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1" customFormat="1">
      <c r="A20" s="15" t="s">
        <v>683</v>
      </c>
      <c r="B20" s="15"/>
      <c r="C20" s="15"/>
      <c r="D20" s="15" t="s">
        <v>684</v>
      </c>
      <c r="E20" s="15" t="s">
        <v>467</v>
      </c>
      <c r="F20" s="15" t="s">
        <v>63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1" customFormat="1">
      <c r="A21" s="15" t="s">
        <v>685</v>
      </c>
      <c r="B21" s="15"/>
      <c r="C21" s="15"/>
      <c r="D21" s="15" t="s">
        <v>686</v>
      </c>
      <c r="E21" s="15" t="s">
        <v>467</v>
      </c>
      <c r="F21" s="15" t="s">
        <v>63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1" customFormat="1">
      <c r="A22" s="15" t="s">
        <v>687</v>
      </c>
      <c r="B22" s="15"/>
      <c r="C22" s="15"/>
      <c r="D22" s="15" t="s">
        <v>688</v>
      </c>
      <c r="E22" s="15" t="s">
        <v>467</v>
      </c>
      <c r="F22" s="15" t="s">
        <v>63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2" customFormat="1">
      <c r="A23" s="15" t="s">
        <v>689</v>
      </c>
      <c r="B23" s="15"/>
      <c r="C23" s="15"/>
      <c r="D23" s="15" t="s">
        <v>690</v>
      </c>
      <c r="E23" s="15" t="s">
        <v>467</v>
      </c>
      <c r="F23" s="15" t="s">
        <v>63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2" customFormat="1">
      <c r="A24" s="15" t="s">
        <v>691</v>
      </c>
      <c r="B24" s="15"/>
      <c r="C24" s="15"/>
      <c r="D24" s="15" t="s">
        <v>692</v>
      </c>
      <c r="E24" s="15" t="s">
        <v>467</v>
      </c>
      <c r="F24" s="15" t="s">
        <v>63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s="22" customFormat="1">
      <c r="A25" s="15" t="s">
        <v>693</v>
      </c>
      <c r="B25" s="15"/>
      <c r="C25" s="15"/>
      <c r="D25" s="15" t="s">
        <v>694</v>
      </c>
      <c r="E25" s="15" t="s">
        <v>467</v>
      </c>
      <c r="F25" s="15" t="s">
        <v>63</v>
      </c>
      <c r="G25" s="15" t="b">
        <v>0</v>
      </c>
      <c r="H25" s="15" t="b">
        <v>1</v>
      </c>
      <c r="I25" s="15" t="b">
        <v>0</v>
      </c>
      <c r="J25" s="15"/>
      <c r="K25" s="15"/>
      <c r="L25" s="15"/>
      <c r="M25" s="15"/>
    </row>
    <row r="26" spans="1:13" s="22" customFormat="1">
      <c r="A26" s="15" t="s">
        <v>695</v>
      </c>
      <c r="B26" s="15"/>
      <c r="C26" s="15"/>
      <c r="D26" s="15" t="s">
        <v>696</v>
      </c>
      <c r="E26" s="15" t="s">
        <v>697</v>
      </c>
      <c r="F26" s="15" t="s">
        <v>63</v>
      </c>
      <c r="G26" s="15" t="b">
        <v>1</v>
      </c>
      <c r="H26" s="15" t="b">
        <v>1</v>
      </c>
      <c r="I26" s="15" t="b">
        <v>0</v>
      </c>
      <c r="J26" s="15"/>
      <c r="K26" s="15"/>
      <c r="L26" s="15"/>
      <c r="M26" s="15"/>
    </row>
    <row r="27" spans="1:1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spans="1:1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</row>
    <row r="31" spans="1:13">
      <c r="B31" s="21"/>
    </row>
    <row r="32" spans="1:13">
      <c r="B32" s="21"/>
    </row>
    <row r="33" spans="2:2">
      <c r="B33" s="21"/>
    </row>
    <row r="34" spans="2:2">
      <c r="B34" s="21"/>
    </row>
    <row r="35" spans="2:2">
      <c r="B35" s="21"/>
    </row>
    <row r="36" spans="2:2">
      <c r="B36" s="21"/>
    </row>
    <row r="37" spans="2:2">
      <c r="B37" s="21"/>
    </row>
    <row r="38" spans="2:2">
      <c r="B38" s="21"/>
    </row>
    <row r="39" spans="2:2">
      <c r="B39" s="21"/>
    </row>
    <row r="40" spans="2:2">
      <c r="B40" s="21"/>
    </row>
    <row r="41" spans="2:2">
      <c r="B41" s="21"/>
    </row>
    <row r="42" spans="2:2">
      <c r="B42" s="21"/>
    </row>
    <row r="43" spans="2:2">
      <c r="B43" s="21"/>
    </row>
    <row r="44" spans="2:2">
      <c r="B44" s="21"/>
    </row>
    <row r="45" spans="2:2">
      <c r="B45" s="21"/>
    </row>
    <row r="46" spans="2:2">
      <c r="B46" s="21"/>
    </row>
    <row r="47" spans="2:2">
      <c r="B47" s="21"/>
    </row>
    <row r="48" spans="2:2">
      <c r="B48" s="21"/>
    </row>
    <row r="49" spans="2:2">
      <c r="B49" s="21"/>
    </row>
    <row r="50" spans="2:2">
      <c r="B50" s="21"/>
    </row>
    <row r="51" spans="2:2">
      <c r="B51" s="21"/>
    </row>
    <row r="52" spans="2:2">
      <c r="B52" s="21"/>
    </row>
    <row r="53" spans="2:2">
      <c r="B53" s="21"/>
    </row>
    <row r="54" spans="2:2">
      <c r="B54" s="21"/>
    </row>
    <row r="55" spans="2:2">
      <c r="B55" s="21"/>
    </row>
    <row r="56" spans="2:2">
      <c r="B56" s="21"/>
    </row>
    <row r="57" spans="2:2">
      <c r="B57" s="21"/>
    </row>
    <row r="58" spans="2:2">
      <c r="B58" s="21"/>
    </row>
    <row r="59" spans="2:2">
      <c r="B59" s="21"/>
    </row>
    <row r="60" spans="2:2">
      <c r="B60" s="21"/>
    </row>
    <row r="61" spans="2:2">
      <c r="B61" s="21"/>
    </row>
    <row r="62" spans="2:2">
      <c r="B62" s="21"/>
    </row>
    <row r="63" spans="2:2">
      <c r="B63" s="21"/>
    </row>
    <row r="64" spans="2:2">
      <c r="B64" s="21"/>
    </row>
    <row r="65" spans="2:2">
      <c r="B65" s="21"/>
    </row>
    <row r="66" spans="2:2">
      <c r="B66" s="21"/>
    </row>
    <row r="67" spans="2:2">
      <c r="B67" s="21"/>
    </row>
    <row r="68" spans="2:2">
      <c r="B68" s="21"/>
    </row>
    <row r="69" spans="2:2">
      <c r="B69" s="21"/>
    </row>
    <row r="70" spans="2:2">
      <c r="B70" s="21"/>
    </row>
    <row r="71" spans="2:2">
      <c r="B71" s="21"/>
    </row>
    <row r="72" spans="2:2">
      <c r="B72" s="21"/>
    </row>
    <row r="73" spans="2:2">
      <c r="B73" s="21"/>
    </row>
    <row r="74" spans="2:2">
      <c r="B74" s="21"/>
    </row>
    <row r="75" spans="2:2">
      <c r="B75" s="21"/>
    </row>
    <row r="76" spans="2:2">
      <c r="B76" s="21"/>
    </row>
    <row r="77" spans="2:2">
      <c r="B77" s="21"/>
    </row>
    <row r="78" spans="2:2">
      <c r="B78" s="21"/>
    </row>
    <row r="79" spans="2:2">
      <c r="B79" s="21"/>
    </row>
    <row r="80" spans="2:2">
      <c r="B80" s="21"/>
    </row>
    <row r="81" spans="2:2">
      <c r="B81" s="21"/>
    </row>
    <row r="82" spans="2:2">
      <c r="B82" s="21"/>
    </row>
    <row r="83" spans="2:2">
      <c r="B83" s="21"/>
    </row>
    <row r="84" spans="2:2">
      <c r="B84" s="21"/>
    </row>
    <row r="85" spans="2:2">
      <c r="B85" s="21"/>
    </row>
    <row r="86" spans="2:2">
      <c r="B86" s="21"/>
    </row>
    <row r="87" spans="2:2">
      <c r="B87" s="21"/>
    </row>
    <row r="88" spans="2:2">
      <c r="B88" s="21"/>
    </row>
    <row r="89" spans="2:2">
      <c r="B89" s="21"/>
    </row>
    <row r="90" spans="2:2">
      <c r="B90" s="21"/>
    </row>
    <row r="91" spans="2:2">
      <c r="B91" s="21"/>
    </row>
    <row r="92" spans="2:2">
      <c r="B92" s="21"/>
    </row>
    <row r="93" spans="2:2">
      <c r="B93" s="21"/>
    </row>
    <row r="94" spans="2:2">
      <c r="B94" s="21"/>
    </row>
    <row r="95" spans="2:2">
      <c r="B95" s="21"/>
    </row>
    <row r="96" spans="2:2">
      <c r="B96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B8" sqref="B8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657</v>
      </c>
      <c r="E1" t="s">
        <v>5</v>
      </c>
    </row>
    <row r="2" spans="1:7" s="21" customFormat="1">
      <c r="A2" s="21" t="s">
        <v>645</v>
      </c>
      <c r="B2" s="21" t="s">
        <v>646</v>
      </c>
      <c r="C2" s="21" t="s">
        <v>647</v>
      </c>
      <c r="D2" s="21" t="s">
        <v>648</v>
      </c>
      <c r="E2" s="21" t="s">
        <v>656</v>
      </c>
    </row>
    <row r="3" spans="1:7" s="21" customFormat="1">
      <c r="A3" s="21" t="s">
        <v>589</v>
      </c>
      <c r="B3" s="21" t="s">
        <v>444</v>
      </c>
      <c r="C3" s="21" t="s">
        <v>590</v>
      </c>
      <c r="D3" s="21" t="s">
        <v>649</v>
      </c>
      <c r="E3" s="21" t="s">
        <v>656</v>
      </c>
    </row>
    <row r="4" spans="1:7" s="21" customFormat="1">
      <c r="A4" s="21" t="s">
        <v>591</v>
      </c>
      <c r="B4" s="21" t="s">
        <v>445</v>
      </c>
      <c r="C4" s="21" t="s">
        <v>592</v>
      </c>
      <c r="D4" s="21" t="s">
        <v>650</v>
      </c>
      <c r="E4" s="21" t="s">
        <v>737</v>
      </c>
    </row>
    <row r="5" spans="1:7" s="21" customFormat="1">
      <c r="A5" s="21" t="s">
        <v>593</v>
      </c>
      <c r="B5" s="21" t="s">
        <v>446</v>
      </c>
      <c r="C5" s="21" t="s">
        <v>594</v>
      </c>
      <c r="D5" s="21" t="s">
        <v>651</v>
      </c>
      <c r="E5" s="21" t="s">
        <v>737</v>
      </c>
    </row>
    <row r="6" spans="1:7" s="21" customFormat="1">
      <c r="A6" s="21" t="s">
        <v>595</v>
      </c>
      <c r="B6" s="21" t="s">
        <v>444</v>
      </c>
      <c r="C6" s="21" t="s">
        <v>596</v>
      </c>
      <c r="D6" s="21" t="s">
        <v>652</v>
      </c>
      <c r="E6" s="21" t="s">
        <v>656</v>
      </c>
    </row>
    <row r="7" spans="1:7" s="21" customFormat="1">
      <c r="A7" s="21" t="s">
        <v>597</v>
      </c>
      <c r="B7" s="21" t="s">
        <v>445</v>
      </c>
      <c r="C7" s="21" t="s">
        <v>598</v>
      </c>
      <c r="D7" s="21" t="s">
        <v>650</v>
      </c>
      <c r="E7" s="21" t="s">
        <v>738</v>
      </c>
    </row>
    <row r="8" spans="1:7">
      <c r="A8" s="21" t="s">
        <v>439</v>
      </c>
      <c r="B8" s="21" t="s">
        <v>446</v>
      </c>
      <c r="C8" s="21" t="s">
        <v>599</v>
      </c>
      <c r="D8" s="21" t="s">
        <v>651</v>
      </c>
      <c r="E8" s="21" t="s">
        <v>724</v>
      </c>
    </row>
    <row r="9" spans="1:7" s="21" customFormat="1">
      <c r="A9" s="21" t="s">
        <v>600</v>
      </c>
      <c r="B9" s="21" t="s">
        <v>447</v>
      </c>
      <c r="C9" s="21" t="s">
        <v>601</v>
      </c>
      <c r="D9" s="21" t="s">
        <v>653</v>
      </c>
      <c r="E9" s="21" t="s">
        <v>724</v>
      </c>
    </row>
    <row r="10" spans="1:7" s="21" customFormat="1">
      <c r="A10" s="21" t="s">
        <v>602</v>
      </c>
      <c r="B10" s="21" t="s">
        <v>654</v>
      </c>
      <c r="C10" s="21" t="s">
        <v>603</v>
      </c>
      <c r="D10" s="21" t="s">
        <v>655</v>
      </c>
      <c r="E10" s="21" t="s">
        <v>724</v>
      </c>
    </row>
    <row r="11" spans="1:7" s="21" customFormat="1">
      <c r="A11" s="21" t="s">
        <v>733</v>
      </c>
      <c r="B11" s="21" t="s">
        <v>445</v>
      </c>
      <c r="C11" s="21" t="s">
        <v>741</v>
      </c>
      <c r="D11" s="21" t="s">
        <v>735</v>
      </c>
      <c r="E11" s="21" t="s">
        <v>739</v>
      </c>
    </row>
    <row r="12" spans="1:7" s="21" customFormat="1">
      <c r="A12" s="21" t="s">
        <v>734</v>
      </c>
      <c r="B12" s="21" t="s">
        <v>446</v>
      </c>
      <c r="C12" s="21" t="s">
        <v>742</v>
      </c>
      <c r="D12" s="21" t="s">
        <v>736</v>
      </c>
      <c r="E12" s="21" t="s">
        <v>740</v>
      </c>
    </row>
    <row r="13" spans="1:7" s="21" customFormat="1">
      <c r="A13" s="21" t="s">
        <v>743</v>
      </c>
      <c r="B13" s="21" t="s">
        <v>447</v>
      </c>
      <c r="C13" s="21" t="s">
        <v>744</v>
      </c>
      <c r="D13" s="21" t="s">
        <v>745</v>
      </c>
      <c r="E13" s="21" t="s">
        <v>740</v>
      </c>
    </row>
    <row r="14" spans="1:7" s="21" customFormat="1"/>
    <row r="15" spans="1:7">
      <c r="A15" t="s">
        <v>569</v>
      </c>
      <c r="C15" s="11" t="s">
        <v>553</v>
      </c>
      <c r="E15" t="s">
        <v>554</v>
      </c>
      <c r="G15" t="s">
        <v>571</v>
      </c>
    </row>
    <row r="16" spans="1:7">
      <c r="A16" t="s">
        <v>455</v>
      </c>
      <c r="C16" t="b">
        <v>1</v>
      </c>
      <c r="E16" t="s">
        <v>555</v>
      </c>
      <c r="G16" t="s">
        <v>464</v>
      </c>
    </row>
    <row r="17" spans="1:21">
      <c r="A17" t="s">
        <v>453</v>
      </c>
      <c r="C17" t="b">
        <v>0</v>
      </c>
      <c r="E17" t="s">
        <v>543</v>
      </c>
    </row>
    <row r="18" spans="1:21" s="21" customFormat="1"/>
    <row r="20" spans="1:21">
      <c r="A20" t="s">
        <v>547</v>
      </c>
      <c r="C20" t="s">
        <v>548</v>
      </c>
      <c r="F20" t="s">
        <v>15</v>
      </c>
      <c r="I20" t="s">
        <v>556</v>
      </c>
      <c r="L20" t="s">
        <v>559</v>
      </c>
      <c r="O20" t="s">
        <v>563</v>
      </c>
      <c r="R20" s="21" t="s">
        <v>551</v>
      </c>
      <c r="U20" s="21" t="s">
        <v>552</v>
      </c>
    </row>
    <row r="21" spans="1:21">
      <c r="A21" t="s">
        <v>548</v>
      </c>
      <c r="F21" t="s">
        <v>570</v>
      </c>
      <c r="G21" t="s">
        <v>455</v>
      </c>
      <c r="H21" t="s">
        <v>572</v>
      </c>
      <c r="I21" s="1" t="s">
        <v>537</v>
      </c>
      <c r="J21" s="20">
        <v>0.01</v>
      </c>
      <c r="K21" s="22" t="s">
        <v>577</v>
      </c>
      <c r="L21" s="1" t="s">
        <v>561</v>
      </c>
      <c r="M21">
        <v>30</v>
      </c>
      <c r="N21" t="s">
        <v>579</v>
      </c>
      <c r="O21" t="s">
        <v>4</v>
      </c>
      <c r="P21">
        <v>30</v>
      </c>
      <c r="Q21" s="21" t="s">
        <v>579</v>
      </c>
    </row>
    <row r="22" spans="1:21">
      <c r="A22" t="s">
        <v>15</v>
      </c>
      <c r="F22" t="s">
        <v>4</v>
      </c>
      <c r="G22">
        <v>30</v>
      </c>
      <c r="H22" t="s">
        <v>588</v>
      </c>
      <c r="I22" s="1" t="s">
        <v>542</v>
      </c>
      <c r="J22" s="20">
        <v>0.01</v>
      </c>
      <c r="K22" t="s">
        <v>576</v>
      </c>
      <c r="L22" s="22" t="s">
        <v>564</v>
      </c>
      <c r="M22">
        <v>5</v>
      </c>
      <c r="N22" s="21" t="s">
        <v>578</v>
      </c>
      <c r="O22" s="22" t="s">
        <v>564</v>
      </c>
      <c r="P22">
        <v>3</v>
      </c>
      <c r="Q22" t="s">
        <v>578</v>
      </c>
    </row>
    <row r="23" spans="1:21">
      <c r="A23" t="s">
        <v>541</v>
      </c>
      <c r="I23" s="1" t="s">
        <v>557</v>
      </c>
      <c r="J23" s="20">
        <v>45036000000000</v>
      </c>
      <c r="K23" t="s">
        <v>575</v>
      </c>
      <c r="L23" s="1" t="s">
        <v>560</v>
      </c>
      <c r="M23">
        <v>2</v>
      </c>
      <c r="N23" t="s">
        <v>583</v>
      </c>
      <c r="O23" s="22" t="s">
        <v>565</v>
      </c>
      <c r="P23">
        <v>0.85</v>
      </c>
      <c r="Q23" t="s">
        <v>584</v>
      </c>
    </row>
    <row r="24" spans="1:21">
      <c r="A24" t="s">
        <v>550</v>
      </c>
      <c r="I24" s="1" t="s">
        <v>558</v>
      </c>
      <c r="J24">
        <v>100</v>
      </c>
      <c r="K24" t="s">
        <v>574</v>
      </c>
      <c r="L24" t="s">
        <v>580</v>
      </c>
      <c r="M24">
        <v>2</v>
      </c>
      <c r="N24" t="s">
        <v>581</v>
      </c>
      <c r="O24" s="22" t="s">
        <v>566</v>
      </c>
      <c r="P24">
        <v>2</v>
      </c>
      <c r="Q24" t="s">
        <v>586</v>
      </c>
    </row>
    <row r="25" spans="1:21">
      <c r="A25" t="s">
        <v>549</v>
      </c>
      <c r="I25" s="1" t="s">
        <v>538</v>
      </c>
      <c r="J25" s="22" t="s">
        <v>539</v>
      </c>
      <c r="L25" s="1" t="s">
        <v>562</v>
      </c>
      <c r="M25" s="20">
        <v>0.01</v>
      </c>
      <c r="N25" s="22" t="s">
        <v>582</v>
      </c>
      <c r="O25" s="22" t="s">
        <v>567</v>
      </c>
      <c r="P25">
        <v>2</v>
      </c>
      <c r="Q25" s="21" t="s">
        <v>587</v>
      </c>
    </row>
    <row r="26" spans="1:21">
      <c r="A26" t="s">
        <v>551</v>
      </c>
      <c r="I26" s="1" t="s">
        <v>540</v>
      </c>
      <c r="J26" s="22">
        <v>2</v>
      </c>
      <c r="K26" t="s">
        <v>573</v>
      </c>
      <c r="L26" s="1" t="s">
        <v>537</v>
      </c>
      <c r="M26" s="20">
        <v>0.01</v>
      </c>
      <c r="N26" s="22" t="s">
        <v>577</v>
      </c>
      <c r="O26" s="22" t="s">
        <v>568</v>
      </c>
      <c r="P26">
        <v>0.8</v>
      </c>
      <c r="Q26" t="s">
        <v>585</v>
      </c>
    </row>
    <row r="27" spans="1:21">
      <c r="A27" t="s">
        <v>552</v>
      </c>
      <c r="L27" s="1" t="s">
        <v>542</v>
      </c>
      <c r="M27" s="20">
        <v>0.01</v>
      </c>
      <c r="N27" s="21" t="s">
        <v>576</v>
      </c>
      <c r="O27" s="22" t="s">
        <v>538</v>
      </c>
      <c r="P27" s="22" t="s">
        <v>539</v>
      </c>
    </row>
    <row r="28" spans="1:21">
      <c r="L28" s="1" t="s">
        <v>557</v>
      </c>
      <c r="M28" s="20">
        <v>45036000000000</v>
      </c>
      <c r="N28" s="21" t="s">
        <v>575</v>
      </c>
      <c r="O28" s="22" t="s">
        <v>540</v>
      </c>
      <c r="P28" s="22">
        <v>2</v>
      </c>
      <c r="Q28" s="21" t="s">
        <v>573</v>
      </c>
    </row>
    <row r="29" spans="1:21">
      <c r="L29" s="1" t="s">
        <v>558</v>
      </c>
      <c r="M29" s="21">
        <v>100</v>
      </c>
      <c r="N29" s="21" t="s">
        <v>574</v>
      </c>
    </row>
    <row r="30" spans="1:21">
      <c r="L30" s="1" t="s">
        <v>538</v>
      </c>
      <c r="M30" s="22" t="s">
        <v>539</v>
      </c>
    </row>
    <row r="31" spans="1:21">
      <c r="L31" s="1" t="s">
        <v>540</v>
      </c>
      <c r="M31" s="22">
        <v>2</v>
      </c>
      <c r="N31" s="21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Henry Horsey</cp:lastModifiedBy>
  <dcterms:created xsi:type="dcterms:W3CDTF">2013-02-05T14:00:14Z</dcterms:created>
  <dcterms:modified xsi:type="dcterms:W3CDTF">2017-02-15T08:16:51Z</dcterms:modified>
</cp:coreProperties>
</file>