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<sst xmlns="http://schemas.openxmlformats.org/spreadsheetml/2006/main" count="2351" uniqueCount="732">
  <si>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</si>
  <si>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</si>
  <si>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</si>
  <si>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</si>
  <si>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</si>
  <si>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</si>
  <si>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</si>
  <si>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</si>
  <si>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</si>
  <si>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</si>
  <si>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</si>
  <si>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</si>
  <si>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</si>
  <si>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</si>
  <si>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</si>
  <si>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</si>
  <si>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</si>
  <si>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</si>
  <si>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</si>
  <si>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</si>
  <si>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</si>
  <si>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</si>
  <si>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</si>
  <si>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</si>
  <si>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</si>
  <si>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</si>
  <si>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</si>
  <si>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</si>
  <si>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</si>
  <si>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</si>
  <si>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</si>
  <si>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</si>
  <si>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</si>
  <si>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</si>
  <si>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</si>
  <si>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</si>
  <si>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</si>
  <si>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</si>
  <si>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</si>
  <si>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</si>
  <si>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</si>
  <si>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</si>
  <si>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</si>
  <si>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</si>
  <si>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</si>
  <si>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</si>
  <si>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</si>
  <si>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</si>
  <si>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</si>
  <si>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</si>
  <si>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</si>
  <si>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</si>
  <si>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</si>
  <si>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</si>
  <si>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</si>
  <si>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</si>
  <si>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</si>
  <si>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</si>
  <si>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</si>
  <si>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</si>
  <si>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</si>
  <si>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</si>
  <si>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</si>
  <si>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</si>
  <si>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</si>
  <si>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</si>
  <si>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</si>
  <si>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</si>
  <si>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</si>
  <si>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</si>
  <si>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</si>
  <si>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</si>
  <si>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</si>
  <si>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</si>
  <si>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</si>
  <si>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</si>
  <si>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</si>
  <si>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</si>
  <si>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</si>
  <si>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</si>
  <si>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</si>
  <si>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</si>
  <si>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</si>
  <si>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</si>
  <si>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</si>
  <si>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</si>
  <si>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</si>
  <si>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</si>
  <si>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</si>
  <si>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</si>
  <si>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</si>
  <si>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</si>
  <si>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</si>
  <si>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</si>
  <si>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</si>
  <si>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</si>
  <si>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</si>
  <si>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</si>
  <si>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</si>
  <si>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</si>
  <si>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</si>
  <si>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</si>
  <si>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</si>
  <si>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</si>
  <si>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</si>
  <si>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</si>
  <si>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</si>
  <si>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</si>
  <si>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</si>
  <si>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</si>
  <si>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</si>
  <si>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</si>
  <si>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</si>
  <si>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</si>
  <si>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</si>
  <si>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</si>
  <si>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</si>
  <si>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</si>
  <si>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</si>
  <si>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</si>
  <si>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</si>
  <si>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</si>
  <si>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</si>
  <si>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</si>
  <si>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</si>
  <si>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</si>
  <si>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</si>
  <si>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</si>
  <si>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</si>
  <si>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</si>
  <si>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</si>
  <si>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</si>
  <si>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</si>
  <si>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</si>
  <si>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</si>
  <si>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</si>
  <si>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</si>
  <si>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</si>
  <si>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</si>
  <si>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</si>
  <si>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</si>
  <si>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</si>
  <si>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</si>
  <si>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</si>
  <si>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</si>
  <si>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</si>
  <si>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</si>
  <si>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</si>
  <si>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</si>
  <si>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</si>
  <si>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</si>
  <si>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</si>
  <si>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</si>
  <si>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</si>
  <si>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</si>
  <si>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</si>
  <si>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</si>
  <si>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</si>
  <si>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</si>
  <si>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</si>
  <si>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</si>
  <si>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</si>
  <si>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</si>
  <si>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</si>
  <si>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</si>
  <si>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</si>
  <si>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</si>
  <si>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</si>
  <si>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</si>
  <si>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</si>
  <si>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</si>
  <si>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</si>
  <si>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</si>
  <si>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</si>
  <si>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</si>
  <si>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</si>
  <si>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</si>
  <si>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</si>
  <si>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</si>
  <si>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</si>
  <si>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</si>
  <si>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</si>
  <si>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</si>
  <si>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</si>
  <si>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</si>
  <si>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</si>
  <si>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</si>
  <si>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</si>
  <si>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</si>
  <si>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</si>
  <si>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</si>
  <si>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</si>
  <si>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</si>
  <si>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</si>
  <si>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</si>
  <si>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</si>
  <si>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</si>
  <si>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</si>
  <si>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</si>
  <si>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</si>
  <si>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</si>
  <si>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</si>
  <si>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</si>
  <si>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</si>
  <si>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</si>
  <si>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</si>
  <si>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</si>
  <si>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</si>
  <si>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</si>
  <si>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</si>
  <si>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</si>
  <si>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</si>
  <si>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</si>
  <si>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</si>
  <si>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</si>
  <si>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</si>
  <si>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</si>
  <si>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</si>
  <si>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</si>
  <si>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</si>
  <si>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</si>
  <si>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</si>
  <si>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</si>
  <si>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</si>
  <si>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</si>
  <si>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</si>
  <si>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</si>
  <si>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</si>
  <si>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</si>
  <si>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</si>
  <si>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</si>
  <si>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</si>
  <si>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</si>
  <si>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</si>
  <si>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</si>
  <si>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</si>
  <si>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</si>
  <si>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</si>
  <si>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</si>
  <si>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</si>
  <si>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</si>
  <si>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</si>
  <si>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</si>
  <si>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</si>
  <si>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</si>
  <si>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</si>
  <si>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</si>
  <si>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</si>
  <si>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</si>
  <si>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</si>
  <si>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</si>
  <si>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</si>
  <si>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</si>
  <si>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</si>
  <si>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</si>
  <si>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</si>
  <si>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</si>
  <si>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</si>
  <si>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</si>
  <si>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</si>
  <si>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</si>
  <si>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</si>
  <si>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</si>
  <si>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</si>
  <si>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</si>
  <si>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</si>
  <si>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</si>
  <si>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</si>
  <si>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</si>
  <si>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</si>
  <si>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</si>
  <si>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</si>
  <si>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</si>
  <si>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</si>
  <si>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</si>
  <si>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</si>
  <si>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</si>
  <si>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</si>
  <si>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</si>
  <si>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</si>
  <si>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</si>
  <si>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</si>
  <si>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</si>
  <si>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</si>
  <si>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</si>
  <si>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</si>
  <si>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</si>
  <si>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</si>
  <si>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</si>
  <si>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</si>
  <si>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</si>
  <si>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</si>
  <si>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</si>
  <si>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</si>
  <si>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</si>
  <si>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</si>
  <si>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</si>
  <si>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</si>
  <si>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</si>
  <si>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</si>
  <si>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</si>
  <si>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</si>
  <si>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</si>
  <si>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</si>
  <si>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</si>
  <si>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</si>
  <si>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</si>
  <si>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</si>
  <si>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</si>
  <si>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</si>
  <si>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</si>
  <si>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</si>
  <si>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</si>
  <si>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</si>
  <si>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</si>
  <si>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</si>
  <si>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</si>
  <si>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</si>
  <si>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</si>
  <si>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</si>
  <si>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</si>
  <si>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</si>
  <si>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</si>
  <si>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</si>
  <si>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</si>
  <si>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</si>
  <si>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</si>
  <si>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</si>
  <si>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</si>
  <si>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</si>
  <si>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</si>
  <si>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</si>
  <si>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</si>
  <si>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</si>
  <si>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</si>
  <si>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</si>
  <si>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</si>
  <si>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</si>
  <si>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</si>
  <si>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</si>
  <si>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</si>
  <si>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</si>
  <si>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</si>
  <si>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</si>
  <si>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</si>
  <si>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</si>
  <si>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</si>
  <si>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</si>
  <si>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</si>
  <si>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</si>
  <si>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</si>
  <si>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</si>
  <si>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</si>
  <si>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</si>
  <si>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</si>
  <si>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</si>
  <si>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</si>
  <si>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</si>
  <si>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</si>
  <si>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</si>
  <si>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</si>
  <si>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</si>
  <si>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</si>
  <si>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</si>
  <si>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</si>
  <si>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</si>
  <si>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</si>
  <si>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</si>
  <si>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</si>
  <si>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</si>
  <si>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</si>
  <si>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</si>
  <si>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</si>
  <si>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</si>
  <si>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</si>
  <si>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</si>
  <si>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</si>
  <si>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</si>
  <si>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</si>
  <si>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</si>
  <si>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</si>
  <si>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</si>
  <si>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</si>
  <si>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</si>
  <si>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</si>
  <si>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</si>
  <si>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</si>
  <si>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</si>
  <si>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</si>
  <si>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</si>
  <si>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</si>
  <si>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</si>
  <si>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</si>
  <si>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</si>
  <si>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</si>
  <si>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</si>
  <si>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</si>
  <si>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</si>
  <si>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</si>
  <si>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</si>
  <si>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</si>
  <si>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</si>
  <si>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</si>
  <si>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</si>
  <si>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</si>
  <si>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</si>
  <si>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</si>
  <si>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</si>
  <si>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</si>
  <si>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</si>
  <si>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</si>
  <si>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</si>
  <si>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</si>
  <si>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</si>
  <si>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</si>
  <si>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</si>
  <si>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</si>
  <si>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</si>
  <si>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</si>
  <si>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</si>
  <si>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</si>
  <si>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</si>
  <si>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</si>
  <si>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</si>
  <si>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</si>
  <si>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</si>
  <si>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</si>
  <si>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</si>
  <si>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</si>
  <si>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</si>
  <si>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</si>
  <si>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</si>
  <si>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</si>
  <si>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</si>
  <si>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</si>
  <si>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</si>
  <si>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</si>
  <si>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</si>
  <si>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</si>
  <si>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</si>
  <si>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</si>
  <si>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</si>
  <si>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</si>
  <si>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</si>
  <si>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</si>
  <si>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</si>
  <si>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</si>
  <si>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</si>
  <si>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</si>
  <si>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</si>
  <si>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</si>
  <si>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</si>
  <si>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</si>
  <si>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</si>
  <si>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</si>
  <si>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</si>
  <si>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</si>
  <si>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</si>
  <si>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</si>
  <si>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</si>
  <si>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</si>
  <si>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</si>
  <si>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</si>
  <si>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</si>
  <si>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</si>
  <si>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</si>
  <si>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</si>
  <si>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</si>
  <si>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</si>
  <si>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</si>
  <si>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</si>
  <si>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</si>
  <si>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</si>
  <si>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</si>
  <si>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</si>
  <si>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</si>
  <si>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</si>
  <si>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</si>
  <si>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</si>
  <si>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</si>
  <si>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</si>
  <si>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</si>
  <si>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</si>
  <si>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</si>
  <si>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</si>
  <si>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</si>
  <si>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</si>
  <si>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</si>
  <si>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</si>
  <si>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</si>
  <si>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</si>
  <si>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</si>
  <si>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</si>
  <si>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</si>
  <si>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</si>
  <si>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</si>
  <si>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</si>
  <si>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</si>
  <si>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</si>
  <si>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</si>
  <si>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</si>
  <si>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</si>
  <si>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</si>
  <si>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</si>
  <si>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</si>
  <si>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</si>
  <si>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</si>
  <si>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</si>
  <si>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</si>
  <si>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</si>
  <si>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</si>
  <si>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</si>
  <si>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</si>
  <si>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</si>
  <si>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</si>
  <si>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</si>
  <si>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</si>
  <si>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</si>
  <si>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</si>
  <si>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</si>
  <si>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</si>
  <si>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</si>
  <si>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</si>
  <si>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</si>
  <si>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</si>
  <si>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</si>
  <si>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</si>
  <si>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</si>
  <si>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</si>
  <si>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</si>
  <si>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</si>
  <si>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</si>
  <si>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</si>
  <si>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</si>
  <si>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</si>
  <si>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</si>
  <si>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</si>
  <si>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</si>
  <si>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</si>
  <si>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</si>
  <si>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</si>
  <si>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</si>
  <si>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</si>
  <si>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</si>
  <si>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</si>
  <si>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</si>
  <si>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</si>
  <si>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</si>
  <si>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</si>
  <si>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</si>
  <si>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</si>
  <si>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</si>
  <si>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</si>
  <si>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</si>
  <si>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</si>
  <si>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</si>
  <si>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</si>
  <si>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</si>
  <si>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</si>
  <si>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</si>
  <si>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</si>
  <si>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</si>
  <si>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</si>
  <si>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</si>
  <si>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</si>
  <si>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</si>
  <si>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</si>
  <si>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</si>
  <si>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</si>
  <si>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</si>
  <si>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</si>
  <si>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</si>
  <si>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</si>
  <si>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</si>
  <si>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</si>
  <si>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</si>
  <si>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</si>
  <si>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</si>
  <si>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</si>
  <si>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</si>
  <si>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</si>
  <si>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</si>
  <si>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</si>
  <si>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</si>
  <si>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</si>
  <si>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</si>
  <si>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</si>
  <si>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</si>
  <si>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</si>
  <si>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</si>
  <si>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</si>
  <si>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</si>
  <si>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</si>
  <si>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</si>
  <si>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</si>
  <si>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</si>
  <si>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</si>
  <si>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</si>
  <si>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</si>
  <si>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</si>
  <si>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</si>
  <si>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</si>
  <si>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</si>
  <si>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</si>
  <si>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</si>
  <si>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</si>
  <si>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</si>
  <si>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</si>
  <si>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</si>
  <si>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</si>
  <si>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</si>
  <si>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</si>
  <si>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</si>
  <si>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</si>
  <si>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</si>
  <si>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</si>
  <si>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</si>
  <si>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</si>
  <si>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</si>
  <si>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</si>
  <si>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</si>
  <si>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</si>
  <si>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</si>
  <si>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</si>
  <si>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</si>
  <si>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</si>
  <si>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</si>
  <si>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</si>
  <si>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</si>
  <si>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</si>
  <si>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</si>
  <si>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</si>
  <si>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</si>
  <si>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</si>
  <si>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</si>
  <si>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</si>
  <si>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</si>
  <si>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</si>
  <si>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</si>
  <si>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</si>
  <si>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</si>
  <si>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</si>
  <si>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</si>
  <si>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</si>
  <si>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</si>
  <si>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</si>
  <si>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</si>
  <si>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</si>
  <si>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</si>
  <si>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</si>
  <si>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</si>
  <si>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</si>
  <si>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</si>
  <si>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</si>
  <si>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</si>
  <si>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</si>
  <si>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</si>
  <si>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</si>
  <si>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</si>
  <si>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</si>
  <si>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</si>
  <si>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</si>
  <si>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</si>
  <si>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</si>
  <si>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</si>
  <si>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</si>
  <si>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</si>
  <si>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</si>
  <si>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</si>
  <si>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</si>
  <si>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</si>
  <si>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</si>
  <si>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</si>
  <si>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</si>
  <si>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</si>
  <si>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</si>
  <si>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</si>
  <si>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</si>
  <si>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</si>
  <si>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</si>
  <si>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</si>
  <si>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</si>
  <si>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</si>
  <si>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</si>
  <si>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</si>
  <si>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</si>
  <si>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</si>
  <si>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</si>
  <si>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</si>
  <si>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</si>
  <si>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</si>
  <si>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</si>
  <si>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</si>
  <si>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</si>
  <si>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</si>
  <si>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</si>
  <si>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</si>
  <si>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</si>
  <si>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</si>
  <si>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</si>
  <si>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</si>
  <si>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</si>
  <si>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</si>
  <si>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</si>
  <si>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</si>
  <si>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</si>
  <si>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</si>
  <si>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</si>
  <si>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</si>
  <si>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</si>
  <si>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</si>
  <si>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</si>
  <si>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</si>
  <si>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</si>
  <si>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</si>
  <si>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</si>
  <si>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</si>
  <si>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</si>
  <si>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</si>
  <si>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</si>
  <si>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</si>
  <si>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</si>
  <si>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</si>
  <si>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</si>
  <si>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</si>
  <si>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</si>
  <si>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</si>
  <si>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</si>
  <si>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</si>
  <si>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rgenoud template</t>
  </si>
  <si>
    <t>../seeds/large_office_air_cooled_chiller.osm</t>
  </si>
  <si>
    <t>0.3.5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</si>
</sst>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715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729</v>
      </c>
      <c r="F12" s="1" t="s">
        <v>473</v>
      </c>
    </row>
    <row r="13" spans="1:6">
      <c r="A13" s="1" t="s">
        <v>25</v>
      </c>
      <c r="B13" s="17" t="s">
        <v>718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554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popSize</v>
      </c>
      <c r="B24" s="18">
        <f>IF(D24&lt;&gt;"",D24,IF(LEN(INDEX(Lookups!$C$21:$Z$30,1,3*MATCH(Setup!$B21,Lookups!$A$21:$A$27,0)-1))=0,"",INDEX(Lookups!$C$21:$Z$30,1,3*MATCH(Setup!$B21,Lookups!$A$21:$A$27,0)-1)))</f>
        <v>30</v>
      </c>
      <c r="C24" s="25" t="str">
        <f>IF(LEN(INDEX(Lookups!$C$21:$Z$30,1,3*MATCH(Setup!$B21,Lookups!$A$21:$A$27,0)))=0,"",INDEX(Lookups!$C$21:$Z$30,1,3*MATCH(Setup!$B21,Lookups!$A$21:$A$27,0)))</f>
        <v>Size of initial population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Generations</v>
      </c>
      <c r="B25" s="18">
        <f>IF(D25&lt;&gt;"",D25,IF(LEN(INDEX(Lookups!$C$21:$Z$30,2,3*MATCH(Setup!$B21,Lookups!$A$21:$A$27,0)-1))=0,"",INDEX(Lookups!$C$21:$Z$30,2,3*MATCH(Setup!$B21,Lookups!$A$21:$A$27,0)-1)))</f>
        <v>5</v>
      </c>
      <c r="C25" s="25" t="str">
        <f>IF(LEN(INDEX(Lookups!$C$21:$Z$30,2,3*MATCH(Setup!$B21,Lookups!$A$21:$A$27,0)))=0,"",INDEX(Lookups!$C$21:$Z$30,2,3*MATCH(Setup!$B21,Lookups!$A$21:$A$27,0)))</f>
        <v>Number of generations</v>
      </c>
      <c r="D25" s="27"/>
      <c r="E25" s="23"/>
    </row>
    <row r="26" spans="1:6" ht="28">
      <c r="A26" s="23" t="str">
        <f>IF(LEN(INDEX(Lookups!$C$21:$Z$30,3,3*MATCH(Setup!$B21,Lookups!$A$21:$A$27,0)-2))=0,"",INDEX(Lookups!$C$21:$Z$30,3,3*MATCH(Setup!$B21,Lookups!$A$21:$A$27,0)-2))</f>
        <v>waitGenerations</v>
      </c>
      <c r="B26" s="18">
        <f>IF(D26&lt;&gt;"",D26,IF(LEN(INDEX(Lookups!$C$21:$Z$30,3,3*MATCH(Setup!$B21,Lookups!$A$21:$A$27,0)-1))=0,"",INDEX(Lookups!$C$21:$Z$30,3,3*MATCH(Setup!$B21,Lookups!$A$21:$A$27,0)-1)))</f>
        <v>2</v>
      </c>
      <c r="C26" s="25" t="str">
        <f>IF(LEN(INDEX(Lookups!$C$21:$Z$30,3,3*MATCH(Setup!$B21,Lookups!$A$21:$A$27,0)))=0,"",INDEX(Lookups!$C$21:$Z$30,3,3*MATCH(Setup!$B21,Lookups!$A$21:$A$27,0)))</f>
        <v>If no improvement in waitGenerations of generations, then exit</v>
      </c>
      <c r="D26" s="27"/>
      <c r="E26" s="23"/>
    </row>
    <row r="27" spans="1:6" s="23" customFormat="1" ht="28">
      <c r="A27" s="23" t="str">
        <f>IF(LEN(INDEX(Lookups!$C$21:$Z$30,4,3*MATCH(Setup!$B21,Lookups!$A$21:$A$27,0)-2))=0,"",INDEX(Lookups!$C$21:$Z$30,4,3*MATCH(Setup!$B21,Lookups!$A$21:$A$27,0)-2))</f>
        <v>bfgsburnin</v>
      </c>
      <c r="B27" s="18">
        <f>IF(D27&lt;&gt;"",D27,IF(LEN(INDEX(Lookups!$C$21:$Z$30,4,3*MATCH(Setup!$B21,Lookups!$A$21:$A$27,0)-1))=0,"",INDEX(Lookups!$C$21:$Z$30,4,3*MATCH(Setup!$B21,Lookups!$A$21:$A$27,0)-1)))</f>
        <v>2</v>
      </c>
      <c r="C27" s="25" t="str">
        <f>IF(LEN(INDEX(Lookups!$C$21:$Z$30,4,3*MATCH(Setup!$B21,Lookups!$A$21:$A$27,0)))=0,"",INDEX(Lookups!$C$21:$Z$30,4,3*MATCH(Setup!$B21,Lookups!$A$21:$A$27,0)))</f>
        <v>The number of generations which are run before the BFGS is ﬁrst used</v>
      </c>
      <c r="D27" s="27"/>
    </row>
    <row r="28" spans="1:6" s="23" customFormat="1" ht="28">
      <c r="A28" s="23" t="str">
        <f>IF(LEN(INDEX(Lookups!$C$21:$Z$30,5,3*MATCH(Setup!$B21,Lookups!$A$21:$A$27,0)-2))=0,"",INDEX(Lookups!$C$21:$Z$30,5,3*MATCH(Setup!$B21,Lookups!$A$21:$A$27,0)-2))</f>
        <v>solutionTolerance</v>
      </c>
      <c r="B28" s="18">
        <f>IF(D28&lt;&gt;"",D28,IF(LEN(INDEX(Lookups!$C$21:$Z$30,5,3*MATCH(Setup!$B21,Lookups!$A$21:$A$27,0)-1))=0,"",INDEX(Lookups!$C$21:$Z$30,5,3*MATCH(Setup!$B21,Lookups!$A$21:$A$27,0)-1)))</f>
        <v>0.01</v>
      </c>
      <c r="C28" s="25" t="str">
        <f>IF(LEN(INDEX(Lookups!$C$21:$Z$30,5,3*MATCH(Setup!$B21,Lookups!$A$21:$A$27,0)))=0,"",INDEX(Lookups!$C$21:$Z$30,5,3*MATCH(Setup!$B21,Lookups!$A$21:$A$27,0)))</f>
        <v>Numbers within solutionTolerance are considered equal</v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epsilonGradient</v>
      </c>
      <c r="B29" s="18">
        <f>IF(D29&lt;&gt;"",D29,IF(LEN(INDEX(Lookups!$C$21:$Z$30,6,3*MATCH(Setup!$B21,Lookups!$A$21:$A$27,0)-1))=0,"",INDEX(Lookups!$C$21:$Z$30,6,3*MATCH(Setup!$B21,Lookups!$A$21:$A$27,0)-1)))</f>
        <v>0.01</v>
      </c>
      <c r="C29" s="25" t="str">
        <f>IF(LEN(INDEX(Lookups!$C$21:$Z$30,6,3*MATCH(Setup!$B21,Lookups!$A$21:$A$27,0)))=0,"",INDEX(Lookups!$C$21:$Z$30,6,3*MATCH(Setup!$B21,Lookups!$A$21:$A$27,0)))</f>
        <v>epsilon in gradient calculation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>pgtol</v>
      </c>
      <c r="B30" s="18">
        <f>IF(D30&lt;&gt;"",D30,IF(LEN(INDEX(Lookups!$C$21:$Z$30,7,3*MATCH(Setup!$B21,Lookups!$A$21:$A$27,0)-1))=0,"",INDEX(Lookups!$C$21:$Z$30,7,3*MATCH(Setup!$B21,Lookups!$A$21:$A$27,0)-1)))</f>
        <v>0.01</v>
      </c>
      <c r="C30" s="25" t="str">
        <f>IF(LEN(INDEX(Lookups!$C$21:$Z$30,7,3*MATCH(Setup!$B21,Lookups!$A$21:$A$27,0)))=0,"",INDEX(Lookups!$C$21:$Z$30,7,3*MATCH(Setup!$B21,Lookups!$A$21:$A$27,0)))</f>
        <v>tolerance on the projected gradient</v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>factr</v>
      </c>
      <c r="B31" s="18">
        <f>IF(D31&lt;&gt;"",D31,IF(LEN(INDEX(Lookups!$C$21:$Z$30,8,3*MATCH(Setup!$B21,Lookups!$A$21:$A$27,0)-1))=0,"",INDEX(Lookups!$C$21:$Z$30,8,3*MATCH(Setup!$B21,Lookups!$A$21:$A$27,0)-1)))</f>
        <v>45036000000000</v>
      </c>
      <c r="C31" s="25" t="str">
        <f>IF(LEN(INDEX(Lookups!$C$21:$Z$30,8,3*MATCH(Setup!$B21,Lookups!$A$21:$A$27,0)))=0,"",INDEX(Lookups!$C$21:$Z$30,8,3*MATCH(Setup!$B21,Lookups!$A$21:$A$27,0)))</f>
        <v>Tolerance on delta_F</v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>maxit</v>
      </c>
      <c r="B32" s="18">
        <f>IF(D32&lt;&gt;"",D32,IF(LEN(INDEX(Lookups!$C$21:$Z$30,9,3*MATCH(Setup!$B21,Lookups!$A$21:$A$27,0)-1))=0,"",INDEX(Lookups!$C$21:$Z$30,9,3*MATCH(Setup!$B21,Lookups!$A$21:$A$27,0)-1)))</f>
        <v>100</v>
      </c>
      <c r="C32" s="25" t="str">
        <f>IF(LEN(INDEX(Lookups!$C$21:$Z$30,9,3*MATCH(Setup!$B21,Lookups!$A$21:$A$27,0)))=0,"",INDEX(Lookups!$C$21:$Z$30,9,3*MATCH(Setup!$B21,Lookups!$A$21:$A$27,0)))</f>
        <v>Maximum number of iterations</v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>normType</v>
      </c>
      <c r="B33" s="18" t="str">
        <f>IF(D33&lt;&gt;"",D33,IF(LEN(INDEX(Lookups!$C$21:$Z$30,10,3*MATCH(Setup!$B21,Lookups!$A$21:$A$27,0)-1))=0,"",INDEX(Lookups!$C$21:$Z$30,10,3*MATCH(Setup!$B21,Lookups!$A$21:$A$27,0)-1)))</f>
        <v>minkowski</v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>pPower</v>
      </c>
      <c r="B34" s="18">
        <f>IF(D34&lt;&gt;"",D34,IF(LEN(INDEX(Lookups!$C$21:$Z$31,11,3*MATCH(Setup!$B21,Lookups!$A$21:$A$27,0)-1))=0,"",INDEX(Lookups!$C$21:$Z$31,11,3*MATCH(Setup!$B21,Lookups!$A$21:$A$27,0)-1)))</f>
        <v>2</v>
      </c>
      <c r="C34" s="25" t="str">
        <f>IF(LEN(INDEX(Lookups!$C$21:$Z$31,11,3*MATCH(Setup!$B21,Lookups!$A$21:$A$27,0)))=0,"",INDEX(Lookups!$C$21:$Z$31,11,3*MATCH(Setup!$B21,Lookups!$A$21:$A$27,0)))</f>
        <v>Lp norm power</v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719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728</v>
      </c>
      <c r="C40" s="14" t="s">
        <v>41</v>
      </c>
      <c r="D40" s="14" t="s">
        <v>730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716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717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2014-09-05T20:11:38Z</dcterms:modified>
</cp:coreProperties>
</file>