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33600" windowHeight="198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7" l="1"/>
  <c r="E7" i="7"/>
  <c r="E8" i="7"/>
  <c r="E9" i="7"/>
  <c r="C8" i="7"/>
  <c r="C7" i="7"/>
  <c r="D8" i="7"/>
  <c r="D7" i="7"/>
  <c r="B35" i="7"/>
  <c r="B34" i="7"/>
  <c r="B33" i="7"/>
  <c r="B32" i="7"/>
  <c r="B31" i="7"/>
  <c r="B30" i="7"/>
  <c r="B29" i="7"/>
  <c r="B28" i="7"/>
  <c r="B27" i="7"/>
  <c r="B25" i="7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A26" i="7"/>
  <c r="A25" i="7"/>
  <c r="C25" i="7"/>
  <c r="M362" i="10"/>
  <c r="M344" i="10"/>
</calcChain>
</file>

<file path=xl/sharedStrings.xml><?xml version="1.0" encoding="utf-8"?>
<sst xmlns="http://schemas.openxmlformats.org/spreadsheetml/2006/main" count="2387" uniqueCount="762">
  <si>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</si>
  <si>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</si>
  <si>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</si>
  <si>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</si>
  <si>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</si>
  <si>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</si>
  <si>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</si>
  <si>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</si>
  <si>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</si>
  <si>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</si>
  <si>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</si>
  <si>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</si>
  <si>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</si>
  <si>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</si>
  <si>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</si>
  <si>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</si>
  <si>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</si>
  <si>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</si>
  <si>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</si>
  <si>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</si>
  <si>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</si>
  <si>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</si>
  <si>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</si>
  <si>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</si>
  <si>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</si>
  <si>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</si>
  <si>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</si>
  <si>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</si>
  <si>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</si>
  <si>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</si>
  <si>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</si>
  <si>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</si>
  <si>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</si>
  <si>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</si>
  <si>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</si>
  <si>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</si>
  <si>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</si>
  <si>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</si>
  <si>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</si>
  <si>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</si>
  <si>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</si>
  <si>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</si>
  <si>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</si>
  <si>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</si>
  <si>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</si>
  <si>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</si>
  <si>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</si>
  <si>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</si>
  <si>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</si>
  <si>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</si>
  <si>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</si>
  <si>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</si>
  <si>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</si>
  <si>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</si>
  <si>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</si>
  <si>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</si>
  <si>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</si>
  <si>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</si>
  <si>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</si>
  <si>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</si>
  <si>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</si>
  <si>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</si>
  <si>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</si>
  <si>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</si>
  <si>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</si>
  <si>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</si>
  <si>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</si>
  <si>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</si>
  <si>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</si>
  <si>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</si>
  <si>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</si>
  <si>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</si>
  <si>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</si>
  <si>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</si>
  <si>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</si>
  <si>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</si>
  <si>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</si>
  <si>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</si>
  <si>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</si>
  <si>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</si>
  <si>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</si>
  <si>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</si>
  <si>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</si>
  <si>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</si>
  <si>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</si>
  <si>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</si>
  <si>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</si>
  <si>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</si>
  <si>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</si>
  <si>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</si>
  <si>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</si>
  <si>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</si>
  <si>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</si>
  <si>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</si>
  <si>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</si>
  <si>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</si>
  <si>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</si>
  <si>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</si>
  <si>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</si>
  <si>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</si>
  <si>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</si>
  <si>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</si>
  <si>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</si>
  <si>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</si>
  <si>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</si>
  <si>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</si>
  <si>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</si>
  <si>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</si>
  <si>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</si>
  <si>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</si>
  <si>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</si>
  <si>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</si>
  <si>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</si>
  <si>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</si>
  <si>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</si>
  <si>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</si>
  <si>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</si>
  <si>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</si>
  <si>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</si>
  <si>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</si>
  <si>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</si>
  <si>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</si>
  <si>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</si>
  <si>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</si>
  <si>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</si>
  <si>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</si>
  <si>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</si>
  <si>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</si>
  <si>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</si>
  <si>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</si>
  <si>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</si>
  <si>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</si>
  <si>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</si>
  <si>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</si>
  <si>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</si>
  <si>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</si>
  <si>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</si>
  <si>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</si>
  <si>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</si>
  <si>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</si>
  <si>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</si>
  <si>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</si>
  <si>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</si>
  <si>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</si>
  <si>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</si>
  <si>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</si>
  <si>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</si>
  <si>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</si>
  <si>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</si>
  <si>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</si>
  <si>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</si>
  <si>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</si>
  <si>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</si>
  <si>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</si>
  <si>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</si>
  <si>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</si>
  <si>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</si>
  <si>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</si>
  <si>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</si>
  <si>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</si>
  <si>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</si>
  <si>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</si>
  <si>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</si>
  <si>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</si>
  <si>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</si>
  <si>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</si>
  <si>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</si>
  <si>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</si>
  <si>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</si>
  <si>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</si>
  <si>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</si>
  <si>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</si>
  <si>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</si>
  <si>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</si>
  <si>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</si>
  <si>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</si>
  <si>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</si>
  <si>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</si>
  <si>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</si>
  <si>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</si>
  <si>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</si>
  <si>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</si>
  <si>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</si>
  <si>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</si>
  <si>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</si>
  <si>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</si>
  <si>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</si>
  <si>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</si>
  <si>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</si>
  <si>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</si>
  <si>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</si>
  <si>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</si>
  <si>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</si>
  <si>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</si>
  <si>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</si>
  <si>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</si>
  <si>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</si>
  <si>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</si>
  <si>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</si>
  <si>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</si>
  <si>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</si>
  <si>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</si>
  <si>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</si>
  <si>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</si>
  <si>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</si>
  <si>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</si>
  <si>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</si>
  <si>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</si>
  <si>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</si>
  <si>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</si>
  <si>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</si>
  <si>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</si>
  <si>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</si>
  <si>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</si>
  <si>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</si>
  <si>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</si>
  <si>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</si>
  <si>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</si>
  <si>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</si>
  <si>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</si>
  <si>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</si>
  <si>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</si>
  <si>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</si>
  <si>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</si>
  <si>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</si>
  <si>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</si>
  <si>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</si>
  <si>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</si>
  <si>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</si>
  <si>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</si>
  <si>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</si>
  <si>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</si>
  <si>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</si>
  <si>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</si>
  <si>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</si>
  <si>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</si>
  <si>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</si>
  <si>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</si>
  <si>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</si>
  <si>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</si>
  <si>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</si>
  <si>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</si>
  <si>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</si>
  <si>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</si>
  <si>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</si>
  <si>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</si>
  <si>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</si>
  <si>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</si>
  <si>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</si>
  <si>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</si>
  <si>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</si>
  <si>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</si>
  <si>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</si>
  <si>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</si>
  <si>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</si>
  <si>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</si>
  <si>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</si>
  <si>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</si>
  <si>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</si>
  <si>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</si>
  <si>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</si>
  <si>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</si>
  <si>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</si>
  <si>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</si>
  <si>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</si>
  <si>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</si>
  <si>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</si>
  <si>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</si>
  <si>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</si>
  <si>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</si>
  <si>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</si>
  <si>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</si>
  <si>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</si>
  <si>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</si>
  <si>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</si>
  <si>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</si>
  <si>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</si>
  <si>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</si>
  <si>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</si>
  <si>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</si>
  <si>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</si>
  <si>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</si>
  <si>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</si>
  <si>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</si>
  <si>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</si>
  <si>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</si>
  <si>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</si>
  <si>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</si>
  <si>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</si>
  <si>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</si>
  <si>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</si>
  <si>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</si>
  <si>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</si>
  <si>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</si>
  <si>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</si>
  <si>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</si>
  <si>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</si>
  <si>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</si>
  <si>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</si>
  <si>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</si>
  <si>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</si>
  <si>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</si>
  <si>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</si>
  <si>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</si>
  <si>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</si>
  <si>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</si>
  <si>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</si>
  <si>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</si>
  <si>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</si>
  <si>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</si>
  <si>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</si>
  <si>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</si>
  <si>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</si>
  <si>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</si>
  <si>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</si>
  <si>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</si>
  <si>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</si>
  <si>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</si>
  <si>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</si>
  <si>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</si>
  <si>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</si>
  <si>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</si>
  <si>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</si>
  <si>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</si>
  <si>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</si>
  <si>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</si>
  <si>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</si>
  <si>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</si>
  <si>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</si>
  <si>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</si>
  <si>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</si>
  <si>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</si>
  <si>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</si>
  <si>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</si>
  <si>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</si>
  <si>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</si>
  <si>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</si>
  <si>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</si>
  <si>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</si>
  <si>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</si>
  <si>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</si>
  <si>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</si>
  <si>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</si>
  <si>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</si>
  <si>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</si>
  <si>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</si>
  <si>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</si>
  <si>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</si>
  <si>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</si>
  <si>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</si>
  <si>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</si>
  <si>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</si>
  <si>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</si>
  <si>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</si>
  <si>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</si>
  <si>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</si>
  <si>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</si>
  <si>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</si>
  <si>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</si>
  <si>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</si>
  <si>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</si>
  <si>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</si>
  <si>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</si>
  <si>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</si>
  <si>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</si>
  <si>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</si>
  <si>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</si>
  <si>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</si>
  <si>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</si>
  <si>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</si>
  <si>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</si>
  <si>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</si>
  <si>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</si>
  <si>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</si>
  <si>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</si>
  <si>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</si>
  <si>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</si>
  <si>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</si>
  <si>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</si>
  <si>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</si>
  <si>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</si>
  <si>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</si>
  <si>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</si>
  <si>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</si>
  <si>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</si>
  <si>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</si>
  <si>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</si>
  <si>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</si>
  <si>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</si>
  <si>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</si>
  <si>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</si>
  <si>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</si>
  <si>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</si>
  <si>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</si>
  <si>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</si>
  <si>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</si>
  <si>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</si>
  <si>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</si>
  <si>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</si>
  <si>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</si>
  <si>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</si>
  <si>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</si>
  <si>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</si>
  <si>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</si>
  <si>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</si>
  <si>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</si>
  <si>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</si>
  <si>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</si>
  <si>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</si>
  <si>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</si>
  <si>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</si>
  <si>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</si>
  <si>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</si>
  <si>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</si>
  <si>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</si>
  <si>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</si>
  <si>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</si>
  <si>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</si>
  <si>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</si>
  <si>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</si>
  <si>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</si>
  <si>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</si>
  <si>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</si>
  <si>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</si>
  <si>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</si>
  <si>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</si>
  <si>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</si>
  <si>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</si>
  <si>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</si>
  <si>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</si>
  <si>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</si>
  <si>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</si>
  <si>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</si>
  <si>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</si>
  <si>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</si>
  <si>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</si>
  <si>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</si>
  <si>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</si>
  <si>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</si>
  <si>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</si>
  <si>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</si>
  <si>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</si>
  <si>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</si>
  <si>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</si>
  <si>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</si>
  <si>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</si>
  <si>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</si>
  <si>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</si>
  <si>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</si>
  <si>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</si>
  <si>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</si>
  <si>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</si>
  <si>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</si>
  <si>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</si>
  <si>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</si>
  <si>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</si>
  <si>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</si>
  <si>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</si>
  <si>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</si>
  <si>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</si>
  <si>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</si>
  <si>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</si>
  <si>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</si>
  <si>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</si>
  <si>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</si>
  <si>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</si>
  <si>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</si>
  <si>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</si>
  <si>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</si>
  <si>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</si>
  <si>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</si>
  <si>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</si>
  <si>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</si>
  <si>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</si>
  <si>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</si>
  <si>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</si>
  <si>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</si>
  <si>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</si>
  <si>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</si>
  <si>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</si>
  <si>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</si>
  <si>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</si>
  <si>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</si>
  <si>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</si>
  <si>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</si>
  <si>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</si>
  <si>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</si>
  <si>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</si>
  <si>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</si>
  <si>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</si>
  <si>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</si>
  <si>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</si>
  <si>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</si>
  <si>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</si>
  <si>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</si>
  <si>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</si>
  <si>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</si>
  <si>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</si>
  <si>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</si>
  <si>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</si>
  <si>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</si>
  <si>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</si>
  <si>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</si>
  <si>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</si>
  <si>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</si>
  <si>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</si>
  <si>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</si>
  <si>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</si>
  <si>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</si>
  <si>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</si>
  <si>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</si>
  <si>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</si>
  <si>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</si>
  <si>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</si>
  <si>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</si>
  <si>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</si>
  <si>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</si>
  <si>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</si>
  <si>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</si>
  <si>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</si>
  <si>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</si>
  <si>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</si>
  <si>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</si>
  <si>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</si>
  <si>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</si>
  <si>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</si>
  <si>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</si>
  <si>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</si>
  <si>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</si>
  <si>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</si>
  <si>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</si>
  <si>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</si>
  <si>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</si>
  <si>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</si>
  <si>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</si>
  <si>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</si>
  <si>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</si>
  <si>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</si>
  <si>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</si>
  <si>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</si>
  <si>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</si>
  <si>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</si>
  <si>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</si>
  <si>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</si>
  <si>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</si>
  <si>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</si>
  <si>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</si>
  <si>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</si>
  <si>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</si>
  <si>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</si>
  <si>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</si>
  <si>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</si>
  <si>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</si>
  <si>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</si>
  <si>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</si>
  <si>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</si>
  <si>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</si>
  <si>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</si>
  <si>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</si>
  <si>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</si>
  <si>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</si>
  <si>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</si>
  <si>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</si>
  <si>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</si>
  <si>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</si>
  <si>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</si>
  <si>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</si>
  <si>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</si>
  <si>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</si>
  <si>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</si>
  <si>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</si>
  <si>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</si>
  <si>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</si>
  <si>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</si>
  <si>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</si>
  <si>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</si>
  <si>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</si>
  <si>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</si>
  <si>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</si>
  <si>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</si>
  <si>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</si>
  <si>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</si>
  <si>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</si>
  <si>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</si>
  <si>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</si>
  <si>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</si>
  <si>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</si>
  <si>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</si>
  <si>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</si>
  <si>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</si>
  <si>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</si>
  <si>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</si>
  <si>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</si>
  <si>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</si>
  <si>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</si>
  <si>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</si>
  <si>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</si>
  <si>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</si>
  <si>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</si>
  <si>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</si>
  <si>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</si>
  <si>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</si>
  <si>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</si>
  <si>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</si>
  <si>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</si>
  <si>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</si>
  <si>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</si>
  <si>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</si>
  <si>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</si>
  <si>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</si>
  <si>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</si>
  <si>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</si>
  <si>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</si>
  <si>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</si>
  <si>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</si>
  <si>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</si>
  <si>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</si>
  <si>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</si>
  <si>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</si>
  <si>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</si>
  <si>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</si>
  <si>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</si>
  <si>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</si>
  <si>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</si>
  <si>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</si>
  <si>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</si>
  <si>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</si>
  <si>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</si>
  <si>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</si>
  <si>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</si>
  <si>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</si>
  <si>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</si>
  <si>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</si>
  <si>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</si>
  <si>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</si>
  <si>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</si>
  <si>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</si>
  <si>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</si>
  <si>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</si>
  <si>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</si>
  <si>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</si>
  <si>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</si>
  <si>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</si>
  <si>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</si>
  <si>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</si>
  <si>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</si>
  <si>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</si>
  <si>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</si>
  <si>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</si>
  <si>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</si>
  <si>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</si>
  <si>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</si>
  <si>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</si>
  <si>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</si>
  <si>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</si>
  <si>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</si>
  <si>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</si>
  <si>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</si>
  <si>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</si>
  <si>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</si>
  <si>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</si>
  <si>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</si>
  <si>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</si>
  <si>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</si>
  <si>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</si>
  <si>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</si>
  <si>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</si>
  <si>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</si>
  <si>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</si>
  <si>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</si>
  <si>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</si>
  <si>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</si>
  <si>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</si>
  <si>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</si>
  <si>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</si>
  <si>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</si>
  <si>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</si>
  <si>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</si>
  <si>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</si>
  <si>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</si>
  <si>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</si>
  <si>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</si>
  <si>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</si>
  <si>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</si>
  <si>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</si>
  <si>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</si>
  <si>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</si>
  <si>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</si>
  <si>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</si>
  <si>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</si>
  <si>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</si>
  <si>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</si>
  <si>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</si>
  <si>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</si>
  <si>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</si>
  <si>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</si>
  <si>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</si>
  <si>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</si>
  <si>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</si>
  <si>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</si>
  <si>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</si>
  <si>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</si>
  <si>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</si>
  <si>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</si>
  <si>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</si>
  <si>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</si>
  <si>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</si>
  <si>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</si>
  <si>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</si>
  <si>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</si>
  <si>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</si>
  <si>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</si>
  <si>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</si>
  <si>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</si>
  <si>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discrete_uncertain</t>
  </si>
  <si>
    <t>South WWR</t>
  </si>
  <si>
    <t>East WWR</t>
  </si>
  <si>
    <t>LHS Discrete and Continuous Variables</t>
  </si>
  <si>
    <t>../measures</t>
  </si>
  <si>
    <t>../weather/USA_CO_Denver.Intl.AP.725650_TMY3.epw</t>
  </si>
  <si>
    <t>Discrete LHS Example</t>
  </si>
  <si>
    <t>../seeds/seed.osm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</si>
  <si>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</si>
  <si>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</si>
  <si>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</si>
  <si>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</si>
  <si>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</si>
  <si>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</si>
  <si>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</si>
  <si>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</si>
  <si>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AWS Tag</t>
  </si>
  <si>
    <t>org=5500</t>
  </si>
  <si>
    <t>Add extra tags to your instances (key=value). Add another line if you need another tag.</t>
  </si>
  <si>
    <t>Recommended for worker</t>
  </si>
  <si>
    <t>Can be used as worker</t>
  </si>
  <si>
    <t>i2.2xlarge</t>
  </si>
  <si>
    <t>i2.xlarge</t>
  </si>
  <si>
    <t>$0.85/hour</t>
  </si>
  <si>
    <t>800 GB</t>
  </si>
  <si>
    <t>$1.71/hour</t>
  </si>
  <si>
    <t>West WWR</t>
  </si>
  <si>
    <t>South PF</t>
  </si>
  <si>
    <t>East PF</t>
  </si>
  <si>
    <t>East Projection Factor</t>
  </si>
  <si>
    <t>Worker Initialization Scripts - Name</t>
  </si>
  <si>
    <t>Path (relative or absolute) to local script)</t>
  </si>
  <si>
    <t>Worker Finalization Scripts - Name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</si>
  <si>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</si>
  <si>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These scripts will be executed in this order on each worker node when it is finalized. Can be used to push all the results of the anlaysis to a specific location. Name is arbitary, but a name must exist to include the line.</t>
  </si>
  <si>
    <t>Arguments (in the form of an array ["19837,"z",{b: 'something'}])</t>
  </si>
  <si>
    <t>Example Worker Init Script</t>
  </si>
  <si>
    <t>../worker_scripts/example_init_file.rb</t>
  </si>
  <si>
    <t>Path (relative or absolute) to local script</t>
  </si>
  <si>
    <t>["Argument 1", 2]</t>
  </si>
  <si>
    <t>This is an example of configuring a worker initialization script.</t>
  </si>
  <si>
    <t>Window to Wall Ratio South</t>
  </si>
  <si>
    <t>Window to Wall Ratio West</t>
  </si>
  <si>
    <t>Window to Wall Ratio East</t>
  </si>
  <si>
    <t>Overhangs PF South</t>
  </si>
  <si>
    <t>Overhangs PF East</t>
  </si>
  <si>
    <t>1.9.0</t>
  </si>
  <si>
    <t>0.4.0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</si>
</sst>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1">
    <border>
      <left/>
      <right/>
      <top/>
      <bottom/>
      <diagonal/>
    </border>
  </borders>
  <cellStyleXfs count="15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7" fillId="11" borderId="0" xfId="0" applyFont="1" applyFill="1" applyAlignment="1">
      <alignment horizontal="center"/>
    </xf>
  </cellXfs>
  <cellStyles count="15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="120" zoomScaleNormal="120" zoomScalePageLayoutView="120" workbookViewId="0">
      <selection activeCell="C13" sqref="C13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44" t="s">
        <v>761</v>
      </c>
      <c r="F3" s="1" t="s">
        <v>437</v>
      </c>
    </row>
    <row r="4" spans="1:6" ht="28">
      <c r="A4" s="1" t="s">
        <v>458</v>
      </c>
      <c r="B4" s="17" t="s">
        <v>516</v>
      </c>
      <c r="F4" s="2" t="s">
        <v>459</v>
      </c>
    </row>
    <row r="5" spans="1:6" ht="42">
      <c r="A5" s="1" t="s">
        <v>471</v>
      </c>
      <c r="B5" s="18" t="s">
        <v>760</v>
      </c>
      <c r="F5" s="2" t="s">
        <v>618</v>
      </c>
    </row>
    <row r="6" spans="1:6" ht="46" customHeight="1">
      <c r="A6" s="1" t="s">
        <v>472</v>
      </c>
      <c r="B6" s="17" t="s">
        <v>608</v>
      </c>
      <c r="F6" s="2" t="s">
        <v>474</v>
      </c>
    </row>
    <row r="7" spans="1:6">
      <c r="A7" s="1" t="s">
        <v>442</v>
      </c>
      <c r="B7" s="17" t="s">
        <v>595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610</v>
      </c>
    </row>
    <row r="8" spans="1:6" ht="28">
      <c r="A8" s="1" t="s">
        <v>443</v>
      </c>
      <c r="B8" s="17" t="s">
        <v>604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16 Cores with 160 GB</v>
      </c>
      <c r="E8" s="24" t="str">
        <f>VLOOKUP($B8,instance_defs,3,FALSE)</f>
        <v>$0.84/hour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666</v>
      </c>
      <c r="E9" s="24" t="str">
        <f>"$"&amp;VALUE(LEFT(E7,5))+B9*VALUE(LEFT(E8,5))&amp;"/hour"</f>
        <v>$1.12/hour</v>
      </c>
      <c r="F9" s="2" t="s">
        <v>609</v>
      </c>
    </row>
    <row r="10" spans="1:6" s="23" customFormat="1" ht="28">
      <c r="A10" s="23" t="s">
        <v>730</v>
      </c>
      <c r="B10" s="17" t="s">
        <v>731</v>
      </c>
      <c r="C10" s="3"/>
      <c r="D10" s="24"/>
      <c r="E10" s="24"/>
      <c r="F10" s="2" t="s">
        <v>732</v>
      </c>
    </row>
    <row r="12" spans="1:6" s="7" customFormat="1">
      <c r="A12" s="6" t="s">
        <v>28</v>
      </c>
      <c r="B12" s="19"/>
      <c r="C12" s="6"/>
      <c r="D12" s="8"/>
      <c r="E12" s="8"/>
      <c r="F12" s="8"/>
    </row>
    <row r="13" spans="1:6">
      <c r="A13" s="1" t="s">
        <v>39</v>
      </c>
      <c r="B13" s="17" t="s">
        <v>717</v>
      </c>
      <c r="F13" s="1" t="s">
        <v>473</v>
      </c>
    </row>
    <row r="14" spans="1:6">
      <c r="A14" s="1" t="s">
        <v>25</v>
      </c>
      <c r="B14" s="17" t="s">
        <v>718</v>
      </c>
      <c r="F14" s="23" t="s">
        <v>619</v>
      </c>
    </row>
    <row r="15" spans="1:6">
      <c r="A15" s="1" t="s">
        <v>26</v>
      </c>
      <c r="B15" s="17" t="s">
        <v>452</v>
      </c>
      <c r="F15" s="23" t="s">
        <v>619</v>
      </c>
    </row>
    <row r="16" spans="1:6">
      <c r="A16" s="1" t="s">
        <v>464</v>
      </c>
      <c r="B16" s="18" t="b">
        <v>1</v>
      </c>
      <c r="F16" s="1" t="s">
        <v>437</v>
      </c>
    </row>
    <row r="17" spans="1:6">
      <c r="A17" s="1" t="s">
        <v>465</v>
      </c>
      <c r="B17" s="16" t="b">
        <v>1</v>
      </c>
      <c r="F17" s="2" t="s">
        <v>611</v>
      </c>
    </row>
    <row r="18" spans="1:6">
      <c r="A18" s="1" t="s">
        <v>466</v>
      </c>
      <c r="B18" s="18" t="s">
        <v>467</v>
      </c>
      <c r="F18" s="1" t="s">
        <v>437</v>
      </c>
    </row>
    <row r="19" spans="1:6">
      <c r="A19" s="1" t="s">
        <v>468</v>
      </c>
      <c r="B19" s="18" t="s">
        <v>547</v>
      </c>
      <c r="F19" s="1" t="s">
        <v>437</v>
      </c>
    </row>
    <row r="21" spans="1:6" s="2" customFormat="1" ht="42">
      <c r="A21" s="6" t="s">
        <v>27</v>
      </c>
      <c r="B21" s="19" t="s">
        <v>612</v>
      </c>
      <c r="C21" s="6"/>
      <c r="D21" s="6"/>
      <c r="E21" s="6"/>
      <c r="F21" s="8" t="s">
        <v>457</v>
      </c>
    </row>
    <row r="22" spans="1:6">
      <c r="A22" s="1" t="s">
        <v>453</v>
      </c>
      <c r="B22" s="17" t="s">
        <v>15</v>
      </c>
    </row>
    <row r="23" spans="1:6" s="23" customFormat="1">
      <c r="B23" s="18"/>
      <c r="D23" s="2"/>
      <c r="E23" s="2"/>
    </row>
    <row r="24" spans="1:6" s="2" customFormat="1" ht="42">
      <c r="A24" s="6" t="s">
        <v>451</v>
      </c>
      <c r="B24" s="19" t="s">
        <v>615</v>
      </c>
      <c r="C24" s="6" t="s">
        <v>613</v>
      </c>
      <c r="D24" s="6" t="s">
        <v>614</v>
      </c>
      <c r="E24" s="6"/>
      <c r="F24" s="8" t="s">
        <v>457</v>
      </c>
    </row>
    <row r="25" spans="1:6">
      <c r="A25" s="23" t="str">
        <f>IF(LEN(INDEX(Lookups!$C$21:$Z$30,1,3*MATCH(Setup!$B22,Lookups!$A$21:$A$27,0)-2))=0,"",INDEX(Lookups!$C$21:$Z$30,1,3*MATCH(Setup!$B22,Lookups!$A$21:$A$27,0)-2))</f>
        <v>Sample Method</v>
      </c>
      <c r="B25" s="18" t="str">
        <f>IF(D25&lt;&gt;"",D25,IF(LEN(INDEX(Lookups!$C$21:$Z$30,1,3*MATCH(Setup!$B22,Lookups!$A$21:$A$27,0)-1))=0,"",INDEX(Lookups!$C$21:$Z$30,1,3*MATCH(Setup!$B22,Lookups!$A$21:$A$27,0)-1)))</f>
        <v>all_variables</v>
      </c>
      <c r="C25" s="25" t="str">
        <f>IF(LEN(INDEX(Lookups!$C$21:$Z$30,1,3*MATCH(Setup!$B22,Lookups!$A$21:$A$27,0)))=0,"",INDEX(Lookups!$C$21:$Z$30,1,3*MATCH(Setup!$B22,Lookups!$A$21:$A$27,0)))</f>
        <v>individual_variables / all_variables</v>
      </c>
      <c r="D25" s="27" t="s">
        <v>454</v>
      </c>
      <c r="E25" s="23"/>
    </row>
    <row r="26" spans="1:6" ht="28">
      <c r="A26" s="23" t="str">
        <f>IF(LEN(INDEX(Lookups!$C$21:$Z$30,2,3*MATCH(Setup!$B22,Lookups!$A$21:$A$27,0)-2))=0,"",INDEX(Lookups!$C$21:$Z$30,2,3*MATCH(Setup!$B22,Lookups!$A$21:$A$27,0)-2))</f>
        <v>Number of Samples</v>
      </c>
      <c r="B26" s="18">
        <f>IF(D26&lt;&gt;"",D26,IF(LEN(INDEX(Lookups!$C$21:$Z$30,2,3*MATCH(Setup!$B22,Lookups!$A$21:$A$27,0)-1))=0,"",INDEX(Lookups!$C$21:$Z$30,2,3*MATCH(Setup!$B22,Lookups!$A$21:$A$27,0)-1)))</f>
        <v>100</v>
      </c>
      <c r="C26" s="25" t="str">
        <f>IF(LEN(INDEX(Lookups!$C$21:$Z$30,2,3*MATCH(Setup!$B22,Lookups!$A$21:$A$27,0)))=0,"",INDEX(Lookups!$C$21:$Z$30,2,3*MATCH(Setup!$B22,Lookups!$A$21:$A$27,0)))</f>
        <v>positive integer (if individual, total simulations is this times each variable)</v>
      </c>
      <c r="D26" s="27">
        <v>100</v>
      </c>
      <c r="E26" s="23"/>
    </row>
    <row r="27" spans="1:6">
      <c r="A27" s="23" t="str">
        <f>IF(LEN(INDEX(Lookups!$C$21:$Z$30,3,3*MATCH(Setup!$B22,Lookups!$A$21:$A$27,0)-2))=0,"",INDEX(Lookups!$C$21:$Z$30,3,3*MATCH(Setup!$B22,Lookups!$A$21:$A$27,0)-2))</f>
        <v/>
      </c>
      <c r="B27" s="18" t="str">
        <f>IF(D27&lt;&gt;"",D27,IF(LEN(INDEX(Lookups!$C$21:$Z$30,3,3*MATCH(Setup!$B22,Lookups!$A$21:$A$27,0)-1))=0,"",INDEX(Lookups!$C$21:$Z$30,3,3*MATCH(Setup!$B22,Lookups!$A$21:$A$27,0)-1)))</f>
        <v/>
      </c>
      <c r="C27" s="25" t="str">
        <f>IF(LEN(INDEX(Lookups!$C$21:$Z$30,3,3*MATCH(Setup!$B22,Lookups!$A$21:$A$27,0)))=0,"",INDEX(Lookups!$C$21:$Z$30,3,3*MATCH(Setup!$B22,Lookups!$A$21:$A$27,0)))</f>
        <v/>
      </c>
      <c r="D27" s="27"/>
      <c r="E27" s="23"/>
    </row>
    <row r="28" spans="1:6" s="23" customFormat="1">
      <c r="A28" s="23" t="str">
        <f>IF(LEN(INDEX(Lookups!$C$21:$Z$30,4,3*MATCH(Setup!$B22,Lookups!$A$21:$A$27,0)-2))=0,"",INDEX(Lookups!$C$21:$Z$30,4,3*MATCH(Setup!$B22,Lookups!$A$21:$A$27,0)-2))</f>
        <v/>
      </c>
      <c r="B28" s="18" t="str">
        <f>IF(D28&lt;&gt;"",D28,IF(LEN(INDEX(Lookups!$C$21:$Z$30,4,3*MATCH(Setup!$B22,Lookups!$A$21:$A$27,0)-1))=0,"",INDEX(Lookups!$C$21:$Z$30,4,3*MATCH(Setup!$B22,Lookups!$A$21:$A$27,0)-1)))</f>
        <v/>
      </c>
      <c r="C28" s="25" t="str">
        <f>IF(LEN(INDEX(Lookups!$C$21:$Z$30,4,3*MATCH(Setup!$B22,Lookups!$A$21:$A$27,0)))=0,"",INDEX(Lookups!$C$21:$Z$30,4,3*MATCH(Setup!$B22,Lookups!$A$21:$A$27,0)))</f>
        <v/>
      </c>
      <c r="D28" s="27"/>
    </row>
    <row r="29" spans="1:6" s="23" customFormat="1">
      <c r="A29" s="23" t="str">
        <f>IF(LEN(INDEX(Lookups!$C$21:$Z$30,5,3*MATCH(Setup!$B22,Lookups!$A$21:$A$27,0)-2))=0,"",INDEX(Lookups!$C$21:$Z$30,5,3*MATCH(Setup!$B22,Lookups!$A$21:$A$27,0)-2))</f>
        <v/>
      </c>
      <c r="B29" s="18" t="str">
        <f>IF(D29&lt;&gt;"",D29,IF(LEN(INDEX(Lookups!$C$21:$Z$30,5,3*MATCH(Setup!$B22,Lookups!$A$21:$A$27,0)-1))=0,"",INDEX(Lookups!$C$21:$Z$30,5,3*MATCH(Setup!$B22,Lookups!$A$21:$A$27,0)-1)))</f>
        <v/>
      </c>
      <c r="C29" s="25" t="str">
        <f>IF(LEN(INDEX(Lookups!$C$21:$Z$30,5,3*MATCH(Setup!$B22,Lookups!$A$21:$A$27,0)))=0,"",INDEX(Lookups!$C$21:$Z$30,5,3*MATCH(Setup!$B22,Lookups!$A$21:$A$27,0)))</f>
        <v/>
      </c>
      <c r="D29" s="27"/>
    </row>
    <row r="30" spans="1:6" s="23" customFormat="1">
      <c r="A30" s="23" t="str">
        <f>IF(LEN(INDEX(Lookups!$C$21:$Z$30,6,3*MATCH(Setup!$B22,Lookups!$A$21:$A$27,0)-2))=0,"",INDEX(Lookups!$C$21:$Z$30,6,3*MATCH(Setup!$B22,Lookups!$A$21:$A$27,0)-2))</f>
        <v/>
      </c>
      <c r="B30" s="18" t="str">
        <f>IF(D30&lt;&gt;"",D30,IF(LEN(INDEX(Lookups!$C$21:$Z$30,6,3*MATCH(Setup!$B22,Lookups!$A$21:$A$27,0)-1))=0,"",INDEX(Lookups!$C$21:$Z$30,6,3*MATCH(Setup!$B22,Lookups!$A$21:$A$27,0)-1)))</f>
        <v/>
      </c>
      <c r="C30" s="25" t="str">
        <f>IF(LEN(INDEX(Lookups!$C$21:$Z$30,6,3*MATCH(Setup!$B22,Lookups!$A$21:$A$27,0)))=0,"",INDEX(Lookups!$C$21:$Z$30,6,3*MATCH(Setup!$B22,Lookups!$A$21:$A$27,0)))</f>
        <v/>
      </c>
      <c r="D30" s="27"/>
    </row>
    <row r="31" spans="1:6" s="23" customFormat="1">
      <c r="A31" s="23" t="str">
        <f>IF(LEN(INDEX(Lookups!$C$21:$Z$30,7,3*MATCH(Setup!$B22,Lookups!$A$21:$A$27,0)-2))=0,"",INDEX(Lookups!$C$21:$Z$30,7,3*MATCH(Setup!$B22,Lookups!$A$21:$A$27,0)-2))</f>
        <v/>
      </c>
      <c r="B31" s="18" t="str">
        <f>IF(D31&lt;&gt;"",D31,IF(LEN(INDEX(Lookups!$C$21:$Z$30,7,3*MATCH(Setup!$B22,Lookups!$A$21:$A$27,0)-1))=0,"",INDEX(Lookups!$C$21:$Z$30,7,3*MATCH(Setup!$B22,Lookups!$A$21:$A$27,0)-1)))</f>
        <v/>
      </c>
      <c r="C31" s="25" t="str">
        <f>IF(LEN(INDEX(Lookups!$C$21:$Z$30,7,3*MATCH(Setup!$B22,Lookups!$A$21:$A$27,0)))=0,"",INDEX(Lookups!$C$21:$Z$30,7,3*MATCH(Setup!$B22,Lookups!$A$21:$A$27,0)))</f>
        <v/>
      </c>
      <c r="D31" s="27"/>
    </row>
    <row r="32" spans="1:6" s="23" customFormat="1">
      <c r="A32" s="23" t="str">
        <f>IF(LEN(INDEX(Lookups!$C$21:$Z$30,8,3*MATCH(Setup!$B22,Lookups!$A$21:$A$27,0)-2))=0,"",INDEX(Lookups!$C$21:$Z$30,8,3*MATCH(Setup!$B22,Lookups!$A$21:$A$27,0)-2))</f>
        <v/>
      </c>
      <c r="B32" s="18" t="str">
        <f>IF(D32&lt;&gt;"",D32,IF(LEN(INDEX(Lookups!$C$21:$Z$30,8,3*MATCH(Setup!$B22,Lookups!$A$21:$A$27,0)-1))=0,"",INDEX(Lookups!$C$21:$Z$30,8,3*MATCH(Setup!$B22,Lookups!$A$21:$A$27,0)-1)))</f>
        <v/>
      </c>
      <c r="C32" s="25" t="str">
        <f>IF(LEN(INDEX(Lookups!$C$21:$Z$30,8,3*MATCH(Setup!$B22,Lookups!$A$21:$A$27,0)))=0,"",INDEX(Lookups!$C$21:$Z$30,8,3*MATCH(Setup!$B22,Lookups!$A$21:$A$27,0)))</f>
        <v/>
      </c>
      <c r="D32" s="27"/>
    </row>
    <row r="33" spans="1:6" s="23" customFormat="1">
      <c r="A33" s="23" t="str">
        <f>IF(LEN(INDEX(Lookups!$C$21:$Z$30,9,3*MATCH(Setup!$B22,Lookups!$A$21:$A$27,0)-2))=0,"",INDEX(Lookups!$C$21:$Z$30,9,3*MATCH(Setup!$B22,Lookups!$A$21:$A$27,0)-2))</f>
        <v/>
      </c>
      <c r="B33" s="18" t="str">
        <f>IF(D33&lt;&gt;"",D33,IF(LEN(INDEX(Lookups!$C$21:$Z$30,9,3*MATCH(Setup!$B22,Lookups!$A$21:$A$27,0)-1))=0,"",INDEX(Lookups!$C$21:$Z$30,9,3*MATCH(Setup!$B22,Lookups!$A$21:$A$27,0)-1)))</f>
        <v/>
      </c>
      <c r="C33" s="25" t="str">
        <f>IF(LEN(INDEX(Lookups!$C$21:$Z$30,9,3*MATCH(Setup!$B22,Lookups!$A$21:$A$27,0)))=0,"",INDEX(Lookups!$C$21:$Z$30,9,3*MATCH(Setup!$B22,Lookups!$A$21:$A$27,0)))</f>
        <v/>
      </c>
      <c r="D33" s="27"/>
    </row>
    <row r="34" spans="1:6">
      <c r="A34" s="23" t="str">
        <f>IF(LEN(INDEX(Lookups!$C$21:$Z$30,10,3*MATCH(Setup!$B22,Lookups!$A$21:$A$27,0)-2))=0,"",INDEX(Lookups!$C$21:$Z$30,10,3*MATCH(Setup!$B22,Lookups!$A$21:$A$27,0)-2))</f>
        <v/>
      </c>
      <c r="B34" s="18" t="str">
        <f>IF(D34&lt;&gt;"",D34,IF(LEN(INDEX(Lookups!$C$21:$Z$30,10,3*MATCH(Setup!$B22,Lookups!$A$21:$A$27,0)-1))=0,"",INDEX(Lookups!$C$21:$Z$30,10,3*MATCH(Setup!$B22,Lookups!$A$21:$A$27,0)-1)))</f>
        <v/>
      </c>
      <c r="C34" s="25" t="str">
        <f>IF(LEN(INDEX(Lookups!$C$21:$Z$30,10,3*MATCH(Setup!$B22,Lookups!$A$21:$A$27,0)))=0,"",INDEX(Lookups!$C$21:$Z$30,10,3*MATCH(Setup!$B22,Lookups!$A$21:$A$27,0)))</f>
        <v/>
      </c>
      <c r="D34" s="27"/>
      <c r="E34" s="23"/>
    </row>
    <row r="35" spans="1:6" s="23" customFormat="1">
      <c r="A35" s="23" t="str">
        <f>IF(LEN(INDEX(Lookups!$C$21:$Z$31,11,3*MATCH(Setup!$B22,Lookups!$A$21:$A$27,0)-2))=0,"",INDEX(Lookups!$C$21:$Z$31,11,3*MATCH(Setup!$B22,Lookups!$A$21:$A$27,0)-2))</f>
        <v/>
      </c>
      <c r="B35" s="18" t="str">
        <f>IF(D35&lt;&gt;"",D35,IF(LEN(INDEX(Lookups!$C$21:$Z$31,11,3*MATCH(Setup!$B22,Lookups!$A$21:$A$27,0)-1))=0,"",INDEX(Lookups!$C$21:$Z$31,11,3*MATCH(Setup!$B22,Lookups!$A$21:$A$27,0)-1)))</f>
        <v/>
      </c>
      <c r="C35" s="25" t="str">
        <f>IF(LEN(INDEX(Lookups!$C$21:$Z$31,11,3*MATCH(Setup!$B22,Lookups!$A$21:$A$27,0)))=0,"",INDEX(Lookups!$C$21:$Z$31,11,3*MATCH(Setup!$B22,Lookups!$A$21:$A$27,0)))</f>
        <v/>
      </c>
      <c r="D35" s="27"/>
    </row>
    <row r="36" spans="1:6" s="23" customFormat="1">
      <c r="B36" s="18"/>
      <c r="C36" s="18"/>
      <c r="D36" s="2"/>
      <c r="E36" s="2"/>
    </row>
    <row r="37" spans="1:6" s="2" customFormat="1" ht="28">
      <c r="A37" s="6" t="s">
        <v>33</v>
      </c>
      <c r="B37" s="19" t="s">
        <v>620</v>
      </c>
      <c r="C37" s="6" t="s">
        <v>31</v>
      </c>
      <c r="D37" s="6"/>
      <c r="E37" s="6"/>
      <c r="F37" s="8"/>
    </row>
    <row r="38" spans="1:6">
      <c r="A38" s="1" t="s">
        <v>29</v>
      </c>
      <c r="B38" s="26" t="s">
        <v>719</v>
      </c>
    </row>
    <row r="40" spans="1:6" s="2" customFormat="1" ht="28">
      <c r="A40" s="6" t="s">
        <v>30</v>
      </c>
      <c r="B40" s="19" t="s">
        <v>455</v>
      </c>
      <c r="C40" s="6" t="s">
        <v>38</v>
      </c>
      <c r="D40" s="6" t="s">
        <v>620</v>
      </c>
      <c r="E40" s="6"/>
      <c r="F40" s="8" t="s">
        <v>449</v>
      </c>
    </row>
    <row r="41" spans="1:6" ht="28">
      <c r="A41" s="23" t="s">
        <v>32</v>
      </c>
      <c r="B41" s="17" t="s">
        <v>720</v>
      </c>
      <c r="C41" s="14" t="s">
        <v>41</v>
      </c>
      <c r="D41" s="14" t="s">
        <v>721</v>
      </c>
      <c r="F41" s="2" t="s">
        <v>450</v>
      </c>
    </row>
    <row r="43" spans="1:6" s="2" customFormat="1" ht="56">
      <c r="A43" s="6" t="s">
        <v>35</v>
      </c>
      <c r="B43" s="19" t="s">
        <v>34</v>
      </c>
      <c r="C43" s="6" t="s">
        <v>621</v>
      </c>
      <c r="D43" s="6"/>
      <c r="E43" s="6"/>
      <c r="F43" s="8" t="s">
        <v>616</v>
      </c>
    </row>
    <row r="44" spans="1:6" s="2" customFormat="1">
      <c r="B44" s="25"/>
      <c r="F44" s="7"/>
    </row>
    <row r="46" spans="1:6" s="2" customFormat="1" ht="56">
      <c r="A46" s="6" t="s">
        <v>744</v>
      </c>
      <c r="B46" s="19" t="s">
        <v>752</v>
      </c>
      <c r="C46" s="6" t="s">
        <v>749</v>
      </c>
      <c r="D46" s="19"/>
      <c r="E46" s="19"/>
      <c r="F46" s="8" t="s">
        <v>747</v>
      </c>
    </row>
    <row r="47" spans="1:6" s="2" customFormat="1">
      <c r="A47" s="2" t="s">
        <v>750</v>
      </c>
      <c r="B47" s="25" t="s">
        <v>751</v>
      </c>
      <c r="C47" s="2" t="s">
        <v>753</v>
      </c>
      <c r="D47" s="25"/>
      <c r="E47" s="25"/>
      <c r="F47" s="7" t="s">
        <v>754</v>
      </c>
    </row>
    <row r="48" spans="1:6" s="23" customFormat="1">
      <c r="B48" s="18"/>
      <c r="D48" s="2"/>
    </row>
    <row r="49" spans="1:6" s="2" customFormat="1" ht="42">
      <c r="A49" s="6" t="s">
        <v>746</v>
      </c>
      <c r="B49" s="19" t="s">
        <v>745</v>
      </c>
      <c r="C49" s="6" t="s">
        <v>749</v>
      </c>
      <c r="D49" s="19"/>
      <c r="E49" s="19"/>
      <c r="F49" s="8" t="s">
        <v>748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topLeftCell="A11" zoomScale="150" zoomScaleNormal="150" zoomScalePageLayoutView="150" workbookViewId="0">
      <selection activeCell="B26" sqref="B26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47" t="s">
        <v>61</v>
      </c>
      <c r="V1" s="47"/>
      <c r="W1" s="47"/>
      <c r="X1" s="47"/>
      <c r="Y1" s="47"/>
      <c r="Z1" s="47"/>
    </row>
    <row r="2" spans="1:26" s="5" customFormat="1" ht="15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648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722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723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39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724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725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39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726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727</v>
      </c>
      <c r="Q22" s="42" t="s">
        <v>728</v>
      </c>
      <c r="R22" s="42" t="s">
        <v>714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39" t="s">
        <v>755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715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82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39" t="s">
        <v>756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740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9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2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617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2" customFormat="1" ht="15">
      <c r="A34" s="45" t="b">
        <v>1</v>
      </c>
      <c r="B34" s="39" t="s">
        <v>757</v>
      </c>
      <c r="C34" s="39" t="s">
        <v>76</v>
      </c>
      <c r="D34" s="45" t="s">
        <v>76</v>
      </c>
      <c r="E34" s="45" t="s">
        <v>68</v>
      </c>
      <c r="F34" s="45"/>
      <c r="G34" s="45"/>
      <c r="H34" s="45"/>
      <c r="I34" s="45"/>
      <c r="J34" s="45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 ht="15">
      <c r="A35" s="46"/>
      <c r="B35" s="46" t="s">
        <v>22</v>
      </c>
      <c r="C35" s="46"/>
      <c r="D35" s="46" t="s">
        <v>716</v>
      </c>
      <c r="E35" s="46" t="s">
        <v>77</v>
      </c>
      <c r="F35" s="46"/>
      <c r="G35" s="46" t="s">
        <v>64</v>
      </c>
      <c r="H35" s="46"/>
      <c r="I35" s="46">
        <v>0.4</v>
      </c>
      <c r="J35" s="46"/>
      <c r="K35" s="42">
        <v>0.05</v>
      </c>
      <c r="L35" s="42">
        <v>0.95</v>
      </c>
      <c r="M35" s="46">
        <v>0.4</v>
      </c>
      <c r="N35" s="43">
        <v>0.15</v>
      </c>
      <c r="O35" s="43"/>
      <c r="P35" s="42"/>
      <c r="Q35" s="42"/>
      <c r="R35" s="42" t="s">
        <v>23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 ht="15">
      <c r="A36" s="10"/>
      <c r="B36" s="10" t="s">
        <v>21</v>
      </c>
      <c r="C36" s="10"/>
      <c r="D36" s="10" t="s">
        <v>78</v>
      </c>
      <c r="E36" s="10" t="s">
        <v>79</v>
      </c>
      <c r="F36" s="10"/>
      <c r="G36" s="10" t="s">
        <v>64</v>
      </c>
      <c r="H36" s="10"/>
      <c r="I36" s="10">
        <v>30</v>
      </c>
      <c r="J36" s="10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9" customFormat="1" ht="15">
      <c r="A37" s="10"/>
      <c r="B37" s="10" t="s">
        <v>21</v>
      </c>
      <c r="C37" s="10"/>
      <c r="D37" s="10" t="s">
        <v>80</v>
      </c>
      <c r="E37" s="10" t="s">
        <v>81</v>
      </c>
      <c r="F37" s="10"/>
      <c r="G37" s="10" t="s">
        <v>62</v>
      </c>
      <c r="H37" s="10"/>
      <c r="I37" s="10" t="s">
        <v>667</v>
      </c>
      <c r="J37" s="10" t="s">
        <v>84</v>
      </c>
      <c r="K37" s="10"/>
      <c r="L37" s="1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8" customFormat="1">
      <c r="A38" s="39" t="b">
        <v>1</v>
      </c>
      <c r="B38" s="39" t="s">
        <v>758</v>
      </c>
      <c r="C38" s="39" t="s">
        <v>170</v>
      </c>
      <c r="D38" s="39" t="s">
        <v>170</v>
      </c>
      <c r="E38" s="39" t="s">
        <v>68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s="22" customFormat="1">
      <c r="A39" s="42"/>
      <c r="B39" s="42" t="s">
        <v>22</v>
      </c>
      <c r="C39" s="42"/>
      <c r="D39" s="42" t="s">
        <v>729</v>
      </c>
      <c r="E39" s="42" t="s">
        <v>172</v>
      </c>
      <c r="F39" s="42" t="s">
        <v>741</v>
      </c>
      <c r="G39" s="42" t="s">
        <v>64</v>
      </c>
      <c r="H39" s="42"/>
      <c r="I39" s="42">
        <v>0</v>
      </c>
      <c r="J39" s="42"/>
      <c r="K39" s="42">
        <v>0</v>
      </c>
      <c r="L39" s="42">
        <v>1</v>
      </c>
      <c r="M39" s="42">
        <v>0.5</v>
      </c>
      <c r="N39" s="42">
        <v>0.133333333</v>
      </c>
      <c r="O39" s="42"/>
      <c r="P39" s="42"/>
      <c r="Q39" s="42"/>
      <c r="R39" s="42" t="s">
        <v>24</v>
      </c>
      <c r="S39" s="42"/>
      <c r="T39" s="42"/>
      <c r="U39" s="42"/>
      <c r="V39" s="42"/>
      <c r="W39" s="42"/>
      <c r="X39" s="42"/>
      <c r="Y39" s="42"/>
      <c r="Z39" s="42"/>
    </row>
    <row r="40" spans="1:26" s="22" customFormat="1">
      <c r="A40" s="15"/>
      <c r="B40" s="15" t="s">
        <v>21</v>
      </c>
      <c r="C40" s="15"/>
      <c r="D40" s="15" t="s">
        <v>173</v>
      </c>
      <c r="E40" s="15" t="s">
        <v>81</v>
      </c>
      <c r="F40" s="15"/>
      <c r="G40" s="15" t="s">
        <v>62</v>
      </c>
      <c r="H40" s="15"/>
      <c r="I40" s="15" t="s">
        <v>82</v>
      </c>
      <c r="J40" s="15" t="s">
        <v>84</v>
      </c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s="22" customFormat="1">
      <c r="A41" s="15"/>
      <c r="B41" s="15" t="s">
        <v>21</v>
      </c>
      <c r="C41" s="15"/>
      <c r="D41" s="15" t="s">
        <v>174</v>
      </c>
      <c r="E41" s="15" t="s">
        <v>175</v>
      </c>
      <c r="F41" s="15"/>
      <c r="G41" s="15" t="s">
        <v>63</v>
      </c>
      <c r="H41" s="15"/>
      <c r="I41" s="15" t="b">
        <v>0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s="29" customFormat="1">
      <c r="A42" s="15"/>
      <c r="B42" s="15" t="s">
        <v>21</v>
      </c>
      <c r="C42" s="15"/>
      <c r="D42" s="15" t="s">
        <v>176</v>
      </c>
      <c r="E42" s="15" t="s">
        <v>89</v>
      </c>
      <c r="F42" s="15"/>
      <c r="G42" s="15" t="s">
        <v>62</v>
      </c>
      <c r="H42" s="15"/>
      <c r="I42" s="15"/>
      <c r="J42" s="15" t="s">
        <v>668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s="28" customFormat="1">
      <c r="A43" s="39" t="b">
        <v>1</v>
      </c>
      <c r="B43" s="39" t="s">
        <v>759</v>
      </c>
      <c r="C43" s="39" t="s">
        <v>170</v>
      </c>
      <c r="D43" s="39" t="s">
        <v>170</v>
      </c>
      <c r="E43" s="39" t="s">
        <v>68</v>
      </c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s="22" customFormat="1">
      <c r="A44" s="42"/>
      <c r="B44" s="42" t="s">
        <v>22</v>
      </c>
      <c r="C44" s="42"/>
      <c r="D44" s="42" t="s">
        <v>743</v>
      </c>
      <c r="E44" s="42" t="s">
        <v>172</v>
      </c>
      <c r="F44" s="42" t="s">
        <v>742</v>
      </c>
      <c r="G44" s="42" t="s">
        <v>64</v>
      </c>
      <c r="H44" s="42"/>
      <c r="I44" s="42">
        <v>0</v>
      </c>
      <c r="J44" s="42"/>
      <c r="K44" s="42">
        <v>0</v>
      </c>
      <c r="L44" s="42">
        <v>1</v>
      </c>
      <c r="M44" s="42">
        <v>0.5</v>
      </c>
      <c r="N44" s="42">
        <v>0.133333333</v>
      </c>
      <c r="O44" s="42"/>
      <c r="P44" s="42"/>
      <c r="Q44" s="42"/>
      <c r="R44" s="42" t="s">
        <v>24</v>
      </c>
      <c r="S44" s="42"/>
      <c r="T44" s="42"/>
      <c r="U44" s="42"/>
      <c r="V44" s="42"/>
      <c r="W44" s="42"/>
      <c r="X44" s="42"/>
      <c r="Y44" s="42"/>
      <c r="Z44" s="42"/>
    </row>
    <row r="45" spans="1:26" s="22" customFormat="1">
      <c r="A45" s="15"/>
      <c r="B45" s="15" t="s">
        <v>21</v>
      </c>
      <c r="C45" s="15"/>
      <c r="D45" s="15" t="s">
        <v>173</v>
      </c>
      <c r="E45" s="15" t="s">
        <v>81</v>
      </c>
      <c r="F45" s="15"/>
      <c r="G45" s="15" t="s">
        <v>62</v>
      </c>
      <c r="H45" s="15"/>
      <c r="I45" s="15" t="s">
        <v>667</v>
      </c>
      <c r="J45" s="15" t="s">
        <v>84</v>
      </c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s="22" customFormat="1">
      <c r="A46" s="15"/>
      <c r="B46" s="15" t="s">
        <v>21</v>
      </c>
      <c r="C46" s="15"/>
      <c r="D46" s="15" t="s">
        <v>174</v>
      </c>
      <c r="E46" s="15" t="s">
        <v>175</v>
      </c>
      <c r="F46" s="15"/>
      <c r="G46" s="15" t="s">
        <v>63</v>
      </c>
      <c r="H46" s="15"/>
      <c r="I46" s="15" t="b">
        <v>0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s="29" customFormat="1">
      <c r="A47" s="15"/>
      <c r="B47" s="15" t="s">
        <v>21</v>
      </c>
      <c r="C47" s="15"/>
      <c r="D47" s="15" t="s">
        <v>176</v>
      </c>
      <c r="E47" s="15" t="s">
        <v>89</v>
      </c>
      <c r="F47" s="15"/>
      <c r="G47" s="15" t="s">
        <v>62</v>
      </c>
      <c r="H47" s="15"/>
      <c r="I47" s="15"/>
      <c r="J47" s="15" t="s">
        <v>668</v>
      </c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s="28" customFormat="1" ht="15">
      <c r="A48" s="45" t="b">
        <v>1</v>
      </c>
      <c r="B48" s="45" t="s">
        <v>399</v>
      </c>
      <c r="C48" s="39" t="s">
        <v>400</v>
      </c>
      <c r="D48" s="45" t="s">
        <v>400</v>
      </c>
      <c r="E48" s="45" t="s">
        <v>160</v>
      </c>
      <c r="F48" s="45"/>
      <c r="G48" s="45"/>
      <c r="H48" s="45"/>
      <c r="I48" s="45"/>
      <c r="J48" s="45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s="22" customFormat="1" ht="15">
      <c r="A49" s="10"/>
      <c r="B49" s="10" t="s">
        <v>21</v>
      </c>
      <c r="C49" s="10"/>
      <c r="D49" s="10" t="s">
        <v>401</v>
      </c>
      <c r="E49" s="10" t="s">
        <v>402</v>
      </c>
      <c r="F49" s="10"/>
      <c r="G49" s="10" t="s">
        <v>62</v>
      </c>
      <c r="H49" s="10"/>
      <c r="I49" s="10" t="s">
        <v>431</v>
      </c>
      <c r="J49" s="10" t="s">
        <v>432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s="22" customFormat="1" ht="15">
      <c r="A50" s="10"/>
      <c r="B50" s="10" t="s">
        <v>21</v>
      </c>
      <c r="C50" s="10"/>
      <c r="D50" s="10" t="s">
        <v>403</v>
      </c>
      <c r="E50" s="10" t="s">
        <v>404</v>
      </c>
      <c r="F50" s="10"/>
      <c r="G50" s="10" t="s">
        <v>62</v>
      </c>
      <c r="H50" s="10"/>
      <c r="I50" s="10" t="s">
        <v>433</v>
      </c>
      <c r="J50" s="10" t="s">
        <v>434</v>
      </c>
      <c r="K50" s="10"/>
      <c r="L50" s="10"/>
      <c r="M50" s="10"/>
      <c r="N50" s="10"/>
      <c r="O50" s="10"/>
      <c r="P50" s="10"/>
      <c r="Q50" s="10"/>
      <c r="R50" s="10"/>
      <c r="S50" s="10"/>
      <c r="T50" s="15"/>
      <c r="U50" s="15"/>
      <c r="V50" s="15"/>
      <c r="W50" s="15"/>
      <c r="X50" s="15"/>
      <c r="Y50" s="15"/>
      <c r="Z50" s="15"/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5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customFormat="1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41"/>
      <c r="N56" s="41"/>
      <c r="O56" s="41"/>
      <c r="P56" s="41"/>
      <c r="Q56" s="41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">
      <c r="A57" s="15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41"/>
      <c r="N59" s="41"/>
      <c r="O59" s="41"/>
      <c r="P59" s="41"/>
      <c r="Q59" s="41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5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41"/>
      <c r="N62" s="41"/>
      <c r="O62" s="41"/>
      <c r="P62" s="41"/>
      <c r="Q62" s="41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5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41"/>
      <c r="N65" s="41"/>
      <c r="O65" s="41"/>
      <c r="P65" s="41"/>
      <c r="Q65" s="41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5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41"/>
      <c r="N68" s="41"/>
      <c r="O68" s="41"/>
      <c r="P68" s="41"/>
      <c r="Q68" s="41"/>
      <c r="R68" s="15"/>
      <c r="S68" s="15"/>
      <c r="T68" s="15"/>
      <c r="U68" s="15"/>
      <c r="V68" s="15"/>
      <c r="W68" s="15"/>
      <c r="X68" s="15"/>
      <c r="Y68" s="15"/>
      <c r="Z68" s="15"/>
    </row>
    <row r="69" spans="1:26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41"/>
      <c r="P72" s="41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0"/>
      <c r="O78" s="41"/>
      <c r="P78" s="41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">
      <c r="A85" s="10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41"/>
      <c r="P85" s="41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41"/>
      <c r="P87" s="41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41"/>
      <c r="P90" s="41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41"/>
      <c r="P92" s="41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41"/>
      <c r="P94" s="41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41"/>
      <c r="P96" s="41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G12" sqref="G12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52.6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649</v>
      </c>
      <c r="C2" s="35" t="s">
        <v>622</v>
      </c>
      <c r="D2" s="35" t="s">
        <v>462</v>
      </c>
      <c r="E2" s="35" t="s">
        <v>7</v>
      </c>
      <c r="F2" s="35" t="s">
        <v>11</v>
      </c>
      <c r="G2" s="35" t="s">
        <v>623</v>
      </c>
      <c r="H2" s="35" t="s">
        <v>624</v>
      </c>
      <c r="I2" s="35" t="s">
        <v>625</v>
      </c>
      <c r="J2" s="35" t="s">
        <v>626</v>
      </c>
      <c r="K2" s="35" t="s">
        <v>627</v>
      </c>
      <c r="L2" s="35" t="s">
        <v>628</v>
      </c>
      <c r="M2" s="35"/>
    </row>
    <row r="3" spans="1:13" s="9" customFormat="1" ht="45">
      <c r="A3" s="35" t="s">
        <v>629</v>
      </c>
      <c r="B3" s="35" t="s">
        <v>650</v>
      </c>
      <c r="C3" s="35" t="s">
        <v>630</v>
      </c>
      <c r="D3" s="35" t="s">
        <v>631</v>
      </c>
      <c r="E3" s="35"/>
      <c r="F3" s="35" t="s">
        <v>632</v>
      </c>
      <c r="G3" s="35" t="s">
        <v>463</v>
      </c>
      <c r="H3" s="35" t="s">
        <v>463</v>
      </c>
      <c r="I3" s="35" t="s">
        <v>463</v>
      </c>
      <c r="J3" s="37" t="s">
        <v>633</v>
      </c>
      <c r="K3" s="35" t="s">
        <v>633</v>
      </c>
      <c r="L3" s="35" t="s">
        <v>634</v>
      </c>
      <c r="M3" s="35" t="s">
        <v>635</v>
      </c>
    </row>
    <row r="4" spans="1:13" s="23" customFormat="1">
      <c r="A4" s="15" t="s">
        <v>636</v>
      </c>
      <c r="B4" s="15" t="s">
        <v>706</v>
      </c>
      <c r="C4" s="15" t="s">
        <v>637</v>
      </c>
      <c r="D4" s="15" t="s">
        <v>638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/>
      <c r="K4" s="15"/>
      <c r="L4" s="15"/>
      <c r="M4" s="15"/>
    </row>
    <row r="5" spans="1:13" s="23" customFormat="1">
      <c r="A5" s="15" t="s">
        <v>639</v>
      </c>
      <c r="B5" s="15" t="s">
        <v>707</v>
      </c>
      <c r="C5" s="15" t="s">
        <v>640</v>
      </c>
      <c r="D5" s="15" t="s">
        <v>641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/>
      <c r="K5" s="15"/>
      <c r="L5" s="15"/>
      <c r="M5" s="15"/>
    </row>
    <row r="6" spans="1:13" s="23" customFormat="1">
      <c r="A6" s="15" t="s">
        <v>642</v>
      </c>
      <c r="B6" s="15" t="s">
        <v>708</v>
      </c>
      <c r="C6" s="15" t="s">
        <v>643</v>
      </c>
      <c r="D6" s="15" t="s">
        <v>644</v>
      </c>
      <c r="E6" s="15" t="s">
        <v>470</v>
      </c>
      <c r="F6" s="15" t="s">
        <v>64</v>
      </c>
      <c r="G6" s="15" t="b">
        <v>1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645</v>
      </c>
      <c r="B7" s="15" t="s">
        <v>709</v>
      </c>
      <c r="C7" s="15" t="s">
        <v>646</v>
      </c>
      <c r="D7" s="15" t="s">
        <v>647</v>
      </c>
      <c r="E7" s="15" t="s">
        <v>470</v>
      </c>
      <c r="F7" s="15" t="s">
        <v>64</v>
      </c>
      <c r="G7" s="15" t="b">
        <v>1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669</v>
      </c>
      <c r="B8" s="15"/>
      <c r="C8" s="15"/>
      <c r="D8" s="15" t="s">
        <v>710</v>
      </c>
      <c r="E8" s="15" t="s">
        <v>670</v>
      </c>
      <c r="F8" s="15" t="s">
        <v>64</v>
      </c>
      <c r="G8" s="15" t="b">
        <v>1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671</v>
      </c>
      <c r="B9" s="15"/>
      <c r="C9" s="15"/>
      <c r="D9" s="15" t="s">
        <v>711</v>
      </c>
      <c r="E9" s="15" t="s">
        <v>670</v>
      </c>
      <c r="F9" s="15" t="s">
        <v>64</v>
      </c>
      <c r="G9" s="15" t="b">
        <v>1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672</v>
      </c>
      <c r="B10" s="15"/>
      <c r="C10" s="15"/>
      <c r="D10" s="15" t="s">
        <v>712</v>
      </c>
      <c r="E10" s="15" t="s">
        <v>670</v>
      </c>
      <c r="F10" s="15" t="s">
        <v>64</v>
      </c>
      <c r="G10" s="15" t="b">
        <v>1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673</v>
      </c>
      <c r="B11" s="15"/>
      <c r="C11" s="15"/>
      <c r="D11" s="15" t="s">
        <v>713</v>
      </c>
      <c r="E11" s="15" t="s">
        <v>674</v>
      </c>
      <c r="F11" s="15" t="s">
        <v>64</v>
      </c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675</v>
      </c>
      <c r="B12" s="15"/>
      <c r="C12" s="15"/>
      <c r="D12" s="15" t="s">
        <v>676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677</v>
      </c>
      <c r="B13" s="15"/>
      <c r="C13" s="15"/>
      <c r="D13" s="15" t="s">
        <v>678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679</v>
      </c>
      <c r="B14" s="15"/>
      <c r="C14" s="15"/>
      <c r="D14" s="15" t="s">
        <v>680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3" customFormat="1">
      <c r="A15" s="15" t="s">
        <v>681</v>
      </c>
      <c r="B15" s="15"/>
      <c r="C15" s="15"/>
      <c r="D15" s="15" t="s">
        <v>682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3" customFormat="1">
      <c r="A16" s="15" t="s">
        <v>683</v>
      </c>
      <c r="B16" s="15"/>
      <c r="C16" s="15"/>
      <c r="D16" s="15" t="s">
        <v>684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685</v>
      </c>
      <c r="B17" s="15"/>
      <c r="C17" s="15"/>
      <c r="D17" s="15" t="s">
        <v>686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687</v>
      </c>
      <c r="B18" s="15"/>
      <c r="C18" s="15"/>
      <c r="D18" s="15" t="s">
        <v>688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689</v>
      </c>
      <c r="B19" s="15"/>
      <c r="C19" s="15"/>
      <c r="D19" s="15" t="s">
        <v>690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691</v>
      </c>
      <c r="B20" s="15"/>
      <c r="C20" s="15"/>
      <c r="D20" s="15" t="s">
        <v>692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 t="s">
        <v>693</v>
      </c>
      <c r="B21" s="15"/>
      <c r="C21" s="15"/>
      <c r="D21" s="15" t="s">
        <v>694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695</v>
      </c>
      <c r="B22" s="15"/>
      <c r="C22" s="15"/>
      <c r="D22" s="15" t="s">
        <v>696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697</v>
      </c>
      <c r="B23" s="15"/>
      <c r="C23" s="15"/>
      <c r="D23" s="15" t="s">
        <v>698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699</v>
      </c>
      <c r="B24" s="15"/>
      <c r="C24" s="15"/>
      <c r="D24" s="15" t="s">
        <v>700</v>
      </c>
      <c r="E24" s="15" t="s">
        <v>470</v>
      </c>
      <c r="F24" s="15" t="s">
        <v>64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3" customFormat="1">
      <c r="A25" s="15" t="s">
        <v>701</v>
      </c>
      <c r="B25" s="15"/>
      <c r="C25" s="15"/>
      <c r="D25" s="15" t="s">
        <v>702</v>
      </c>
      <c r="E25" s="15" t="s">
        <v>470</v>
      </c>
      <c r="F25" s="15" t="s">
        <v>64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s="23" customFormat="1">
      <c r="A26" s="15" t="s">
        <v>703</v>
      </c>
      <c r="B26" s="15"/>
      <c r="C26" s="15"/>
      <c r="D26" s="15" t="s">
        <v>704</v>
      </c>
      <c r="E26" s="15" t="s">
        <v>705</v>
      </c>
      <c r="F26" s="15" t="s">
        <v>64</v>
      </c>
      <c r="G26" s="15" t="b">
        <v>1</v>
      </c>
      <c r="H26" s="15" t="b">
        <v>1</v>
      </c>
      <c r="I26" s="15" t="b">
        <v>0</v>
      </c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  <row r="95" spans="2:2">
      <c r="B95" s="22"/>
    </row>
    <row r="96" spans="2:2">
      <c r="B96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2" sqref="A2:E1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665</v>
      </c>
      <c r="E1" t="s">
        <v>5</v>
      </c>
    </row>
    <row r="2" spans="1:7" s="22" customFormat="1">
      <c r="A2" s="29" t="s">
        <v>651</v>
      </c>
      <c r="B2" s="22" t="s">
        <v>652</v>
      </c>
      <c r="C2" s="22" t="s">
        <v>653</v>
      </c>
      <c r="D2" s="22" t="s">
        <v>654</v>
      </c>
      <c r="E2" s="22" t="s">
        <v>662</v>
      </c>
    </row>
    <row r="3" spans="1:7" s="22" customFormat="1">
      <c r="A3" s="29" t="s">
        <v>593</v>
      </c>
      <c r="B3" s="22" t="s">
        <v>445</v>
      </c>
      <c r="C3" s="22" t="s">
        <v>594</v>
      </c>
      <c r="D3" s="22" t="s">
        <v>655</v>
      </c>
      <c r="E3" s="22" t="s">
        <v>663</v>
      </c>
    </row>
    <row r="4" spans="1:7" s="22" customFormat="1">
      <c r="A4" s="29" t="s">
        <v>595</v>
      </c>
      <c r="B4" s="22" t="s">
        <v>446</v>
      </c>
      <c r="C4" s="22" t="s">
        <v>596</v>
      </c>
      <c r="D4" s="22" t="s">
        <v>656</v>
      </c>
      <c r="E4" s="22" t="s">
        <v>663</v>
      </c>
    </row>
    <row r="5" spans="1:7" s="22" customFormat="1">
      <c r="A5" s="29" t="s">
        <v>597</v>
      </c>
      <c r="B5" s="22" t="s">
        <v>447</v>
      </c>
      <c r="C5" s="22" t="s">
        <v>598</v>
      </c>
      <c r="D5" s="22" t="s">
        <v>657</v>
      </c>
      <c r="E5" s="22" t="s">
        <v>663</v>
      </c>
    </row>
    <row r="6" spans="1:7" s="22" customFormat="1">
      <c r="A6" s="29" t="s">
        <v>599</v>
      </c>
      <c r="B6" s="22" t="s">
        <v>445</v>
      </c>
      <c r="C6" s="22" t="s">
        <v>600</v>
      </c>
      <c r="D6" s="22" t="s">
        <v>658</v>
      </c>
      <c r="E6" s="22" t="s">
        <v>734</v>
      </c>
    </row>
    <row r="7" spans="1:7" s="22" customFormat="1">
      <c r="A7" s="29" t="s">
        <v>601</v>
      </c>
      <c r="B7" s="22" t="s">
        <v>446</v>
      </c>
      <c r="C7" s="22" t="s">
        <v>602</v>
      </c>
      <c r="D7" s="22" t="s">
        <v>656</v>
      </c>
      <c r="E7" s="22" t="s">
        <v>734</v>
      </c>
    </row>
    <row r="8" spans="1:7" s="22" customFormat="1">
      <c r="A8" s="29" t="s">
        <v>440</v>
      </c>
      <c r="B8" s="22" t="s">
        <v>447</v>
      </c>
      <c r="C8" s="22" t="s">
        <v>603</v>
      </c>
      <c r="D8" s="22" t="s">
        <v>657</v>
      </c>
      <c r="E8" s="22" t="s">
        <v>733</v>
      </c>
    </row>
    <row r="9" spans="1:7" s="22" customFormat="1">
      <c r="A9" s="29" t="s">
        <v>604</v>
      </c>
      <c r="B9" s="22" t="s">
        <v>448</v>
      </c>
      <c r="C9" s="22" t="s">
        <v>605</v>
      </c>
      <c r="D9" s="22" t="s">
        <v>659</v>
      </c>
      <c r="E9" s="22" t="s">
        <v>733</v>
      </c>
    </row>
    <row r="10" spans="1:7">
      <c r="A10" s="29" t="s">
        <v>606</v>
      </c>
      <c r="B10" s="22" t="s">
        <v>660</v>
      </c>
      <c r="C10" s="22" t="s">
        <v>607</v>
      </c>
      <c r="D10" s="22" t="s">
        <v>661</v>
      </c>
      <c r="E10" s="22" t="s">
        <v>733</v>
      </c>
    </row>
    <row r="11" spans="1:7" s="22" customFormat="1">
      <c r="A11" s="29" t="s">
        <v>736</v>
      </c>
      <c r="B11" s="22" t="s">
        <v>446</v>
      </c>
      <c r="C11" s="22" t="s">
        <v>737</v>
      </c>
      <c r="D11" s="22" t="s">
        <v>738</v>
      </c>
      <c r="E11" s="22" t="s">
        <v>664</v>
      </c>
    </row>
    <row r="12" spans="1:7" s="22" customFormat="1">
      <c r="A12" s="29" t="s">
        <v>735</v>
      </c>
      <c r="B12" s="22" t="s">
        <v>447</v>
      </c>
      <c r="C12" s="22" t="s">
        <v>739</v>
      </c>
      <c r="D12" s="22" t="s">
        <v>738</v>
      </c>
      <c r="E12" s="22" t="s">
        <v>664</v>
      </c>
    </row>
    <row r="13" spans="1:7" s="22" customFormat="1"/>
    <row r="14" spans="1:7" s="22" customFormat="1"/>
    <row r="15" spans="1:7">
      <c r="A15" t="s">
        <v>573</v>
      </c>
      <c r="C15" s="11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2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1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1"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1">
      <c r="L29" s="1" t="s">
        <v>562</v>
      </c>
      <c r="M29" s="22">
        <v>100</v>
      </c>
      <c r="N29" s="22" t="s">
        <v>578</v>
      </c>
    </row>
    <row r="30" spans="1:21">
      <c r="L30" s="1" t="s">
        <v>542</v>
      </c>
      <c r="M30" s="23" t="s">
        <v>543</v>
      </c>
    </row>
    <row r="31" spans="1:21">
      <c r="L31" s="1" t="s">
        <v>544</v>
      </c>
      <c r="M31" s="23">
        <v>2</v>
      </c>
      <c r="N31" s="2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2015-01-06T14:41:52Z</dcterms:modified>
</cp:coreProperties>
</file>