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externalReferences>
    <externalReference r:id="rId6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c3.4xlarge">[1]Lookups!$A$2:$A$12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<sst xmlns="http://schemas.openxmlformats.org/spreadsheetml/2006/main" count="2362" uniqueCount="743">
  <si>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</si>
  <si>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</si>
  <si>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</si>
  <si>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</si>
  <si>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</si>
  <si>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</si>
  <si>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</si>
  <si>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</si>
  <si>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</si>
  <si>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</si>
  <si>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</si>
  <si>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</si>
  <si>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</si>
  <si>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</si>
  <si>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</si>
  <si>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</si>
  <si>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</si>
  <si>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</si>
  <si>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</si>
  <si>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</si>
  <si>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</si>
  <si>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</si>
  <si>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</si>
  <si>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</si>
  <si>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</si>
  <si>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</si>
  <si>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</si>
  <si>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</si>
  <si>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</si>
  <si>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</si>
  <si>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</si>
  <si>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</si>
  <si>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</si>
  <si>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</si>
  <si>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</si>
  <si>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</si>
  <si>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</si>
  <si>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</si>
  <si>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</si>
  <si>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</si>
  <si>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</si>
  <si>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</si>
  <si>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</si>
  <si>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</si>
  <si>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</si>
  <si>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</si>
  <si>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</si>
  <si>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</si>
  <si>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</si>
  <si>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</si>
  <si>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</si>
  <si>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</si>
  <si>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</si>
  <si>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</si>
  <si>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</si>
  <si>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</si>
  <si>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</si>
  <si>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</si>
  <si>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</si>
  <si>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</si>
  <si>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</si>
  <si>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</si>
  <si>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</si>
  <si>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</si>
  <si>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</si>
  <si>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</si>
  <si>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</si>
  <si>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</si>
  <si>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</si>
  <si>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</si>
  <si>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</si>
  <si>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</si>
  <si>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</si>
  <si>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</si>
  <si>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</si>
  <si>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</si>
  <si>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</si>
  <si>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</si>
  <si>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</si>
  <si>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</si>
  <si>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</si>
  <si>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</si>
  <si>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</si>
  <si>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</si>
  <si>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</si>
  <si>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</si>
  <si>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</si>
  <si>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</si>
  <si>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</si>
  <si>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</si>
  <si>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</si>
  <si>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</si>
  <si>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</si>
  <si>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</si>
  <si>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</si>
  <si>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</si>
  <si>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</si>
  <si>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</si>
  <si>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</si>
  <si>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</si>
  <si>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</si>
  <si>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</si>
  <si>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</si>
  <si>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</si>
  <si>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</si>
  <si>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</si>
  <si>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</si>
  <si>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</si>
  <si>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</si>
  <si>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</si>
  <si>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</si>
  <si>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</si>
  <si>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</si>
  <si>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</si>
  <si>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</si>
  <si>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</si>
  <si>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</si>
  <si>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</si>
  <si>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</si>
  <si>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</si>
  <si>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</si>
  <si>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</si>
  <si>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</si>
  <si>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</si>
  <si>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</si>
  <si>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</si>
  <si>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</si>
  <si>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</si>
  <si>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</si>
  <si>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</si>
  <si>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</si>
  <si>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</si>
  <si>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</si>
  <si>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</si>
  <si>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</si>
  <si>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</si>
  <si>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</si>
  <si>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</si>
  <si>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</si>
  <si>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</si>
  <si>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</si>
  <si>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</si>
  <si>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</si>
  <si>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</si>
  <si>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</si>
  <si>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</si>
  <si>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</si>
  <si>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</si>
  <si>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</si>
  <si>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</si>
  <si>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</si>
  <si>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</si>
  <si>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</si>
  <si>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</si>
  <si>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</si>
  <si>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</si>
  <si>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</si>
  <si>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</si>
  <si>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</si>
  <si>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</si>
  <si>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</si>
  <si>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</si>
  <si>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</si>
  <si>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</si>
  <si>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</si>
  <si>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</si>
  <si>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</si>
  <si>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</si>
  <si>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</si>
  <si>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</si>
  <si>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</si>
  <si>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</si>
  <si>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</si>
  <si>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</si>
  <si>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</si>
  <si>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</si>
  <si>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</si>
  <si>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</si>
  <si>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</si>
  <si>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</si>
  <si>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</si>
  <si>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</si>
  <si>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</si>
  <si>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</si>
  <si>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</si>
  <si>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</si>
  <si>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</si>
  <si>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</si>
  <si>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</si>
  <si>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</si>
  <si>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</si>
  <si>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</si>
  <si>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</si>
  <si>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</si>
  <si>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</si>
  <si>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</si>
  <si>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</si>
  <si>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</si>
  <si>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</si>
  <si>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</si>
  <si>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</si>
  <si>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</si>
  <si>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</si>
  <si>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</si>
  <si>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</si>
  <si>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</si>
  <si>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</si>
  <si>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</si>
  <si>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</si>
  <si>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</si>
  <si>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</si>
  <si>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</si>
  <si>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</si>
  <si>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</si>
  <si>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</si>
  <si>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</si>
  <si>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</si>
  <si>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</si>
  <si>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</si>
  <si>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</si>
  <si>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</si>
  <si>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</si>
  <si>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</si>
  <si>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</si>
  <si>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</si>
  <si>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</si>
  <si>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</si>
  <si>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</si>
  <si>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</si>
  <si>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</si>
  <si>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</si>
  <si>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</si>
  <si>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</si>
  <si>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</si>
  <si>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</si>
  <si>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</si>
  <si>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</si>
  <si>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</si>
  <si>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</si>
  <si>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</si>
  <si>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</si>
  <si>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</si>
  <si>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</si>
  <si>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</si>
  <si>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</si>
  <si>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</si>
  <si>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</si>
  <si>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</si>
  <si>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</si>
  <si>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</si>
  <si>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</si>
  <si>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</si>
  <si>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</si>
  <si>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</si>
  <si>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</si>
  <si>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</si>
  <si>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</si>
  <si>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</si>
  <si>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</si>
  <si>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</si>
  <si>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</si>
  <si>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</si>
  <si>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</si>
  <si>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</si>
  <si>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</si>
  <si>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</si>
  <si>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</si>
  <si>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</si>
  <si>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</si>
  <si>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</si>
  <si>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</si>
  <si>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</si>
  <si>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</si>
  <si>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</si>
  <si>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</si>
  <si>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</si>
  <si>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</si>
  <si>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</si>
  <si>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</si>
  <si>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</si>
  <si>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</si>
  <si>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</si>
  <si>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</si>
  <si>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</si>
  <si>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</si>
  <si>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</si>
  <si>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</si>
  <si>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</si>
  <si>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</si>
  <si>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</si>
  <si>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</si>
  <si>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</si>
  <si>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</si>
  <si>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</si>
  <si>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</si>
  <si>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</si>
  <si>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</si>
  <si>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</si>
  <si>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</si>
  <si>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</si>
  <si>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</si>
  <si>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</si>
  <si>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</si>
  <si>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</si>
  <si>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</si>
  <si>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</si>
  <si>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</si>
  <si>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</si>
  <si>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</si>
  <si>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</si>
  <si>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</si>
  <si>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</si>
  <si>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</si>
  <si>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</si>
  <si>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</si>
  <si>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</si>
  <si>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</si>
  <si>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</si>
  <si>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</si>
  <si>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</si>
  <si>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</si>
  <si>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</si>
  <si>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</si>
  <si>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</si>
  <si>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</si>
  <si>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</si>
  <si>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</si>
  <si>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</si>
  <si>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</si>
  <si>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</si>
  <si>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</si>
  <si>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</si>
  <si>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</si>
  <si>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</si>
  <si>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</si>
  <si>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</si>
  <si>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</si>
  <si>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</si>
  <si>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</si>
  <si>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</si>
  <si>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</si>
  <si>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</si>
  <si>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</si>
  <si>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</si>
  <si>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</si>
  <si>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</si>
  <si>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</si>
  <si>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</si>
  <si>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</si>
  <si>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</si>
  <si>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</si>
  <si>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</si>
  <si>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</si>
  <si>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</si>
  <si>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</si>
  <si>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</si>
  <si>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</si>
  <si>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</si>
  <si>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</si>
  <si>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</si>
  <si>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</si>
  <si>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</si>
  <si>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</si>
  <si>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</si>
  <si>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</si>
  <si>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</si>
  <si>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</si>
  <si>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</si>
  <si>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</si>
  <si>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</si>
  <si>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</si>
  <si>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</si>
  <si>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</si>
  <si>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</si>
  <si>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</si>
  <si>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</si>
  <si>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</si>
  <si>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</si>
  <si>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</si>
  <si>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</si>
  <si>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</si>
  <si>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</si>
  <si>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</si>
  <si>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</si>
  <si>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</si>
  <si>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</si>
  <si>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</si>
  <si>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</si>
  <si>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</si>
  <si>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</si>
  <si>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</si>
  <si>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</si>
  <si>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</si>
  <si>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</si>
  <si>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</si>
  <si>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</si>
  <si>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</si>
  <si>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</si>
  <si>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</si>
  <si>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</si>
  <si>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</si>
  <si>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</si>
  <si>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</si>
  <si>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</si>
  <si>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</si>
  <si>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</si>
  <si>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</si>
  <si>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</si>
  <si>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</si>
  <si>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</si>
  <si>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</si>
  <si>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</si>
  <si>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</si>
  <si>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</si>
  <si>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</si>
  <si>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</si>
  <si>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</si>
  <si>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</si>
  <si>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</si>
  <si>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</si>
  <si>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</si>
  <si>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</si>
  <si>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</si>
  <si>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</si>
  <si>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</si>
  <si>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</si>
  <si>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</si>
  <si>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</si>
  <si>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</si>
  <si>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</si>
  <si>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</si>
  <si>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</si>
  <si>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</si>
  <si>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</si>
  <si>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</si>
  <si>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</si>
  <si>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</si>
  <si>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</si>
  <si>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</si>
  <si>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</si>
  <si>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</si>
  <si>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</si>
  <si>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</si>
  <si>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</si>
  <si>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</si>
  <si>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</si>
  <si>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</si>
  <si>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</si>
  <si>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</si>
  <si>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</si>
  <si>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</si>
  <si>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</si>
  <si>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</si>
  <si>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</si>
  <si>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</si>
  <si>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</si>
  <si>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</si>
  <si>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</si>
  <si>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</si>
  <si>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</si>
  <si>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</si>
  <si>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</si>
  <si>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</si>
  <si>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</si>
  <si>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</si>
  <si>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</si>
  <si>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</si>
  <si>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</si>
  <si>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</si>
  <si>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</si>
  <si>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</si>
  <si>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</si>
  <si>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</si>
  <si>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</si>
  <si>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</si>
  <si>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</si>
  <si>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</si>
  <si>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</si>
  <si>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</si>
  <si>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</si>
  <si>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</si>
  <si>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</si>
  <si>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</si>
  <si>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</si>
  <si>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</si>
  <si>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</si>
  <si>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</si>
  <si>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</si>
  <si>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</si>
  <si>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</si>
  <si>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</si>
  <si>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</si>
  <si>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</si>
  <si>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</si>
  <si>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</si>
  <si>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</si>
  <si>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</si>
  <si>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</si>
  <si>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</si>
  <si>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</si>
  <si>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</si>
  <si>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</si>
  <si>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</si>
  <si>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</si>
  <si>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</si>
  <si>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</si>
  <si>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</si>
  <si>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</si>
  <si>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</si>
  <si>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</si>
  <si>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</si>
  <si>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</si>
  <si>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</si>
  <si>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</si>
  <si>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</si>
  <si>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</si>
  <si>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</si>
  <si>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</si>
  <si>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</si>
  <si>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</si>
  <si>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</si>
  <si>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</si>
  <si>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</si>
  <si>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</si>
  <si>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</si>
  <si>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</si>
  <si>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</si>
  <si>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</si>
  <si>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</si>
  <si>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</si>
  <si>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</si>
  <si>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</si>
  <si>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</si>
  <si>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</si>
  <si>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</si>
  <si>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</si>
  <si>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</si>
  <si>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</si>
  <si>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</si>
  <si>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</si>
  <si>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</si>
  <si>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</si>
  <si>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</si>
  <si>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</si>
  <si>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</si>
  <si>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</si>
  <si>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</si>
  <si>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</si>
  <si>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</si>
  <si>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</si>
  <si>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</si>
  <si>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</si>
  <si>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</si>
  <si>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</si>
  <si>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</si>
  <si>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</si>
  <si>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</si>
  <si>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</si>
  <si>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</si>
  <si>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</si>
  <si>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</si>
  <si>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</si>
  <si>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</si>
  <si>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</si>
  <si>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</si>
  <si>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</si>
  <si>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</si>
  <si>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</si>
  <si>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</si>
  <si>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</si>
  <si>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</si>
  <si>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</si>
  <si>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</si>
  <si>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</si>
  <si>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</si>
  <si>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</si>
  <si>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</si>
  <si>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</si>
  <si>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</si>
  <si>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</si>
  <si>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</si>
  <si>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</si>
  <si>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</si>
  <si>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</si>
  <si>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</si>
  <si>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</si>
  <si>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</si>
  <si>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</si>
  <si>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</si>
  <si>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</si>
  <si>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</si>
  <si>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</si>
  <si>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</si>
  <si>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</si>
  <si>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</si>
  <si>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</si>
  <si>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</si>
  <si>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</si>
  <si>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</si>
  <si>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</si>
  <si>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</si>
  <si>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</si>
  <si>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</si>
  <si>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</si>
  <si>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</si>
  <si>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</si>
  <si>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</si>
  <si>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</si>
  <si>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</si>
  <si>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</si>
  <si>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</si>
  <si>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</si>
  <si>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</si>
  <si>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</si>
  <si>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</si>
  <si>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</si>
  <si>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</si>
  <si>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</si>
  <si>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</si>
  <si>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</si>
  <si>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</si>
  <si>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</si>
  <si>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</si>
  <si>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</si>
  <si>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</si>
  <si>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</si>
  <si>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</si>
  <si>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</si>
  <si>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</si>
  <si>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</si>
  <si>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</si>
  <si>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</si>
  <si>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</si>
  <si>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</si>
  <si>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</si>
  <si>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</si>
  <si>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</si>
  <si>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</si>
  <si>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</si>
  <si>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</si>
  <si>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</si>
  <si>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</si>
  <si>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</si>
  <si>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</si>
  <si>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</si>
  <si>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</si>
  <si>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</si>
  <si>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</si>
  <si>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</si>
  <si>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</si>
  <si>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</si>
  <si>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</si>
  <si>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</si>
  <si>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</si>
  <si>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</si>
  <si>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</si>
  <si>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</si>
  <si>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</si>
  <si>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</si>
  <si>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</si>
  <si>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</si>
  <si>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</si>
  <si>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</si>
  <si>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</si>
  <si>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</si>
  <si>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</si>
  <si>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</si>
  <si>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</si>
  <si>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</si>
  <si>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</si>
  <si>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</si>
  <si>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</si>
  <si>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</si>
  <si>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</si>
  <si>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</si>
  <si>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</si>
  <si>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</si>
  <si>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</si>
  <si>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</si>
  <si>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</si>
  <si>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</si>
  <si>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</si>
  <si>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</si>
  <si>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</si>
  <si>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</si>
  <si>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</si>
  <si>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</si>
  <si>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</si>
  <si>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</si>
  <si>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</si>
  <si>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</si>
  <si>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</si>
  <si>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</si>
  <si>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</si>
  <si>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</si>
  <si>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</si>
  <si>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</si>
  <si>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</si>
  <si>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</si>
  <si>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</si>
  <si>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</si>
  <si>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</si>
  <si>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</si>
  <si>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</si>
  <si>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</si>
  <si>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</si>
  <si>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</si>
  <si>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</si>
  <si>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</si>
  <si>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</si>
  <si>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</si>
  <si>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</si>
  <si>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</si>
  <si>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</si>
  <si>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</si>
  <si>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</si>
  <si>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</si>
  <si>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</si>
  <si>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</si>
  <si>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</si>
  <si>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rgenoud template</t>
  </si>
  <si>
    <t>../seeds/large_office_air_cooled_chiller.osm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</si>
  <si>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</si>
  <si>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</si>
  <si>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</si>
  <si>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</si>
  <si>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</si>
  <si>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</si>
  <si>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</si>
  <si>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</si>
  <si>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</si>
  <si>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</si>
  <si>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</si>
  <si>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</si>
  <si>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</si>
  <si>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</si>
  <si>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</si>
  <si>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</si>
  <si>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</si>
  <si>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</si>
  <si>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</si>
  <si>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0.4.0</t>
  </si>
  <si>
    <t>1.9.0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</si>
</sst>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hs_discrete_continuo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m3.medium</v>
          </cell>
        </row>
        <row r="3">
          <cell r="A3" t="str">
            <v>m3.large</v>
          </cell>
        </row>
        <row r="4">
          <cell r="A4" t="str">
            <v>m3.xlarge</v>
          </cell>
        </row>
        <row r="5">
          <cell r="A5" t="str">
            <v>m3.2xlarge</v>
          </cell>
        </row>
        <row r="6">
          <cell r="A6" t="str">
            <v>c3.large</v>
          </cell>
        </row>
        <row r="7">
          <cell r="A7" t="str">
            <v>c3.xlarge</v>
          </cell>
        </row>
        <row r="8">
          <cell r="A8" t="str">
            <v>c3.2xlarge</v>
          </cell>
        </row>
        <row r="9">
          <cell r="A9" t="str">
            <v>c3.4xlarge</v>
          </cell>
        </row>
        <row r="10">
          <cell r="A10" t="str">
            <v>c3.8xlarge</v>
          </cell>
        </row>
        <row r="11">
          <cell r="A11" t="str">
            <v>i2.xlarge</v>
          </cell>
        </row>
        <row r="12">
          <cell r="A12" t="str">
            <v>i2.2xlarge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722</v>
      </c>
      <c r="B10" s="17" t="s">
        <v>723</v>
      </c>
      <c r="C10" s="3"/>
      <c r="D10" s="24"/>
      <c r="E10" s="24"/>
      <c r="F10" s="2" t="s">
        <v>724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720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554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popSize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 ht="28">
      <c r="A27" s="23" t="str">
        <f>IF(LEN(INDEX(Lookups!$C$21:$Z$30,3,3*MATCH(Setup!$B22,Lookups!$A$21:$A$27,0)-2))=0,"",INDEX(Lookups!$C$21:$Z$30,3,3*MATCH(Setup!$B22,Lookups!$A$21:$A$27,0)-2))</f>
        <v>waitGenerations</v>
      </c>
      <c r="B27" s="18">
        <f>IF(D27&lt;&gt;"",D27,IF(LEN(INDEX(Lookups!$C$21:$Z$30,3,3*MATCH(Setup!$B22,Lookups!$A$21:$A$27,0)-1))=0,"",INDEX(Lookups!$C$21:$Z$30,3,3*MATCH(Setup!$B22,Lookups!$A$21:$A$27,0)-1)))</f>
        <v>2</v>
      </c>
      <c r="C27" s="25" t="str">
        <f>IF(LEN(INDEX(Lookups!$C$21:$Z$30,3,3*MATCH(Setup!$B22,Lookups!$A$21:$A$27,0)))=0,"",INDEX(Lookups!$C$21:$Z$30,3,3*MATCH(Setup!$B22,Lookups!$A$21:$A$27,0)))</f>
        <v>If no improvement in waitGenerations of generations, then exit</v>
      </c>
      <c r="D27" s="27"/>
      <c r="E27" s="23"/>
    </row>
    <row r="28" spans="1:6" s="23" customFormat="1" ht="28">
      <c r="A28" s="23" t="str">
        <f>IF(LEN(INDEX(Lookups!$C$21:$Z$30,4,3*MATCH(Setup!$B22,Lookups!$A$21:$A$27,0)-2))=0,"",INDEX(Lookups!$C$21:$Z$30,4,3*MATCH(Setup!$B22,Lookups!$A$21:$A$27,0)-2))</f>
        <v>bfgsburnin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The number of generations which are run before the BFGS is ﬁrst used</v>
      </c>
      <c r="D28" s="27"/>
    </row>
    <row r="29" spans="1:6" s="23" customFormat="1" ht="28">
      <c r="A29" s="23" t="str">
        <f>IF(LEN(INDEX(Lookups!$C$21:$Z$30,5,3*MATCH(Setup!$B22,Lookups!$A$21:$A$27,0)-2))=0,"",INDEX(Lookups!$C$21:$Z$30,5,3*MATCH(Setup!$B22,Lookups!$A$21:$A$27,0)-2))</f>
        <v>solutionTolerance</v>
      </c>
      <c r="B29" s="18">
        <f>IF(D29&lt;&gt;"",D29,IF(LEN(INDEX(Lookups!$C$21:$Z$30,5,3*MATCH(Setup!$B22,Lookups!$A$21:$A$27,0)-1))=0,"",INDEX(Lookups!$C$21:$Z$30,5,3*MATCH(Setup!$B22,Lookups!$A$21:$A$27,0)-1)))</f>
        <v>0.01</v>
      </c>
      <c r="C29" s="25" t="str">
        <f>IF(LEN(INDEX(Lookups!$C$21:$Z$30,5,3*MATCH(Setup!$B22,Lookups!$A$21:$A$27,0)))=0,"",INDEX(Lookups!$C$21:$Z$30,5,3*MATCH(Setup!$B22,Lookups!$A$21:$A$27,0)))</f>
        <v>Numbers within solutionTolerance are considered equal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epsilonGradient</v>
      </c>
      <c r="B30" s="18">
        <f>IF(D30&lt;&gt;"",D30,IF(LEN(INDEX(Lookups!$C$21:$Z$30,6,3*MATCH(Setup!$B22,Lookups!$A$21:$A$27,0)-1))=0,"",INDEX(Lookups!$C$21:$Z$30,6,3*MATCH(Setup!$B22,Lookups!$A$21:$A$27,0)-1)))</f>
        <v>0.01</v>
      </c>
      <c r="C30" s="25" t="str">
        <f>IF(LEN(INDEX(Lookups!$C$21:$Z$30,6,3*MATCH(Setup!$B22,Lookups!$A$21:$A$27,0)))=0,"",INDEX(Lookups!$C$21:$Z$30,6,3*MATCH(Setup!$B22,Lookups!$A$21:$A$27,0)))</f>
        <v>epsilon in gradient calculation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pgtol</v>
      </c>
      <c r="B31" s="18">
        <f>IF(D31&lt;&gt;"",D31,IF(LEN(INDEX(Lookups!$C$21:$Z$30,7,3*MATCH(Setup!$B22,Lookups!$A$21:$A$27,0)-1))=0,"",INDEX(Lookups!$C$21:$Z$30,7,3*MATCH(Setup!$B22,Lookups!$A$21:$A$27,0)-1)))</f>
        <v>0.01</v>
      </c>
      <c r="C31" s="25" t="str">
        <f>IF(LEN(INDEX(Lookups!$C$21:$Z$30,7,3*MATCH(Setup!$B22,Lookups!$A$21:$A$27,0)))=0,"",INDEX(Lookups!$C$21:$Z$30,7,3*MATCH(Setup!$B22,Lookups!$A$21:$A$27,0)))</f>
        <v>tolerance on the projected gradient</v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factr</v>
      </c>
      <c r="B32" s="18">
        <f>IF(D32&lt;&gt;"",D32,IF(LEN(INDEX(Lookups!$C$21:$Z$30,8,3*MATCH(Setup!$B22,Lookups!$A$21:$A$27,0)-1))=0,"",INDEX(Lookups!$C$21:$Z$30,8,3*MATCH(Setup!$B22,Lookups!$A$21:$A$27,0)-1)))</f>
        <v>45036000000000</v>
      </c>
      <c r="C32" s="25" t="str">
        <f>IF(LEN(INDEX(Lookups!$C$21:$Z$30,8,3*MATCH(Setup!$B22,Lookups!$A$21:$A$27,0)))=0,"",INDEX(Lookups!$C$21:$Z$30,8,3*MATCH(Setup!$B22,Lookups!$A$21:$A$27,0)))</f>
        <v>Tolerance on delta_F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>maxit</v>
      </c>
      <c r="B33" s="18">
        <f>IF(D33&lt;&gt;"",D33,IF(LEN(INDEX(Lookups!$C$21:$Z$30,9,3*MATCH(Setup!$B22,Lookups!$A$21:$A$27,0)-1))=0,"",INDEX(Lookups!$C$21:$Z$30,9,3*MATCH(Setup!$B22,Lookups!$A$21:$A$27,0)-1)))</f>
        <v>100</v>
      </c>
      <c r="C33" s="25" t="str">
        <f>IF(LEN(INDEX(Lookups!$C$21:$Z$30,9,3*MATCH(Setup!$B22,Lookups!$A$21:$A$27,0)))=0,"",INDEX(Lookups!$C$21:$Z$30,9,3*MATCH(Setup!$B22,Lookups!$A$21:$A$27,0)))</f>
        <v>Maximum number of iterations</v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>normType</v>
      </c>
      <c r="B34" s="18" t="str">
        <f>IF(D34&lt;&gt;"",D34,IF(LEN(INDEX(Lookups!$C$21:$Z$30,10,3*MATCH(Setup!$B22,Lookups!$A$21:$A$27,0)-1))=0,"",INDEX(Lookups!$C$21:$Z$30,10,3*MATCH(Setup!$B22,Lookups!$A$21:$A$27,0)-1)))</f>
        <v>minkowski</v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>pPower</v>
      </c>
      <c r="B35" s="18">
        <f>IF(D35&lt;&gt;"",D35,IF(LEN(INDEX(Lookups!$C$21:$Z$31,11,3*MATCH(Setup!$B22,Lookups!$A$21:$A$27,0)-1))=0,"",INDEX(Lookups!$C$21:$Z$31,11,3*MATCH(Setup!$B22,Lookups!$A$21:$A$27,0)-1)))</f>
        <v>2</v>
      </c>
      <c r="C35" s="25" t="str">
        <f>IF(LEN(INDEX(Lookups!$C$21:$Z$31,11,3*MATCH(Setup!$B22,Lookups!$A$21:$A$27,0)))=0,"",INDEX(Lookups!$C$21:$Z$31,11,3*MATCH(Setup!$B22,Lookups!$A$21:$A$27,0)))</f>
        <v>Lp norm power</v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719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732</v>
      </c>
      <c r="B46" s="19" t="s">
        <v>733</v>
      </c>
      <c r="C46" s="6" t="s">
        <v>734</v>
      </c>
      <c r="D46" s="19"/>
      <c r="E46" s="19"/>
      <c r="F46" s="8" t="s">
        <v>735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736</v>
      </c>
      <c r="B49" s="19" t="s">
        <v>737</v>
      </c>
      <c r="C49" s="6" t="s">
        <v>734</v>
      </c>
      <c r="D49" s="19"/>
      <c r="E49" s="19"/>
      <c r="F49" s="8" t="s">
        <v>738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9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3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4" sqref="D3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725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725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726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726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726</v>
      </c>
    </row>
    <row r="11" spans="1:7" s="22" customFormat="1">
      <c r="A11" s="22" t="s">
        <v>727</v>
      </c>
      <c r="B11" s="22" t="s">
        <v>446</v>
      </c>
      <c r="C11" s="22" t="s">
        <v>728</v>
      </c>
      <c r="D11" s="22" t="s">
        <v>729</v>
      </c>
      <c r="E11" s="22" t="s">
        <v>658</v>
      </c>
    </row>
    <row r="12" spans="1:7" s="22" customFormat="1">
      <c r="A12" s="22" t="s">
        <v>730</v>
      </c>
      <c r="B12" s="22" t="s">
        <v>447</v>
      </c>
      <c r="C12" s="22" t="s">
        <v>731</v>
      </c>
      <c r="D12" s="22" t="s">
        <v>729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2015-01-06T14:40:28Z</dcterms:modified>
</cp:coreProperties>
</file>