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0" yWindow="0" windowWidth="33600" windowHeight="1984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Lookups!$A$21:$A$27</definedName>
    <definedName name="instance_defs">Lookups!$A$2:$E$12</definedName>
    <definedName name="instance_types">Lookups!$A$2:$A$12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7" i="2" l="1"/>
  <c r="N7" i="2"/>
  <c r="N13" i="2"/>
  <c r="N44" i="2"/>
  <c r="N39" i="2"/>
  <c r="N34" i="2"/>
  <c r="N6" i="2"/>
  <c r="E7" i="7"/>
  <c r="E8" i="7"/>
  <c r="E9" i="7"/>
  <c r="C8" i="7"/>
  <c r="C7" i="7"/>
  <c r="D8" i="7"/>
  <c r="D7" i="7"/>
  <c r="B34" i="7"/>
  <c r="B33" i="7"/>
  <c r="B32" i="7"/>
  <c r="B31" i="7"/>
  <c r="B30" i="7"/>
  <c r="B29" i="7"/>
  <c r="B28" i="7"/>
  <c r="B27" i="7"/>
  <c r="B26" i="7"/>
  <c r="B24" i="7"/>
  <c r="B25" i="7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A26" i="7"/>
  <c r="A25" i="7"/>
  <c r="A24" i="7"/>
  <c r="C24" i="7"/>
  <c r="M362" i="10"/>
  <c r="M344" i="10"/>
</calcChain>
</file>

<file path=xl/sharedStrings.xml><?xml version="1.0" encoding="utf-8"?>
<sst xmlns="http://schemas.openxmlformats.org/spreadsheetml/2006/main" count="2376" uniqueCount="769">
  <si>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</si>
  <si>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</si>
  <si>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</si>
  <si>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</si>
  <si>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</si>
  <si>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</si>
  <si>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</si>
  <si>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</si>
  <si>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</si>
  <si>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</si>
  <si>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</si>
  <si>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</si>
  <si>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</si>
  <si>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</si>
  <si>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</si>
  <si>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</si>
  <si>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</si>
  <si>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</si>
  <si>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</si>
  <si>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</si>
  <si>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</si>
  <si>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</si>
  <si>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</si>
  <si>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</si>
  <si>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</si>
  <si>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</si>
  <si>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</si>
  <si>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</si>
  <si>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</si>
  <si>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</si>
  <si>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</si>
  <si>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</si>
  <si>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</si>
  <si>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</si>
  <si>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</si>
  <si>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</si>
  <si>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</si>
  <si>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</si>
  <si>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</si>
  <si>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</si>
  <si>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</si>
  <si>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</si>
  <si>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</si>
  <si>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</si>
  <si>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</si>
  <si>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</si>
  <si>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</si>
  <si>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</si>
  <si>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</si>
  <si>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</si>
  <si>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</si>
  <si>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</si>
  <si>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</si>
  <si>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</si>
  <si>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</si>
  <si>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</si>
  <si>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</si>
  <si>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</si>
  <si>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</si>
  <si>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</si>
  <si>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</si>
  <si>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</si>
  <si>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</si>
  <si>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</si>
  <si>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</si>
  <si>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</si>
  <si>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</si>
  <si>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</si>
  <si>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</si>
  <si>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</si>
  <si>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</si>
  <si>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</si>
  <si>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</si>
  <si>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</si>
  <si>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</si>
  <si>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</si>
  <si>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</si>
  <si>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</si>
  <si>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</si>
  <si>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</si>
  <si>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</si>
  <si>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</si>
  <si>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</si>
  <si>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</si>
  <si>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</si>
  <si>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</si>
  <si>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</si>
  <si>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</si>
  <si>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</si>
  <si>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</si>
  <si>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</si>
  <si>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</si>
  <si>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</si>
  <si>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</si>
  <si>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</si>
  <si>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</si>
  <si>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</si>
  <si>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</si>
  <si>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</si>
  <si>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</si>
  <si>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</si>
  <si>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</si>
  <si>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</si>
  <si>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</si>
  <si>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</si>
  <si>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</si>
  <si>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</si>
  <si>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</si>
  <si>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</si>
  <si>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</si>
  <si>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</si>
  <si>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</si>
  <si>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</si>
  <si>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</si>
  <si>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</si>
  <si>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</si>
  <si>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</si>
  <si>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</si>
  <si>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</si>
  <si>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</si>
  <si>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</si>
  <si>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</si>
  <si>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</si>
  <si>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</si>
  <si>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</si>
  <si>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</si>
  <si>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</si>
  <si>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</si>
  <si>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</si>
  <si>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</si>
  <si>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</si>
  <si>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</si>
  <si>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</si>
  <si>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</si>
  <si>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</si>
  <si>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</si>
  <si>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</si>
  <si>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</si>
  <si>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</si>
  <si>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</si>
  <si>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</si>
  <si>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</si>
  <si>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</si>
  <si>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</si>
  <si>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</si>
  <si>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</si>
  <si>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</si>
  <si>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</si>
  <si>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</si>
  <si>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</si>
  <si>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</si>
  <si>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</si>
  <si>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</si>
  <si>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</si>
  <si>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</si>
  <si>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</si>
  <si>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</si>
  <si>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</si>
  <si>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</si>
  <si>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</si>
  <si>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</si>
  <si>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</si>
  <si>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</si>
  <si>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</si>
  <si>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</si>
  <si>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</si>
  <si>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</si>
  <si>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</si>
  <si>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</si>
  <si>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</si>
  <si>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</si>
  <si>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</si>
  <si>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</si>
  <si>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</si>
  <si>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</si>
  <si>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</si>
  <si>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</si>
  <si>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</si>
  <si>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</si>
  <si>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</si>
  <si>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</si>
  <si>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</si>
  <si>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</si>
  <si>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</si>
  <si>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</si>
  <si>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</si>
  <si>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</si>
  <si>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</si>
  <si>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</si>
  <si>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</si>
  <si>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</si>
  <si>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</si>
  <si>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</si>
  <si>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</si>
  <si>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</si>
  <si>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</si>
  <si>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</si>
  <si>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</si>
  <si>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</si>
  <si>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</si>
  <si>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</si>
  <si>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</si>
  <si>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</si>
  <si>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</si>
  <si>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</si>
  <si>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</si>
  <si>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</si>
  <si>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</si>
  <si>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</si>
  <si>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</si>
  <si>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</si>
  <si>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</si>
  <si>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</si>
  <si>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</si>
  <si>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</si>
  <si>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</si>
  <si>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</si>
  <si>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</si>
  <si>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</si>
  <si>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</si>
  <si>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</si>
  <si>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</si>
  <si>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</si>
  <si>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</si>
  <si>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</si>
  <si>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</si>
  <si>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</si>
  <si>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</si>
  <si>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</si>
  <si>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</si>
  <si>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</si>
  <si>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</si>
  <si>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</si>
  <si>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</si>
  <si>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</si>
  <si>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</si>
  <si>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</si>
  <si>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</si>
  <si>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</si>
  <si>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</si>
  <si>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</si>
  <si>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</si>
  <si>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</si>
  <si>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</si>
  <si>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</si>
  <si>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</si>
  <si>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</si>
  <si>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</si>
  <si>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</si>
  <si>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</si>
  <si>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</si>
  <si>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</si>
  <si>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</si>
  <si>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</si>
  <si>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</si>
  <si>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</si>
  <si>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</si>
  <si>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</si>
  <si>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</si>
  <si>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</si>
  <si>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</si>
  <si>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</si>
  <si>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</si>
  <si>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</si>
  <si>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</si>
  <si>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</si>
  <si>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</si>
  <si>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</si>
  <si>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</si>
  <si>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</si>
  <si>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</si>
  <si>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</si>
  <si>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</si>
  <si>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</si>
  <si>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</si>
  <si>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</si>
  <si>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</si>
  <si>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</si>
  <si>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</si>
  <si>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</si>
  <si>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</si>
  <si>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</si>
  <si>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</si>
  <si>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</si>
  <si>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</si>
  <si>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</si>
  <si>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</si>
  <si>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</si>
  <si>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</si>
  <si>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</si>
  <si>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</si>
  <si>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</si>
  <si>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</si>
  <si>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</si>
  <si>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</si>
  <si>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</si>
  <si>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</si>
  <si>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</si>
  <si>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</si>
  <si>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</si>
  <si>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</si>
  <si>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</si>
  <si>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</si>
  <si>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</si>
  <si>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</si>
  <si>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</si>
  <si>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</si>
  <si>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</si>
  <si>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</si>
  <si>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</si>
  <si>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</si>
  <si>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</si>
  <si>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</si>
  <si>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</si>
  <si>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</si>
  <si>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</si>
  <si>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</si>
  <si>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</si>
  <si>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</si>
  <si>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</si>
  <si>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</si>
  <si>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</si>
  <si>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</si>
  <si>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</si>
  <si>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</si>
  <si>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</si>
  <si>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</si>
  <si>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</si>
  <si>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</si>
  <si>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</si>
  <si>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</si>
  <si>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</si>
  <si>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</si>
  <si>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</si>
  <si>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</si>
  <si>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</si>
  <si>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</si>
  <si>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</si>
  <si>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</si>
  <si>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</si>
  <si>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</si>
  <si>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</si>
  <si>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</si>
  <si>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</si>
  <si>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</si>
  <si>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</si>
  <si>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</si>
  <si>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</si>
  <si>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</si>
  <si>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</si>
  <si>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</si>
  <si>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</si>
  <si>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</si>
  <si>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</si>
  <si>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</si>
  <si>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</si>
  <si>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</si>
  <si>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</si>
  <si>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</si>
  <si>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</si>
  <si>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</si>
  <si>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</si>
  <si>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</si>
  <si>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</si>
  <si>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</si>
  <si>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</si>
  <si>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</si>
  <si>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</si>
  <si>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</si>
  <si>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</si>
  <si>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</si>
  <si>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</si>
  <si>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</si>
  <si>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</si>
  <si>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</si>
  <si>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</si>
  <si>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</si>
  <si>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</si>
  <si>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</si>
  <si>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</si>
  <si>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</si>
  <si>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</si>
  <si>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</si>
  <si>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</si>
  <si>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</si>
  <si>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</si>
  <si>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</si>
  <si>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</si>
  <si>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</si>
  <si>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</si>
  <si>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</si>
  <si>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</si>
  <si>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</si>
  <si>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</si>
  <si>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</si>
  <si>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</si>
  <si>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</si>
  <si>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</si>
  <si>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</si>
  <si>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</si>
  <si>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</si>
  <si>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</si>
  <si>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</si>
  <si>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</si>
  <si>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</si>
  <si>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</si>
  <si>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</si>
  <si>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</si>
  <si>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</si>
  <si>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</si>
  <si>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</si>
  <si>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</si>
  <si>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</si>
  <si>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</si>
  <si>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</si>
  <si>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</si>
  <si>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</si>
  <si>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</si>
  <si>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</si>
  <si>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</si>
  <si>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</si>
  <si>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</si>
  <si>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</si>
  <si>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</si>
  <si>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</si>
  <si>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</si>
  <si>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</si>
  <si>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</si>
  <si>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</si>
  <si>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</si>
  <si>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</si>
  <si>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</si>
  <si>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</si>
  <si>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</si>
  <si>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</si>
  <si>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</si>
  <si>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</si>
  <si>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</si>
  <si>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</si>
  <si>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</si>
  <si>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</si>
  <si>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</si>
  <si>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</si>
  <si>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</si>
  <si>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</si>
  <si>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</si>
  <si>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</si>
  <si>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</si>
  <si>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</si>
  <si>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</si>
  <si>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</si>
  <si>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</si>
  <si>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</si>
  <si>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</si>
  <si>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</si>
  <si>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</si>
  <si>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</si>
  <si>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</si>
  <si>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</si>
  <si>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</si>
  <si>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</si>
  <si>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</si>
  <si>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</si>
  <si>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</si>
  <si>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</si>
  <si>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</si>
  <si>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</si>
  <si>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</si>
  <si>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</si>
  <si>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</si>
  <si>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</si>
  <si>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</si>
  <si>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</si>
  <si>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</si>
  <si>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</si>
  <si>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</si>
  <si>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</si>
  <si>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</si>
  <si>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</si>
  <si>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</si>
  <si>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</si>
  <si>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</si>
  <si>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</si>
  <si>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</si>
  <si>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</si>
  <si>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</si>
  <si>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</si>
  <si>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</si>
  <si>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</si>
  <si>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</si>
  <si>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</si>
  <si>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</si>
  <si>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</si>
  <si>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</si>
  <si>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</si>
  <si>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</si>
  <si>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</si>
  <si>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</si>
  <si>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</si>
  <si>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</si>
  <si>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</si>
  <si>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</si>
  <si>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</si>
  <si>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</si>
  <si>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</si>
  <si>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</si>
  <si>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</si>
  <si>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</si>
  <si>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</si>
  <si>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</si>
  <si>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</si>
  <si>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</si>
  <si>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</si>
  <si>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</si>
  <si>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</si>
  <si>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</si>
  <si>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</si>
  <si>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</si>
  <si>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</si>
  <si>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</si>
  <si>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</si>
  <si>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</si>
  <si>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</si>
  <si>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</si>
  <si>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</si>
  <si>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</si>
  <si>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</si>
  <si>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</si>
  <si>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</si>
  <si>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</si>
  <si>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</si>
  <si>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</si>
  <si>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</si>
  <si>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</si>
  <si>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</si>
  <si>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</si>
  <si>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</si>
  <si>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</si>
  <si>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</si>
  <si>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</si>
  <si>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</si>
  <si>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</si>
  <si>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</si>
  <si>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</si>
  <si>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</si>
  <si>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</si>
  <si>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</si>
  <si>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</si>
  <si>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</si>
  <si>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</si>
  <si>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</si>
  <si>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</si>
  <si>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</si>
  <si>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</si>
  <si>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</si>
  <si>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</si>
  <si>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</si>
  <si>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</si>
  <si>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</si>
  <si>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</si>
  <si>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</si>
  <si>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</si>
  <si>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</si>
  <si>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</si>
  <si>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</si>
  <si>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</si>
  <si>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</si>
  <si>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</si>
  <si>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</si>
  <si>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</si>
  <si>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</si>
  <si>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</si>
  <si>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</si>
  <si>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</si>
  <si>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</si>
  <si>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</si>
  <si>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</si>
  <si>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</si>
  <si>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</si>
  <si>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</si>
  <si>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</si>
  <si>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</si>
  <si>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</si>
  <si>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</si>
  <si>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</si>
  <si>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</si>
  <si>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</si>
  <si>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</si>
  <si>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</si>
  <si>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</si>
  <si>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</si>
  <si>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</si>
  <si>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</si>
  <si>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</si>
  <si>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</si>
  <si>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</si>
  <si>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</si>
  <si>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</si>
  <si>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</si>
  <si>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</si>
  <si>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</si>
  <si>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</si>
  <si>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</si>
  <si>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</si>
  <si>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</si>
  <si>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</si>
  <si>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</si>
  <si>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</si>
  <si>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</si>
  <si>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</si>
  <si>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</si>
  <si>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</si>
  <si>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</si>
  <si>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</si>
  <si>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</si>
  <si>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</si>
  <si>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</si>
  <si>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</si>
  <si>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</si>
  <si>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</si>
  <si>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</si>
  <si>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</si>
  <si>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</si>
  <si>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</si>
  <si>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</si>
  <si>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</si>
  <si>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</si>
  <si>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</si>
  <si>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</si>
  <si>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</si>
  <si>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</si>
  <si>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</si>
  <si>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</si>
  <si>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</si>
  <si>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</si>
  <si>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</si>
  <si>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Total Site Energy Intensity</t>
  </si>
  <si>
    <t>total_site_energy_intensity</t>
  </si>
  <si>
    <t>standard_report_legacy.total_energy</t>
  </si>
  <si>
    <t>Total Source Energy Intensity</t>
  </si>
  <si>
    <t>total_source_energy_intensity</t>
  </si>
  <si>
    <t>standard_report_legacy.total_source_energy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</si>
  <si>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</si>
  <si>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</si>
  <si>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</si>
  <si>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</si>
  <si>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</si>
  <si>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</si>
  <si>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</si>
  <si>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</si>
  <si>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</si>
  <si>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</si>
  <si>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</si>
  <si>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</si>
  <si>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</si>
  <si>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</si>
  <si>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</si>
  <si>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</si>
  <si>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m2.2xlarge</t>
  </si>
  <si>
    <t>$0.49/hour</t>
  </si>
  <si>
    <t>850 GB</t>
  </si>
  <si>
    <t>m2.4xlarge</t>
  </si>
  <si>
    <t>$0.98/hour</t>
  </si>
  <si>
    <t>840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</si>
  <si>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</si>
  <si>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</si>
  <si>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</si>
  <si>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</si>
  <si>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</si>
  <si>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</si>
  <si>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Recommended for Server if large analysis because of storage</t>
  </si>
  <si>
    <t>Worker Only</t>
  </si>
  <si>
    <t>Worker Only - Recommended for Worker</t>
  </si>
  <si>
    <t>Storage</t>
  </si>
  <si>
    <t>Total Cost</t>
  </si>
  <si>
    <t>../weather/*.epw</t>
  </si>
  <si>
    <t>office</t>
  </si>
  <si>
    <t>../seeds/office.osm</t>
  </si>
  <si>
    <t>Office Sampling</t>
  </si>
  <si>
    <t>Create Aspect Ratio with Rotation</t>
  </si>
  <si>
    <t>CreateBuilding</t>
  </si>
  <si>
    <t>Rotation (deg).</t>
  </si>
  <si>
    <t>rotation_ip</t>
  </si>
  <si>
    <t>7c1d72ce-8e72-44a7-a0b0-d049cd5fb5d0</t>
  </si>
  <si>
    <t>North</t>
  </si>
  <si>
    <t>East</t>
  </si>
  <si>
    <t>Set Thermostat Schedules</t>
  </si>
  <si>
    <t>699b90d0-1b73-4208-869a-c6987afda0da</t>
  </si>
  <si>
    <t>SetThermostatSchedules</t>
  </si>
  <si>
    <t>Choose Thermal Zones to change thermostat schedules on.</t>
  </si>
  <si>
    <t>zones</t>
  </si>
  <si>
    <t>*All Thermal Zones*</t>
  </si>
  <si>
    <t>|*All Thermal Zones*|</t>
  </si>
  <si>
    <t>Choose Cooling Schedule.</t>
  </si>
  <si>
    <t>cooling_sch</t>
  </si>
  <si>
    <t>Small Office ClgSetp</t>
  </si>
  <si>
    <t>|Large Office ClgSetp,Large Office HtgSetp,Medium Office ClgSetp,Medium Office HtgSetp,Small Office ClgSetp,Small Office HtgSetp,*No Change*|</t>
  </si>
  <si>
    <t>Choose Heating Schedule.</t>
  </si>
  <si>
    <t>heating_sch</t>
  </si>
  <si>
    <t>Small Office HtgSetp</t>
  </si>
  <si>
    <t>Material and Installation Costs per Thermal Zone ($/thermal zone).</t>
  </si>
  <si>
    <t>4da317af-e67e-4f4e-bcb9-d30452fde2db</t>
  </si>
  <si>
    <t>South Projection Factor (overhang depth / window height)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</si>
  <si>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</si>
  <si>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East Projection Factor (overhang depth / window height)</t>
  </si>
  <si>
    <t>West Projection Factor (overhang depth / window height)</t>
  </si>
  <si>
    <t>AEDG Office HVAC VAV with DX Cooling</t>
  </si>
  <si>
    <t>987def74-02c3-4c19-94ab-d644f1118e8c</t>
  </si>
  <si>
    <t>AedgOfficeHvacVavDx</t>
  </si>
  <si>
    <t>Total Cost for HVAC System ($).</t>
  </si>
  <si>
    <t>costTotalHVACSystem</t>
  </si>
  <si>
    <t>Apply recommended availability and ventilation schedules for air handlers?</t>
  </si>
  <si>
    <t>remake_schedules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</si>
  <si>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</si>
  <si>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</si>
  <si>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</si>
  <si>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</si>
  <si>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</si>
  <si>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</si>
  <si>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</si>
  <si>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</si>
  <si>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</si>
  <si>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</si>
  <si>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</si>
  <si>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</si>
  <si>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</si>
  <si>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</si>
  <si>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</si>
  <si>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</si>
  <si>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</si>
  <si>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</si>
  <si>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</si>
  <si>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</si>
  <si>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</si>
  <si>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</si>
  <si>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</si>
  <si>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</si>
  <si>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</si>
  <si>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</si>
  <si>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</si>
  <si>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</si>
  <si>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</si>
  <si>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</si>
  <si>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</si>
  <si>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</si>
  <si>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</si>
  <si>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</si>
  <si>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</si>
  <si>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</si>
  <si>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</si>
  <si>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East PF</t>
  </si>
  <si>
    <t>South PF</t>
  </si>
  <si>
    <t>West PF</t>
  </si>
  <si>
    <t>Site EUI</t>
  </si>
  <si>
    <t>Source EUI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</si>
  <si>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</si>
  <si>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</si>
  <si>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</si>
  <si>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</si>
  <si>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</si>
  <si>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</si>
  <si>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discrete_uncertain</t>
  </si>
  <si>
    <t>[1,2,3,4,5]</t>
  </si>
  <si>
    <t>[0.1,0.5,0.1,0.2,0.1]</t>
  </si>
  <si>
    <t>1.8.0-pre12</t>
  </si>
  <si>
    <t>South WWR</t>
  </si>
  <si>
    <t>East WWR</t>
  </si>
  <si>
    <t>0.3.5</t>
  </si>
  <si>
    <t>../training_measures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</si>
</sst>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4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7" fillId="0" borderId="0" xfId="0" applyFont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3" fillId="9" borderId="0" xfId="0" applyFont="1" applyFill="1" applyAlignme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5" fillId="2" borderId="0" xfId="0" applyFont="1" applyFill="1" applyAlignment="1">
      <alignment horizontal="center" wrapText="1"/>
    </xf>
    <xf numFmtId="0" fontId="0" fillId="7" borderId="0" xfId="0" applyFill="1" applyAlignment="1">
      <alignment wrapText="1"/>
    </xf>
    <xf numFmtId="0" fontId="0" fillId="10" borderId="0" xfId="0" applyFill="1"/>
    <xf numFmtId="0" fontId="0" fillId="11" borderId="0" xfId="0" applyFill="1"/>
    <xf numFmtId="0" fontId="7" fillId="0" borderId="0" xfId="0" applyFont="1" applyAlignment="1">
      <alignment horizontal="left"/>
    </xf>
    <xf numFmtId="0" fontId="3" fillId="5" borderId="0" xfId="0" applyFont="1" applyFill="1" applyAlignment="1">
      <alignment horizontal="center"/>
    </xf>
  </cellXfs>
  <cellStyles count="14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zoomScale="120" zoomScaleNormal="120" zoomScalePageLayoutView="120" workbookViewId="0">
      <selection activeCell="C19" sqref="C19"/>
    </sheetView>
  </sheetViews>
  <sheetFormatPr baseColWidth="10" defaultColWidth="10.6640625" defaultRowHeight="14" x14ac:dyDescent="0"/>
  <cols>
    <col min="1" max="1" width="25.6640625" style="1" customWidth="1"/>
    <col min="2" max="2" width="42.6640625" style="28" bestFit="1" customWidth="1"/>
    <col min="3" max="3" width="33.6640625" style="1" bestFit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9"/>
      <c r="B1" s="30"/>
      <c r="C1" s="19"/>
      <c r="D1" s="20"/>
      <c r="E1" s="20"/>
      <c r="F1" s="20" t="s">
        <v>5</v>
      </c>
    </row>
    <row r="2" spans="1:6" s="12" customFormat="1">
      <c r="A2" s="11" t="s">
        <v>435</v>
      </c>
      <c r="B2" s="29"/>
      <c r="C2" s="13"/>
      <c r="D2" s="13"/>
      <c r="E2" s="13"/>
      <c r="F2" s="13"/>
    </row>
    <row r="3" spans="1:6">
      <c r="A3" s="1" t="s">
        <v>436</v>
      </c>
      <c r="B3" s="44" t="s">
        <v>767</v>
      </c>
      <c r="F3" s="1" t="s">
        <v>437</v>
      </c>
    </row>
    <row r="4" spans="1:6" ht="28">
      <c r="A4" s="1" t="s">
        <v>458</v>
      </c>
      <c r="B4" s="27" t="s">
        <v>516</v>
      </c>
      <c r="F4" s="2" t="s">
        <v>459</v>
      </c>
    </row>
    <row r="5" spans="1:6" ht="42">
      <c r="A5" s="1" t="s">
        <v>471</v>
      </c>
      <c r="B5" s="28" t="s">
        <v>764</v>
      </c>
      <c r="F5" s="2" t="s">
        <v>618</v>
      </c>
    </row>
    <row r="6" spans="1:6" ht="46" customHeight="1">
      <c r="A6" s="1" t="s">
        <v>472</v>
      </c>
      <c r="B6" s="27" t="s">
        <v>608</v>
      </c>
      <c r="F6" s="2" t="s">
        <v>474</v>
      </c>
    </row>
    <row r="7" spans="1:6" ht="28">
      <c r="A7" s="1" t="s">
        <v>442</v>
      </c>
      <c r="B7" s="27" t="s">
        <v>658</v>
      </c>
      <c r="C7" s="36" t="str">
        <f>VLOOKUP($B7,instance_defs,5,FALSE)</f>
        <v>Recommended for Server if large analysis because of storage</v>
      </c>
      <c r="D7" s="36" t="str">
        <f>VLOOKUP($B7,instance_defs,2,FALSE)&amp;" with "&amp;VLOOKUP($B7,instance_defs,4,FALSE)</f>
        <v>4 Cores with 850 GB</v>
      </c>
      <c r="E7" s="36" t="str">
        <f>VLOOKUP($B7,instance_defs,3,FALSE)</f>
        <v>$0.49/hour</v>
      </c>
      <c r="F7" s="1" t="s">
        <v>610</v>
      </c>
    </row>
    <row r="8" spans="1:6" ht="28">
      <c r="A8" s="1" t="s">
        <v>443</v>
      </c>
      <c r="B8" s="27" t="s">
        <v>606</v>
      </c>
      <c r="C8" s="36" t="str">
        <f>VLOOKUP($B8,instance_defs,5,FALSE)</f>
        <v>Worker Only - Recommended for Worker</v>
      </c>
      <c r="D8" s="36" t="str">
        <f>VLOOKUP($B8,instance_defs,2,FALSE)&amp;" with "&amp;VLOOKUP($B8,instance_defs,4,FALSE)</f>
        <v>32 Cores with 320 GB</v>
      </c>
      <c r="E8" s="36" t="str">
        <f>VLOOKUP($B8,instance_defs,3,FALSE)</f>
        <v>$1.68/hour</v>
      </c>
      <c r="F8" s="2" t="s">
        <v>444</v>
      </c>
    </row>
    <row r="9" spans="1:6">
      <c r="A9" s="1" t="s">
        <v>460</v>
      </c>
      <c r="B9" s="27">
        <v>1</v>
      </c>
      <c r="C9" s="3"/>
      <c r="D9" s="36" t="s">
        <v>674</v>
      </c>
      <c r="E9" s="36" t="str">
        <f>"$"&amp;VALUE(LEFT(E7,5))+B9*VALUE(LEFT(E8,5))&amp;"/hour"</f>
        <v>$2.17/hour</v>
      </c>
      <c r="F9" s="2" t="s">
        <v>609</v>
      </c>
    </row>
    <row r="11" spans="1:6" s="12" customFormat="1">
      <c r="A11" s="11" t="s">
        <v>28</v>
      </c>
      <c r="B11" s="29"/>
      <c r="C11" s="11"/>
      <c r="D11" s="13"/>
      <c r="E11" s="13"/>
      <c r="F11" s="13"/>
    </row>
    <row r="12" spans="1:6">
      <c r="A12" s="1" t="s">
        <v>39</v>
      </c>
      <c r="B12" s="27" t="s">
        <v>678</v>
      </c>
      <c r="F12" s="1" t="s">
        <v>473</v>
      </c>
    </row>
    <row r="13" spans="1:6">
      <c r="A13" s="1" t="s">
        <v>25</v>
      </c>
      <c r="B13" s="27" t="s">
        <v>768</v>
      </c>
      <c r="F13" s="33" t="s">
        <v>619</v>
      </c>
    </row>
    <row r="14" spans="1:6">
      <c r="A14" s="1" t="s">
        <v>26</v>
      </c>
      <c r="B14" s="27" t="s">
        <v>452</v>
      </c>
      <c r="F14" s="33" t="s">
        <v>619</v>
      </c>
    </row>
    <row r="15" spans="1:6">
      <c r="A15" s="1" t="s">
        <v>464</v>
      </c>
      <c r="B15" s="28" t="b">
        <v>1</v>
      </c>
      <c r="F15" s="1" t="s">
        <v>437</v>
      </c>
    </row>
    <row r="16" spans="1:6">
      <c r="A16" s="1" t="s">
        <v>465</v>
      </c>
      <c r="B16" s="26" t="b">
        <v>1</v>
      </c>
      <c r="F16" s="2" t="s">
        <v>611</v>
      </c>
    </row>
    <row r="17" spans="1:6">
      <c r="A17" s="1" t="s">
        <v>466</v>
      </c>
      <c r="B17" s="28" t="s">
        <v>467</v>
      </c>
      <c r="F17" s="1" t="s">
        <v>437</v>
      </c>
    </row>
    <row r="18" spans="1:6">
      <c r="A18" s="1" t="s">
        <v>468</v>
      </c>
      <c r="B18" s="28" t="s">
        <v>547</v>
      </c>
      <c r="F18" s="1" t="s">
        <v>437</v>
      </c>
    </row>
    <row r="20" spans="1:6" s="2" customFormat="1" ht="42">
      <c r="A20" s="11" t="s">
        <v>27</v>
      </c>
      <c r="B20" s="29" t="s">
        <v>612</v>
      </c>
      <c r="C20" s="11"/>
      <c r="D20" s="11"/>
      <c r="E20" s="11"/>
      <c r="F20" s="13" t="s">
        <v>457</v>
      </c>
    </row>
    <row r="21" spans="1:6">
      <c r="A21" s="1" t="s">
        <v>453</v>
      </c>
      <c r="B21" s="27" t="s">
        <v>15</v>
      </c>
    </row>
    <row r="22" spans="1:6" s="33" customFormat="1">
      <c r="B22" s="28"/>
      <c r="D22" s="2"/>
      <c r="E22" s="2"/>
    </row>
    <row r="23" spans="1:6" s="2" customFormat="1" ht="42">
      <c r="A23" s="11" t="s">
        <v>451</v>
      </c>
      <c r="B23" s="29" t="s">
        <v>615</v>
      </c>
      <c r="C23" s="11" t="s">
        <v>613</v>
      </c>
      <c r="D23" s="11" t="s">
        <v>614</v>
      </c>
      <c r="E23" s="11"/>
      <c r="F23" s="13" t="s">
        <v>457</v>
      </c>
    </row>
    <row r="24" spans="1:6">
      <c r="A24" s="33" t="str">
        <f>IF(LEN(INDEX(Lookups!$C$21:$Z$30,1,3*MATCH(Setup!$B21,Lookups!$A$21:$A$27,0)-2))=0,"",INDEX(Lookups!$C$21:$Z$30,1,3*MATCH(Setup!$B21,Lookups!$A$21:$A$27,0)-2))</f>
        <v>Sample Method</v>
      </c>
      <c r="B24" s="28" t="str">
        <f>IF(D24&lt;&gt;"",D24,IF(LEN(INDEX(Lookups!$C$21:$Z$30,1,3*MATCH(Setup!$B21,Lookups!$A$21:$A$27,0)-1))=0,"",INDEX(Lookups!$C$21:$Z$30,1,3*MATCH(Setup!$B21,Lookups!$A$21:$A$27,0)-1)))</f>
        <v>all_variables</v>
      </c>
      <c r="C24" s="37" t="str">
        <f>IF(LEN(INDEX(Lookups!$C$21:$Z$30,1,3*MATCH(Setup!$B21,Lookups!$A$21:$A$27,0)))=0,"",INDEX(Lookups!$C$21:$Z$30,1,3*MATCH(Setup!$B21,Lookups!$A$21:$A$27,0)))</f>
        <v>individual_variables / all_variables</v>
      </c>
      <c r="D24" s="39" t="s">
        <v>454</v>
      </c>
      <c r="E24" s="33"/>
    </row>
    <row r="25" spans="1:6" ht="28">
      <c r="A25" s="33" t="str">
        <f>IF(LEN(INDEX(Lookups!$C$21:$Z$30,2,3*MATCH(Setup!$B21,Lookups!$A$21:$A$27,0)-2))=0,"",INDEX(Lookups!$C$21:$Z$30,2,3*MATCH(Setup!$B21,Lookups!$A$21:$A$27,0)-2))</f>
        <v>Number of Samples</v>
      </c>
      <c r="B25" s="28">
        <f>IF(D25&lt;&gt;"",D25,IF(LEN(INDEX(Lookups!$C$21:$Z$30,2,3*MATCH(Setup!$B21,Lookups!$A$21:$A$27,0)-1))=0,"",INDEX(Lookups!$C$21:$Z$30,2,3*MATCH(Setup!$B21,Lookups!$A$21:$A$27,0)-1)))</f>
        <v>300</v>
      </c>
      <c r="C25" s="37" t="str">
        <f>IF(LEN(INDEX(Lookups!$C$21:$Z$30,2,3*MATCH(Setup!$B21,Lookups!$A$21:$A$27,0)))=0,"",INDEX(Lookups!$C$21:$Z$30,2,3*MATCH(Setup!$B21,Lookups!$A$21:$A$27,0)))</f>
        <v>positive integer (if individual, total simulations is this times each variable)</v>
      </c>
      <c r="D25" s="39">
        <v>300</v>
      </c>
      <c r="E25" s="33"/>
    </row>
    <row r="26" spans="1:6">
      <c r="A26" s="33" t="str">
        <f>IF(LEN(INDEX(Lookups!$C$21:$Z$30,3,3*MATCH(Setup!$B21,Lookups!$A$21:$A$27,0)-2))=0,"",INDEX(Lookups!$C$21:$Z$30,3,3*MATCH(Setup!$B21,Lookups!$A$21:$A$27,0)-2))</f>
        <v/>
      </c>
      <c r="B26" s="28" t="str">
        <f>IF(D26&lt;&gt;"",D26,IF(LEN(INDEX(Lookups!$C$21:$Z$30,3,3*MATCH(Setup!$B21,Lookups!$A$21:$A$27,0)-1))=0,"",INDEX(Lookups!$C$21:$Z$30,3,3*MATCH(Setup!$B21,Lookups!$A$21:$A$27,0)-1)))</f>
        <v/>
      </c>
      <c r="C26" s="37" t="str">
        <f>IF(LEN(INDEX(Lookups!$C$21:$Z$30,3,3*MATCH(Setup!$B21,Lookups!$A$21:$A$27,0)))=0,"",INDEX(Lookups!$C$21:$Z$30,3,3*MATCH(Setup!$B21,Lookups!$A$21:$A$27,0)))</f>
        <v/>
      </c>
      <c r="D26" s="39"/>
      <c r="E26" s="33"/>
    </row>
    <row r="27" spans="1:6" s="33" customFormat="1">
      <c r="A27" s="33" t="str">
        <f>IF(LEN(INDEX(Lookups!$C$21:$Z$30,4,3*MATCH(Setup!$B21,Lookups!$A$21:$A$27,0)-2))=0,"",INDEX(Lookups!$C$21:$Z$30,4,3*MATCH(Setup!$B21,Lookups!$A$21:$A$27,0)-2))</f>
        <v/>
      </c>
      <c r="B27" s="28" t="str">
        <f>IF(D27&lt;&gt;"",D27,IF(LEN(INDEX(Lookups!$C$21:$Z$30,4,3*MATCH(Setup!$B21,Lookups!$A$21:$A$27,0)-1))=0,"",INDEX(Lookups!$C$21:$Z$30,4,3*MATCH(Setup!$B21,Lookups!$A$21:$A$27,0)-1)))</f>
        <v/>
      </c>
      <c r="C27" s="37" t="str">
        <f>IF(LEN(INDEX(Lookups!$C$21:$Z$30,4,3*MATCH(Setup!$B21,Lookups!$A$21:$A$27,0)))=0,"",INDEX(Lookups!$C$21:$Z$30,4,3*MATCH(Setup!$B21,Lookups!$A$21:$A$27,0)))</f>
        <v/>
      </c>
      <c r="D27" s="39"/>
    </row>
    <row r="28" spans="1:6" s="33" customFormat="1">
      <c r="A28" s="33" t="str">
        <f>IF(LEN(INDEX(Lookups!$C$21:$Z$30,5,3*MATCH(Setup!$B21,Lookups!$A$21:$A$27,0)-2))=0,"",INDEX(Lookups!$C$21:$Z$30,5,3*MATCH(Setup!$B21,Lookups!$A$21:$A$27,0)-2))</f>
        <v/>
      </c>
      <c r="B28" s="28" t="str">
        <f>IF(D28&lt;&gt;"",D28,IF(LEN(INDEX(Lookups!$C$21:$Z$30,5,3*MATCH(Setup!$B21,Lookups!$A$21:$A$27,0)-1))=0,"",INDEX(Lookups!$C$21:$Z$30,5,3*MATCH(Setup!$B21,Lookups!$A$21:$A$27,0)-1)))</f>
        <v/>
      </c>
      <c r="C28" s="37" t="str">
        <f>IF(LEN(INDEX(Lookups!$C$21:$Z$30,5,3*MATCH(Setup!$B21,Lookups!$A$21:$A$27,0)))=0,"",INDEX(Lookups!$C$21:$Z$30,5,3*MATCH(Setup!$B21,Lookups!$A$21:$A$27,0)))</f>
        <v/>
      </c>
      <c r="D28" s="39"/>
    </row>
    <row r="29" spans="1:6" s="33" customFormat="1">
      <c r="A29" s="33" t="str">
        <f>IF(LEN(INDEX(Lookups!$C$21:$Z$30,6,3*MATCH(Setup!$B21,Lookups!$A$21:$A$27,0)-2))=0,"",INDEX(Lookups!$C$21:$Z$30,6,3*MATCH(Setup!$B21,Lookups!$A$21:$A$27,0)-2))</f>
        <v/>
      </c>
      <c r="B29" s="28" t="str">
        <f>IF(D29&lt;&gt;"",D29,IF(LEN(INDEX(Lookups!$C$21:$Z$30,6,3*MATCH(Setup!$B21,Lookups!$A$21:$A$27,0)-1))=0,"",INDEX(Lookups!$C$21:$Z$30,6,3*MATCH(Setup!$B21,Lookups!$A$21:$A$27,0)-1)))</f>
        <v/>
      </c>
      <c r="C29" s="37" t="str">
        <f>IF(LEN(INDEX(Lookups!$C$21:$Z$30,6,3*MATCH(Setup!$B21,Lookups!$A$21:$A$27,0)))=0,"",INDEX(Lookups!$C$21:$Z$30,6,3*MATCH(Setup!$B21,Lookups!$A$21:$A$27,0)))</f>
        <v/>
      </c>
      <c r="D29" s="39"/>
    </row>
    <row r="30" spans="1:6" s="33" customFormat="1">
      <c r="A30" s="33" t="str">
        <f>IF(LEN(INDEX(Lookups!$C$21:$Z$30,7,3*MATCH(Setup!$B21,Lookups!$A$21:$A$27,0)-2))=0,"",INDEX(Lookups!$C$21:$Z$30,7,3*MATCH(Setup!$B21,Lookups!$A$21:$A$27,0)-2))</f>
        <v/>
      </c>
      <c r="B30" s="28" t="str">
        <f>IF(D30&lt;&gt;"",D30,IF(LEN(INDEX(Lookups!$C$21:$Z$30,7,3*MATCH(Setup!$B21,Lookups!$A$21:$A$27,0)-1))=0,"",INDEX(Lookups!$C$21:$Z$30,7,3*MATCH(Setup!$B21,Lookups!$A$21:$A$27,0)-1)))</f>
        <v/>
      </c>
      <c r="C30" s="37" t="str">
        <f>IF(LEN(INDEX(Lookups!$C$21:$Z$30,7,3*MATCH(Setup!$B21,Lookups!$A$21:$A$27,0)))=0,"",INDEX(Lookups!$C$21:$Z$30,7,3*MATCH(Setup!$B21,Lookups!$A$21:$A$27,0)))</f>
        <v/>
      </c>
      <c r="D30" s="39"/>
    </row>
    <row r="31" spans="1:6" s="33" customFormat="1">
      <c r="A31" s="33" t="str">
        <f>IF(LEN(INDEX(Lookups!$C$21:$Z$30,8,3*MATCH(Setup!$B21,Lookups!$A$21:$A$27,0)-2))=0,"",INDEX(Lookups!$C$21:$Z$30,8,3*MATCH(Setup!$B21,Lookups!$A$21:$A$27,0)-2))</f>
        <v/>
      </c>
      <c r="B31" s="28" t="str">
        <f>IF(D31&lt;&gt;"",D31,IF(LEN(INDEX(Lookups!$C$21:$Z$30,8,3*MATCH(Setup!$B21,Lookups!$A$21:$A$27,0)-1))=0,"",INDEX(Lookups!$C$21:$Z$30,8,3*MATCH(Setup!$B21,Lookups!$A$21:$A$27,0)-1)))</f>
        <v/>
      </c>
      <c r="C31" s="37" t="str">
        <f>IF(LEN(INDEX(Lookups!$C$21:$Z$30,8,3*MATCH(Setup!$B21,Lookups!$A$21:$A$27,0)))=0,"",INDEX(Lookups!$C$21:$Z$30,8,3*MATCH(Setup!$B21,Lookups!$A$21:$A$27,0)))</f>
        <v/>
      </c>
      <c r="D31" s="39"/>
    </row>
    <row r="32" spans="1:6" s="33" customFormat="1">
      <c r="A32" s="33" t="str">
        <f>IF(LEN(INDEX(Lookups!$C$21:$Z$30,9,3*MATCH(Setup!$B21,Lookups!$A$21:$A$27,0)-2))=0,"",INDEX(Lookups!$C$21:$Z$30,9,3*MATCH(Setup!$B21,Lookups!$A$21:$A$27,0)-2))</f>
        <v/>
      </c>
      <c r="B32" s="28" t="str">
        <f>IF(D32&lt;&gt;"",D32,IF(LEN(INDEX(Lookups!$C$21:$Z$30,9,3*MATCH(Setup!$B21,Lookups!$A$21:$A$27,0)-1))=0,"",INDEX(Lookups!$C$21:$Z$30,9,3*MATCH(Setup!$B21,Lookups!$A$21:$A$27,0)-1)))</f>
        <v/>
      </c>
      <c r="C32" s="37" t="str">
        <f>IF(LEN(INDEX(Lookups!$C$21:$Z$30,9,3*MATCH(Setup!$B21,Lookups!$A$21:$A$27,0)))=0,"",INDEX(Lookups!$C$21:$Z$30,9,3*MATCH(Setup!$B21,Lookups!$A$21:$A$27,0)))</f>
        <v/>
      </c>
      <c r="D32" s="39"/>
    </row>
    <row r="33" spans="1:6">
      <c r="A33" s="33" t="str">
        <f>IF(LEN(INDEX(Lookups!$C$21:$Z$30,10,3*MATCH(Setup!$B21,Lookups!$A$21:$A$27,0)-2))=0,"",INDEX(Lookups!$C$21:$Z$30,10,3*MATCH(Setup!$B21,Lookups!$A$21:$A$27,0)-2))</f>
        <v/>
      </c>
      <c r="B33" s="28" t="str">
        <f>IF(D33&lt;&gt;"",D33,IF(LEN(INDEX(Lookups!$C$21:$Z$30,10,3*MATCH(Setup!$B21,Lookups!$A$21:$A$27,0)-1))=0,"",INDEX(Lookups!$C$21:$Z$30,10,3*MATCH(Setup!$B21,Lookups!$A$21:$A$27,0)-1)))</f>
        <v/>
      </c>
      <c r="C33" s="37" t="str">
        <f>IF(LEN(INDEX(Lookups!$C$21:$Z$30,10,3*MATCH(Setup!$B21,Lookups!$A$21:$A$27,0)))=0,"",INDEX(Lookups!$C$21:$Z$30,10,3*MATCH(Setup!$B21,Lookups!$A$21:$A$27,0)))</f>
        <v/>
      </c>
      <c r="D33" s="39"/>
      <c r="E33" s="33"/>
    </row>
    <row r="34" spans="1:6" s="33" customFormat="1">
      <c r="A34" s="33" t="str">
        <f>IF(LEN(INDEX(Lookups!$C$21:$Z$31,11,3*MATCH(Setup!$B21,Lookups!$A$21:$A$27,0)-2))=0,"",INDEX(Lookups!$C$21:$Z$31,11,3*MATCH(Setup!$B21,Lookups!$A$21:$A$27,0)-2))</f>
        <v/>
      </c>
      <c r="B34" s="28" t="str">
        <f>IF(D34&lt;&gt;"",D34,IF(LEN(INDEX(Lookups!$C$21:$Z$31,11,3*MATCH(Setup!$B21,Lookups!$A$21:$A$27,0)-1))=0,"",INDEX(Lookups!$C$21:$Z$31,11,3*MATCH(Setup!$B21,Lookups!$A$21:$A$27,0)-1)))</f>
        <v/>
      </c>
      <c r="C34" s="37" t="str">
        <f>IF(LEN(INDEX(Lookups!$C$21:$Z$31,11,3*MATCH(Setup!$B21,Lookups!$A$21:$A$27,0)))=0,"",INDEX(Lookups!$C$21:$Z$31,11,3*MATCH(Setup!$B21,Lookups!$A$21:$A$27,0)))</f>
        <v/>
      </c>
      <c r="D34" s="39"/>
    </row>
    <row r="35" spans="1:6" s="33" customFormat="1">
      <c r="B35" s="28"/>
      <c r="C35" s="28"/>
      <c r="D35" s="2"/>
      <c r="E35" s="2"/>
    </row>
    <row r="36" spans="1:6" s="2" customFormat="1" ht="28">
      <c r="A36" s="11" t="s">
        <v>33</v>
      </c>
      <c r="B36" s="29" t="s">
        <v>620</v>
      </c>
      <c r="C36" s="11" t="s">
        <v>31</v>
      </c>
      <c r="D36" s="11"/>
      <c r="E36" s="11"/>
      <c r="F36" s="13"/>
    </row>
    <row r="37" spans="1:6">
      <c r="A37" s="1" t="s">
        <v>29</v>
      </c>
      <c r="B37" s="38" t="s">
        <v>675</v>
      </c>
    </row>
    <row r="39" spans="1:6" s="2" customFormat="1" ht="28">
      <c r="A39" s="11" t="s">
        <v>30</v>
      </c>
      <c r="B39" s="29" t="s">
        <v>455</v>
      </c>
      <c r="C39" s="11" t="s">
        <v>38</v>
      </c>
      <c r="D39" s="11" t="s">
        <v>620</v>
      </c>
      <c r="E39" s="11"/>
      <c r="F39" s="13" t="s">
        <v>449</v>
      </c>
    </row>
    <row r="40" spans="1:6" ht="28">
      <c r="A40" s="33" t="s">
        <v>32</v>
      </c>
      <c r="B40" s="27" t="s">
        <v>676</v>
      </c>
      <c r="C40" s="21" t="s">
        <v>41</v>
      </c>
      <c r="D40" s="41" t="s">
        <v>677</v>
      </c>
      <c r="F40" s="2" t="s">
        <v>450</v>
      </c>
    </row>
    <row r="42" spans="1:6" s="2" customFormat="1" ht="56">
      <c r="A42" s="11" t="s">
        <v>35</v>
      </c>
      <c r="B42" s="29" t="s">
        <v>34</v>
      </c>
      <c r="C42" s="11" t="s">
        <v>621</v>
      </c>
      <c r="D42" s="11"/>
      <c r="E42" s="11"/>
      <c r="F42" s="13" t="s">
        <v>616</v>
      </c>
    </row>
  </sheetData>
  <dataConsolidate/>
  <dataValidations count="5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topLeftCell="F1" zoomScale="150" zoomScaleNormal="150" zoomScalePageLayoutView="150" workbookViewId="0">
      <selection activeCell="B7" sqref="B7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33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5"/>
      <c r="B1" s="5"/>
      <c r="C1" s="5"/>
      <c r="D1" s="7" t="s">
        <v>40</v>
      </c>
      <c r="E1" s="5"/>
      <c r="F1" s="5"/>
      <c r="G1" s="5"/>
      <c r="H1" s="5"/>
      <c r="I1" s="6"/>
      <c r="J1" s="6"/>
      <c r="K1" s="22" t="s">
        <v>475</v>
      </c>
      <c r="L1" s="23"/>
      <c r="M1" s="23"/>
      <c r="N1" s="23"/>
      <c r="O1" s="23"/>
      <c r="P1" s="35" t="s">
        <v>476</v>
      </c>
      <c r="Q1" s="24"/>
      <c r="R1" s="24"/>
      <c r="S1" s="5"/>
      <c r="T1" s="5"/>
      <c r="U1" s="45" t="s">
        <v>61</v>
      </c>
      <c r="V1" s="45"/>
      <c r="W1" s="45"/>
      <c r="X1" s="45"/>
      <c r="Y1" s="45"/>
      <c r="Z1" s="45"/>
    </row>
    <row r="2" spans="1:26" s="8" customFormat="1" ht="15">
      <c r="A2" s="8" t="s">
        <v>3</v>
      </c>
      <c r="B2" s="8" t="s">
        <v>37</v>
      </c>
      <c r="C2" s="8" t="s">
        <v>550</v>
      </c>
      <c r="D2" s="8" t="s">
        <v>549</v>
      </c>
      <c r="I2" s="9"/>
      <c r="J2" s="9"/>
    </row>
    <row r="3" spans="1:26" s="14" customFormat="1" ht="4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40" t="s">
        <v>648</v>
      </c>
      <c r="G3" s="15" t="s">
        <v>11</v>
      </c>
      <c r="H3" s="10" t="s">
        <v>7</v>
      </c>
      <c r="I3" s="10" t="s">
        <v>85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548</v>
      </c>
      <c r="P3" s="16" t="s">
        <v>477</v>
      </c>
      <c r="Q3" s="16" t="s">
        <v>478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43" customFormat="1">
      <c r="A4" s="43" t="b">
        <v>1</v>
      </c>
      <c r="B4" s="43" t="s">
        <v>679</v>
      </c>
      <c r="C4" s="43" t="s">
        <v>680</v>
      </c>
      <c r="D4" s="43" t="s">
        <v>680</v>
      </c>
      <c r="E4" s="43" t="s">
        <v>68</v>
      </c>
    </row>
    <row r="5" spans="1:26" s="32" customFormat="1">
      <c r="B5" s="32" t="s">
        <v>21</v>
      </c>
      <c r="D5" s="32" t="s">
        <v>197</v>
      </c>
      <c r="E5" s="32" t="s">
        <v>198</v>
      </c>
      <c r="G5" s="32" t="s">
        <v>64</v>
      </c>
      <c r="I5" s="32">
        <v>20000</v>
      </c>
    </row>
    <row r="6" spans="1:26" s="42" customFormat="1">
      <c r="B6" s="42" t="s">
        <v>22</v>
      </c>
      <c r="D6" s="42" t="s">
        <v>199</v>
      </c>
      <c r="E6" s="42" t="s">
        <v>200</v>
      </c>
      <c r="G6" s="42" t="s">
        <v>64</v>
      </c>
      <c r="I6" s="42">
        <v>2</v>
      </c>
      <c r="K6" s="42">
        <v>1.8</v>
      </c>
      <c r="L6" s="42">
        <v>2.2000000000000002</v>
      </c>
      <c r="M6" s="42">
        <v>2</v>
      </c>
      <c r="N6" s="42">
        <f>(L6+K6)/6</f>
        <v>0.66666666666666663</v>
      </c>
      <c r="R6" s="42" t="s">
        <v>23</v>
      </c>
    </row>
    <row r="7" spans="1:26" s="42" customFormat="1">
      <c r="B7" s="42" t="s">
        <v>22</v>
      </c>
      <c r="D7" s="42" t="s">
        <v>201</v>
      </c>
      <c r="E7" s="42" t="s">
        <v>202</v>
      </c>
      <c r="G7" s="42" t="s">
        <v>65</v>
      </c>
      <c r="I7" s="42">
        <v>2</v>
      </c>
      <c r="K7" s="42">
        <v>1</v>
      </c>
      <c r="L7" s="42">
        <v>4</v>
      </c>
      <c r="M7" s="42">
        <v>2</v>
      </c>
      <c r="N7" s="42">
        <f>4/6</f>
        <v>0.66666666666666663</v>
      </c>
      <c r="P7" s="42" t="s">
        <v>762</v>
      </c>
      <c r="Q7" s="42" t="s">
        <v>763</v>
      </c>
      <c r="R7" s="42" t="s">
        <v>761</v>
      </c>
    </row>
    <row r="8" spans="1:26" s="32" customFormat="1">
      <c r="B8" s="32" t="s">
        <v>21</v>
      </c>
      <c r="D8" s="32" t="s">
        <v>203</v>
      </c>
      <c r="E8" s="32" t="s">
        <v>204</v>
      </c>
      <c r="G8" s="32" t="s">
        <v>64</v>
      </c>
      <c r="I8" s="32">
        <v>10</v>
      </c>
    </row>
    <row r="9" spans="1:26" s="32" customFormat="1">
      <c r="B9" s="32" t="s">
        <v>21</v>
      </c>
      <c r="D9" s="32" t="s">
        <v>681</v>
      </c>
      <c r="E9" s="32" t="s">
        <v>682</v>
      </c>
      <c r="G9" s="32" t="s">
        <v>64</v>
      </c>
      <c r="I9" s="32">
        <v>0</v>
      </c>
    </row>
    <row r="10" spans="1:26" s="32" customFormat="1">
      <c r="B10" s="32" t="s">
        <v>21</v>
      </c>
      <c r="D10" s="32" t="s">
        <v>205</v>
      </c>
      <c r="E10" s="32" t="s">
        <v>206</v>
      </c>
      <c r="G10" s="32" t="s">
        <v>63</v>
      </c>
      <c r="I10" s="32" t="b">
        <v>1</v>
      </c>
    </row>
    <row r="11" spans="1:26" s="32" customFormat="1">
      <c r="B11" s="32" t="s">
        <v>21</v>
      </c>
      <c r="D11" s="32" t="s">
        <v>207</v>
      </c>
      <c r="E11" s="32" t="s">
        <v>208</v>
      </c>
      <c r="G11" s="32" t="s">
        <v>63</v>
      </c>
      <c r="I11" s="32" t="b">
        <v>1</v>
      </c>
    </row>
    <row r="12" spans="1:26" s="43" customFormat="1">
      <c r="A12" s="43" t="b">
        <v>1</v>
      </c>
      <c r="B12" s="43" t="s">
        <v>383</v>
      </c>
      <c r="C12" s="43" t="s">
        <v>683</v>
      </c>
      <c r="D12" s="43" t="s">
        <v>76</v>
      </c>
      <c r="E12" s="43" t="s">
        <v>68</v>
      </c>
    </row>
    <row r="13" spans="1:26" s="42" customFormat="1">
      <c r="B13" s="42" t="s">
        <v>22</v>
      </c>
      <c r="D13" s="42" t="s">
        <v>765</v>
      </c>
      <c r="E13" s="42" t="s">
        <v>77</v>
      </c>
      <c r="G13" s="42" t="s">
        <v>64</v>
      </c>
      <c r="I13" s="42">
        <v>0.4</v>
      </c>
      <c r="K13" s="42">
        <v>0.2</v>
      </c>
      <c r="L13" s="42">
        <v>0.8</v>
      </c>
      <c r="M13" s="42">
        <v>0.4</v>
      </c>
      <c r="N13" s="42">
        <f>(L13-K13)/6</f>
        <v>0.10000000000000002</v>
      </c>
      <c r="R13" s="42" t="s">
        <v>23</v>
      </c>
    </row>
    <row r="14" spans="1:26" s="32" customFormat="1">
      <c r="B14" s="32" t="s">
        <v>21</v>
      </c>
      <c r="D14" s="32" t="s">
        <v>78</v>
      </c>
      <c r="E14" s="32" t="s">
        <v>79</v>
      </c>
      <c r="G14" s="32" t="s">
        <v>64</v>
      </c>
      <c r="I14" s="32">
        <v>30</v>
      </c>
    </row>
    <row r="15" spans="1:26" s="32" customFormat="1">
      <c r="B15" s="32" t="s">
        <v>21</v>
      </c>
      <c r="D15" s="32" t="s">
        <v>80</v>
      </c>
      <c r="E15" s="32" t="s">
        <v>81</v>
      </c>
      <c r="G15" s="32" t="s">
        <v>62</v>
      </c>
      <c r="I15" s="32" t="s">
        <v>82</v>
      </c>
      <c r="J15" s="32" t="s">
        <v>84</v>
      </c>
    </row>
    <row r="16" spans="1:26" s="43" customFormat="1">
      <c r="A16" s="43" t="b">
        <v>1</v>
      </c>
      <c r="B16" s="43" t="s">
        <v>383</v>
      </c>
      <c r="C16" s="43" t="s">
        <v>683</v>
      </c>
      <c r="D16" s="43" t="s">
        <v>76</v>
      </c>
      <c r="E16" s="43" t="s">
        <v>68</v>
      </c>
    </row>
    <row r="17" spans="1:18" s="42" customFormat="1">
      <c r="B17" s="42" t="s">
        <v>22</v>
      </c>
      <c r="D17" s="42" t="s">
        <v>766</v>
      </c>
      <c r="E17" s="42" t="s">
        <v>77</v>
      </c>
      <c r="G17" s="42" t="s">
        <v>64</v>
      </c>
      <c r="I17" s="42">
        <v>0.4</v>
      </c>
      <c r="K17" s="42">
        <v>0.2</v>
      </c>
      <c r="L17" s="42">
        <v>0.8</v>
      </c>
      <c r="M17" s="42">
        <v>0.4</v>
      </c>
      <c r="N17" s="42">
        <f>(L17-K17)/6</f>
        <v>0.10000000000000002</v>
      </c>
      <c r="R17" s="42" t="s">
        <v>23</v>
      </c>
    </row>
    <row r="18" spans="1:18" s="32" customFormat="1">
      <c r="B18" s="32" t="s">
        <v>21</v>
      </c>
      <c r="D18" s="32" t="s">
        <v>78</v>
      </c>
      <c r="E18" s="32" t="s">
        <v>79</v>
      </c>
      <c r="G18" s="32" t="s">
        <v>64</v>
      </c>
      <c r="I18" s="32">
        <v>30</v>
      </c>
    </row>
    <row r="19" spans="1:18" s="32" customFormat="1">
      <c r="B19" s="32" t="s">
        <v>21</v>
      </c>
      <c r="D19" s="32" t="s">
        <v>80</v>
      </c>
      <c r="E19" s="32" t="s">
        <v>81</v>
      </c>
      <c r="G19" s="32" t="s">
        <v>62</v>
      </c>
      <c r="I19" s="32" t="s">
        <v>685</v>
      </c>
      <c r="J19" s="32" t="s">
        <v>84</v>
      </c>
    </row>
    <row r="20" spans="1:18" s="43" customFormat="1">
      <c r="A20" s="43" t="b">
        <v>1</v>
      </c>
      <c r="B20" s="43" t="s">
        <v>383</v>
      </c>
      <c r="C20" s="43" t="s">
        <v>683</v>
      </c>
      <c r="D20" s="43" t="s">
        <v>76</v>
      </c>
      <c r="E20" s="43" t="s">
        <v>68</v>
      </c>
    </row>
    <row r="21" spans="1:18" s="32" customFormat="1">
      <c r="B21" s="32" t="s">
        <v>21</v>
      </c>
      <c r="D21" s="32" t="s">
        <v>384</v>
      </c>
      <c r="E21" s="32" t="s">
        <v>77</v>
      </c>
      <c r="G21" s="32" t="s">
        <v>64</v>
      </c>
      <c r="I21" s="32">
        <v>0.4</v>
      </c>
    </row>
    <row r="22" spans="1:18" s="32" customFormat="1">
      <c r="B22" s="32" t="s">
        <v>21</v>
      </c>
      <c r="D22" s="32" t="s">
        <v>78</v>
      </c>
      <c r="E22" s="32" t="s">
        <v>79</v>
      </c>
      <c r="G22" s="32" t="s">
        <v>64</v>
      </c>
      <c r="I22" s="32">
        <v>30</v>
      </c>
    </row>
    <row r="23" spans="1:18" s="32" customFormat="1">
      <c r="B23" s="32" t="s">
        <v>21</v>
      </c>
      <c r="D23" s="32" t="s">
        <v>80</v>
      </c>
      <c r="E23" s="32" t="s">
        <v>81</v>
      </c>
      <c r="G23" s="32" t="s">
        <v>62</v>
      </c>
      <c r="I23" s="32" t="s">
        <v>684</v>
      </c>
      <c r="J23" s="32" t="s">
        <v>84</v>
      </c>
    </row>
    <row r="24" spans="1:18" s="43" customFormat="1">
      <c r="A24" s="43" t="b">
        <v>1</v>
      </c>
      <c r="B24" s="43" t="s">
        <v>383</v>
      </c>
      <c r="C24" s="43" t="s">
        <v>683</v>
      </c>
      <c r="D24" s="43" t="s">
        <v>76</v>
      </c>
      <c r="E24" s="43" t="s">
        <v>68</v>
      </c>
    </row>
    <row r="25" spans="1:18" s="32" customFormat="1">
      <c r="B25" s="32" t="s">
        <v>21</v>
      </c>
      <c r="D25" s="32" t="s">
        <v>384</v>
      </c>
      <c r="E25" s="32" t="s">
        <v>77</v>
      </c>
      <c r="G25" s="32" t="s">
        <v>64</v>
      </c>
      <c r="I25" s="32">
        <v>0.4</v>
      </c>
    </row>
    <row r="26" spans="1:18" s="32" customFormat="1">
      <c r="B26" s="32" t="s">
        <v>21</v>
      </c>
      <c r="D26" s="32" t="s">
        <v>78</v>
      </c>
      <c r="E26" s="32" t="s">
        <v>79</v>
      </c>
      <c r="G26" s="32" t="s">
        <v>64</v>
      </c>
      <c r="I26" s="32">
        <v>30</v>
      </c>
    </row>
    <row r="27" spans="1:18" s="32" customFormat="1">
      <c r="B27" s="32" t="s">
        <v>21</v>
      </c>
      <c r="D27" s="32" t="s">
        <v>80</v>
      </c>
      <c r="E27" s="32" t="s">
        <v>81</v>
      </c>
      <c r="G27" s="32" t="s">
        <v>62</v>
      </c>
      <c r="I27" s="32" t="s">
        <v>617</v>
      </c>
      <c r="J27" s="32" t="s">
        <v>84</v>
      </c>
    </row>
    <row r="28" spans="1:18" s="43" customFormat="1">
      <c r="A28" s="43" t="b">
        <v>1</v>
      </c>
      <c r="B28" s="43" t="s">
        <v>686</v>
      </c>
      <c r="C28" s="43" t="s">
        <v>687</v>
      </c>
      <c r="D28" s="43" t="s">
        <v>688</v>
      </c>
      <c r="E28" s="43" t="s">
        <v>68</v>
      </c>
    </row>
    <row r="29" spans="1:18" s="32" customFormat="1">
      <c r="B29" s="32" t="s">
        <v>21</v>
      </c>
      <c r="D29" s="32" t="s">
        <v>689</v>
      </c>
      <c r="E29" s="32" t="s">
        <v>690</v>
      </c>
      <c r="G29" s="32" t="s">
        <v>62</v>
      </c>
      <c r="I29" s="32" t="s">
        <v>691</v>
      </c>
      <c r="J29" s="32" t="s">
        <v>692</v>
      </c>
    </row>
    <row r="30" spans="1:18" s="32" customFormat="1">
      <c r="B30" s="32" t="s">
        <v>21</v>
      </c>
      <c r="D30" s="32" t="s">
        <v>693</v>
      </c>
      <c r="E30" s="32" t="s">
        <v>694</v>
      </c>
      <c r="G30" s="32" t="s">
        <v>62</v>
      </c>
      <c r="I30" s="32" t="s">
        <v>695</v>
      </c>
      <c r="J30" s="32" t="s">
        <v>696</v>
      </c>
    </row>
    <row r="31" spans="1:18" s="32" customFormat="1">
      <c r="B31" s="32" t="s">
        <v>21</v>
      </c>
      <c r="D31" s="32" t="s">
        <v>697</v>
      </c>
      <c r="E31" s="32" t="s">
        <v>698</v>
      </c>
      <c r="G31" s="32" t="s">
        <v>62</v>
      </c>
      <c r="I31" s="32" t="s">
        <v>699</v>
      </c>
      <c r="J31" s="32" t="s">
        <v>696</v>
      </c>
    </row>
    <row r="32" spans="1:18" s="32" customFormat="1">
      <c r="B32" s="32" t="s">
        <v>21</v>
      </c>
      <c r="D32" s="32" t="s">
        <v>700</v>
      </c>
      <c r="E32" s="32" t="s">
        <v>128</v>
      </c>
      <c r="G32" s="32" t="s">
        <v>64</v>
      </c>
      <c r="I32" s="32">
        <v>0</v>
      </c>
    </row>
    <row r="33" spans="1:18" s="43" customFormat="1">
      <c r="A33" s="43" t="b">
        <v>1</v>
      </c>
      <c r="B33" s="43" t="s">
        <v>169</v>
      </c>
      <c r="C33" s="43" t="s">
        <v>701</v>
      </c>
      <c r="D33" s="43" t="s">
        <v>170</v>
      </c>
      <c r="E33" s="43" t="s">
        <v>68</v>
      </c>
    </row>
    <row r="34" spans="1:18" s="42" customFormat="1">
      <c r="B34" s="42" t="s">
        <v>22</v>
      </c>
      <c r="D34" s="42" t="s">
        <v>702</v>
      </c>
      <c r="E34" s="42" t="s">
        <v>172</v>
      </c>
      <c r="F34" s="42" t="s">
        <v>751</v>
      </c>
      <c r="G34" s="42" t="s">
        <v>64</v>
      </c>
      <c r="I34" s="42">
        <v>0.5</v>
      </c>
      <c r="K34" s="42">
        <v>0</v>
      </c>
      <c r="L34" s="42">
        <v>0.8</v>
      </c>
      <c r="M34" s="42">
        <v>0.5</v>
      </c>
      <c r="N34" s="42">
        <f>(L34+K34)/6</f>
        <v>0.13333333333333333</v>
      </c>
      <c r="R34" s="42" t="s">
        <v>24</v>
      </c>
    </row>
    <row r="35" spans="1:18" s="32" customFormat="1">
      <c r="B35" s="32" t="s">
        <v>21</v>
      </c>
      <c r="D35" s="32" t="s">
        <v>173</v>
      </c>
      <c r="E35" s="32" t="s">
        <v>81</v>
      </c>
      <c r="G35" s="32" t="s">
        <v>62</v>
      </c>
      <c r="I35" s="32" t="s">
        <v>82</v>
      </c>
      <c r="J35" s="32" t="s">
        <v>84</v>
      </c>
    </row>
    <row r="36" spans="1:18" s="32" customFormat="1">
      <c r="B36" s="32" t="s">
        <v>21</v>
      </c>
      <c r="D36" s="32" t="s">
        <v>174</v>
      </c>
      <c r="E36" s="32" t="s">
        <v>175</v>
      </c>
      <c r="G36" s="32" t="s">
        <v>63</v>
      </c>
      <c r="I36" s="32" t="b">
        <v>0</v>
      </c>
    </row>
    <row r="37" spans="1:18" s="32" customFormat="1">
      <c r="B37" s="32" t="s">
        <v>21</v>
      </c>
      <c r="D37" s="32" t="s">
        <v>176</v>
      </c>
      <c r="E37" s="32" t="s">
        <v>89</v>
      </c>
      <c r="G37" s="32" t="s">
        <v>62</v>
      </c>
      <c r="J37" s="32" t="s">
        <v>703</v>
      </c>
    </row>
    <row r="38" spans="1:18" s="43" customFormat="1">
      <c r="A38" s="43" t="b">
        <v>1</v>
      </c>
      <c r="B38" s="43" t="s">
        <v>169</v>
      </c>
      <c r="C38" s="43" t="s">
        <v>701</v>
      </c>
      <c r="D38" s="43" t="s">
        <v>170</v>
      </c>
      <c r="E38" s="43" t="s">
        <v>68</v>
      </c>
    </row>
    <row r="39" spans="1:18" s="42" customFormat="1">
      <c r="B39" s="42" t="s">
        <v>22</v>
      </c>
      <c r="D39" s="42" t="s">
        <v>704</v>
      </c>
      <c r="E39" s="42" t="s">
        <v>172</v>
      </c>
      <c r="F39" s="42" t="s">
        <v>750</v>
      </c>
      <c r="G39" s="42" t="s">
        <v>64</v>
      </c>
      <c r="I39" s="42">
        <v>0.5</v>
      </c>
      <c r="K39" s="42">
        <v>0</v>
      </c>
      <c r="L39" s="42">
        <v>0.8</v>
      </c>
      <c r="M39" s="42">
        <v>0.5</v>
      </c>
      <c r="N39" s="42">
        <f>(L39+K39)/6</f>
        <v>0.13333333333333333</v>
      </c>
      <c r="R39" s="42" t="s">
        <v>24</v>
      </c>
    </row>
    <row r="40" spans="1:18" s="32" customFormat="1">
      <c r="B40" s="32" t="s">
        <v>21</v>
      </c>
      <c r="D40" s="32" t="s">
        <v>173</v>
      </c>
      <c r="E40" s="32" t="s">
        <v>81</v>
      </c>
      <c r="G40" s="32" t="s">
        <v>62</v>
      </c>
      <c r="I40" s="32" t="s">
        <v>685</v>
      </c>
      <c r="J40" s="32" t="s">
        <v>84</v>
      </c>
    </row>
    <row r="41" spans="1:18" s="32" customFormat="1">
      <c r="B41" s="32" t="s">
        <v>21</v>
      </c>
      <c r="D41" s="32" t="s">
        <v>174</v>
      </c>
      <c r="E41" s="32" t="s">
        <v>175</v>
      </c>
      <c r="G41" s="32" t="s">
        <v>63</v>
      </c>
      <c r="I41" s="32" t="b">
        <v>0</v>
      </c>
    </row>
    <row r="42" spans="1:18" s="32" customFormat="1">
      <c r="B42" s="32" t="s">
        <v>21</v>
      </c>
      <c r="D42" s="32" t="s">
        <v>176</v>
      </c>
      <c r="E42" s="32" t="s">
        <v>89</v>
      </c>
      <c r="G42" s="32" t="s">
        <v>62</v>
      </c>
      <c r="J42" s="32" t="s">
        <v>703</v>
      </c>
    </row>
    <row r="43" spans="1:18" s="43" customFormat="1">
      <c r="A43" s="43" t="b">
        <v>1</v>
      </c>
      <c r="B43" s="43" t="s">
        <v>169</v>
      </c>
      <c r="C43" s="43" t="s">
        <v>701</v>
      </c>
      <c r="D43" s="43" t="s">
        <v>170</v>
      </c>
      <c r="E43" s="43" t="s">
        <v>68</v>
      </c>
    </row>
    <row r="44" spans="1:18" s="42" customFormat="1">
      <c r="B44" s="42" t="s">
        <v>22</v>
      </c>
      <c r="D44" s="42" t="s">
        <v>705</v>
      </c>
      <c r="E44" s="42" t="s">
        <v>172</v>
      </c>
      <c r="F44" s="42" t="s">
        <v>752</v>
      </c>
      <c r="G44" s="42" t="s">
        <v>64</v>
      </c>
      <c r="I44" s="42">
        <v>0.5</v>
      </c>
      <c r="K44" s="42">
        <v>0</v>
      </c>
      <c r="L44" s="42">
        <v>0.8</v>
      </c>
      <c r="M44" s="42">
        <v>0.5</v>
      </c>
      <c r="N44" s="42">
        <f>(L44+K44)/6</f>
        <v>0.13333333333333333</v>
      </c>
      <c r="R44" s="42" t="s">
        <v>24</v>
      </c>
    </row>
    <row r="45" spans="1:18" s="32" customFormat="1">
      <c r="B45" s="32" t="s">
        <v>21</v>
      </c>
      <c r="D45" s="32" t="s">
        <v>173</v>
      </c>
      <c r="E45" s="32" t="s">
        <v>81</v>
      </c>
      <c r="G45" s="32" t="s">
        <v>62</v>
      </c>
      <c r="I45" s="32" t="s">
        <v>617</v>
      </c>
      <c r="J45" s="32" t="s">
        <v>84</v>
      </c>
    </row>
    <row r="46" spans="1:18" s="32" customFormat="1">
      <c r="B46" s="32" t="s">
        <v>21</v>
      </c>
      <c r="D46" s="32" t="s">
        <v>174</v>
      </c>
      <c r="E46" s="32" t="s">
        <v>175</v>
      </c>
      <c r="G46" s="32" t="s">
        <v>63</v>
      </c>
      <c r="I46" s="32" t="b">
        <v>0</v>
      </c>
    </row>
    <row r="47" spans="1:18" s="32" customFormat="1">
      <c r="B47" s="32" t="s">
        <v>21</v>
      </c>
      <c r="D47" s="32" t="s">
        <v>176</v>
      </c>
      <c r="E47" s="32" t="s">
        <v>89</v>
      </c>
      <c r="G47" s="32" t="s">
        <v>62</v>
      </c>
      <c r="J47" s="32" t="s">
        <v>703</v>
      </c>
    </row>
    <row r="48" spans="1:18" s="43" customFormat="1">
      <c r="A48" s="43" t="b">
        <v>1</v>
      </c>
      <c r="B48" s="43" t="s">
        <v>706</v>
      </c>
      <c r="C48" s="43" t="s">
        <v>707</v>
      </c>
      <c r="D48" s="43" t="s">
        <v>708</v>
      </c>
      <c r="E48" s="43" t="s">
        <v>68</v>
      </c>
    </row>
    <row r="49" spans="1:25" s="32" customFormat="1">
      <c r="B49" s="32" t="s">
        <v>21</v>
      </c>
      <c r="D49" s="32" t="s">
        <v>709</v>
      </c>
      <c r="E49" s="32" t="s">
        <v>710</v>
      </c>
      <c r="G49" s="32" t="s">
        <v>64</v>
      </c>
      <c r="I49" s="32">
        <v>0</v>
      </c>
    </row>
    <row r="50" spans="1:25" s="32" customFormat="1">
      <c r="B50" s="32" t="s">
        <v>21</v>
      </c>
      <c r="D50" s="32" t="s">
        <v>711</v>
      </c>
      <c r="E50" s="32" t="s">
        <v>712</v>
      </c>
      <c r="G50" s="32" t="s">
        <v>63</v>
      </c>
      <c r="I50" s="32" t="b">
        <v>1</v>
      </c>
    </row>
    <row r="51" spans="1:25" customFormat="1">
      <c r="C51" s="32"/>
      <c r="F51" s="33"/>
      <c r="O51" s="3"/>
      <c r="P51" s="3"/>
      <c r="S51" s="1"/>
    </row>
    <row r="52" spans="1:25" customFormat="1">
      <c r="C52" s="32"/>
      <c r="F52" s="33"/>
    </row>
    <row r="53" spans="1:25" customFormat="1">
      <c r="C53" s="32"/>
      <c r="F53" s="33"/>
      <c r="O53" s="3"/>
      <c r="P53" s="3"/>
      <c r="S53" s="1"/>
    </row>
    <row r="54" spans="1:25" customFormat="1">
      <c r="C54" s="32"/>
      <c r="F54" s="33"/>
    </row>
    <row r="55" spans="1:25" customFormat="1">
      <c r="C55" s="32"/>
      <c r="F55" s="33"/>
      <c r="H55" s="1"/>
      <c r="O55" s="3"/>
      <c r="P55" s="3"/>
      <c r="S55" s="1"/>
    </row>
    <row r="56" spans="1:25">
      <c r="A56"/>
      <c r="B56"/>
      <c r="C56" s="32"/>
      <c r="D56"/>
      <c r="E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 s="25"/>
      <c r="X56" s="25"/>
      <c r="Y56" s="25"/>
    </row>
    <row r="57" spans="1:25" customFormat="1">
      <c r="C57" s="32"/>
      <c r="F57" s="33"/>
      <c r="O57" s="3"/>
      <c r="P57" s="3"/>
      <c r="Q57" s="1"/>
      <c r="R57" s="25"/>
      <c r="S57" s="25"/>
    </row>
    <row r="58" spans="1:25">
      <c r="C58" s="33"/>
      <c r="I58" s="1"/>
      <c r="K58" s="4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130" zoomScaleNormal="130" zoomScalePageLayoutView="130" workbookViewId="0">
      <pane ySplit="3" topLeftCell="A4" activePane="bottomLeft" state="frozen"/>
      <selection pane="bottomLeft" activeCell="B40" sqref="B40"/>
    </sheetView>
  </sheetViews>
  <sheetFormatPr baseColWidth="10" defaultColWidth="11.5" defaultRowHeight="14" x14ac:dyDescent="0"/>
  <cols>
    <col min="1" max="1" width="23" style="1" bestFit="1" customWidth="1"/>
    <col min="2" max="2" width="27.33203125" style="33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6.83203125" style="1" bestFit="1" customWidth="1"/>
    <col min="12" max="12" width="25.6640625" style="1" bestFit="1" customWidth="1"/>
    <col min="13" max="13" width="5.83203125" style="1" bestFit="1" customWidth="1"/>
    <col min="14" max="16384" width="11.5" style="1"/>
  </cols>
  <sheetData>
    <row r="1" spans="1:13" s="33" customFormat="1" ht="18">
      <c r="A1" s="5"/>
      <c r="B1" s="5"/>
      <c r="C1" s="5"/>
      <c r="D1" s="5"/>
      <c r="E1" s="7" t="s">
        <v>469</v>
      </c>
      <c r="F1" s="7"/>
      <c r="G1" s="7"/>
      <c r="H1" s="7"/>
      <c r="I1" s="5"/>
      <c r="J1" s="5"/>
      <c r="K1" s="5"/>
      <c r="L1" s="5"/>
    </row>
    <row r="2" spans="1:13" s="8" customFormat="1" ht="15">
      <c r="A2" s="8" t="s">
        <v>461</v>
      </c>
      <c r="B2" s="14" t="s">
        <v>649</v>
      </c>
      <c r="C2" s="14" t="s">
        <v>622</v>
      </c>
      <c r="D2" s="8" t="s">
        <v>462</v>
      </c>
      <c r="E2" s="8" t="s">
        <v>7</v>
      </c>
      <c r="F2" s="8" t="s">
        <v>11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  <c r="L2" s="8" t="s">
        <v>628</v>
      </c>
    </row>
    <row r="3" spans="1:13" s="14" customFormat="1" ht="45">
      <c r="A3" s="14" t="s">
        <v>629</v>
      </c>
      <c r="B3" s="14" t="s">
        <v>650</v>
      </c>
      <c r="C3" s="14" t="s">
        <v>630</v>
      </c>
      <c r="D3" s="10" t="s">
        <v>631</v>
      </c>
      <c r="E3" s="10"/>
      <c r="F3" s="10" t="s">
        <v>632</v>
      </c>
      <c r="G3" s="10" t="s">
        <v>463</v>
      </c>
      <c r="H3" s="10" t="s">
        <v>463</v>
      </c>
      <c r="I3" s="10" t="s">
        <v>463</v>
      </c>
      <c r="J3" s="10" t="s">
        <v>633</v>
      </c>
      <c r="K3" s="15" t="s">
        <v>633</v>
      </c>
      <c r="L3" s="10" t="s">
        <v>634</v>
      </c>
      <c r="M3" s="14" t="s">
        <v>635</v>
      </c>
    </row>
    <row r="4" spans="1:13" s="33" customFormat="1">
      <c r="A4" s="32" t="s">
        <v>636</v>
      </c>
      <c r="B4" s="32" t="s">
        <v>753</v>
      </c>
      <c r="C4" s="32" t="s">
        <v>637</v>
      </c>
      <c r="D4" s="32" t="s">
        <v>638</v>
      </c>
      <c r="E4" s="32" t="s">
        <v>470</v>
      </c>
      <c r="F4" s="32" t="s">
        <v>64</v>
      </c>
      <c r="G4" s="32" t="b">
        <v>1</v>
      </c>
      <c r="H4" s="32" t="b">
        <v>1</v>
      </c>
      <c r="I4" s="32" t="b">
        <v>1</v>
      </c>
      <c r="J4" s="32"/>
      <c r="K4" s="32"/>
      <c r="L4" s="32"/>
      <c r="M4" s="32"/>
    </row>
    <row r="5" spans="1:13" s="33" customFormat="1">
      <c r="A5" s="32" t="s">
        <v>639</v>
      </c>
      <c r="B5" s="32" t="s">
        <v>754</v>
      </c>
      <c r="C5" s="32" t="s">
        <v>640</v>
      </c>
      <c r="D5" s="32" t="s">
        <v>641</v>
      </c>
      <c r="E5" s="32" t="s">
        <v>470</v>
      </c>
      <c r="F5" s="32" t="s">
        <v>64</v>
      </c>
      <c r="G5" s="32" t="b">
        <v>1</v>
      </c>
      <c r="H5" s="32" t="b">
        <v>1</v>
      </c>
      <c r="I5" s="32" t="b">
        <v>1</v>
      </c>
      <c r="J5" s="32"/>
      <c r="K5" s="32"/>
      <c r="L5" s="32"/>
      <c r="M5" s="32"/>
    </row>
    <row r="6" spans="1:13" s="33" customFormat="1">
      <c r="A6" s="32" t="s">
        <v>642</v>
      </c>
      <c r="B6" s="32" t="s">
        <v>755</v>
      </c>
      <c r="C6" s="32" t="s">
        <v>643</v>
      </c>
      <c r="D6" s="32" t="s">
        <v>644</v>
      </c>
      <c r="E6" s="32" t="s">
        <v>470</v>
      </c>
      <c r="F6" s="32" t="s">
        <v>64</v>
      </c>
      <c r="G6" s="32" t="b">
        <v>1</v>
      </c>
      <c r="H6" s="32" t="b">
        <v>1</v>
      </c>
      <c r="I6" s="32" t="b">
        <v>0</v>
      </c>
      <c r="J6" s="34"/>
      <c r="K6" s="32"/>
      <c r="L6" s="32"/>
      <c r="M6" s="32"/>
    </row>
    <row r="7" spans="1:13" s="33" customFormat="1">
      <c r="A7" s="32" t="s">
        <v>645</v>
      </c>
      <c r="B7" s="32" t="s">
        <v>756</v>
      </c>
      <c r="C7" s="32" t="s">
        <v>646</v>
      </c>
      <c r="D7" s="32" t="s">
        <v>647</v>
      </c>
      <c r="E7" s="32" t="s">
        <v>470</v>
      </c>
      <c r="F7" s="32" t="s">
        <v>64</v>
      </c>
      <c r="G7" s="32" t="b">
        <v>1</v>
      </c>
      <c r="H7" s="32" t="b">
        <v>1</v>
      </c>
      <c r="I7" s="32" t="b">
        <v>0</v>
      </c>
      <c r="J7" s="34"/>
      <c r="K7" s="32"/>
      <c r="L7" s="32"/>
      <c r="M7" s="32"/>
    </row>
    <row r="8" spans="1:13" s="33" customFormat="1">
      <c r="A8" s="32" t="s">
        <v>713</v>
      </c>
      <c r="B8" s="32"/>
      <c r="C8" s="32"/>
      <c r="D8" s="32" t="s">
        <v>757</v>
      </c>
      <c r="E8" s="32" t="s">
        <v>714</v>
      </c>
      <c r="F8" s="32" t="s">
        <v>64</v>
      </c>
      <c r="G8" s="25" t="b">
        <v>0</v>
      </c>
      <c r="H8" s="32" t="b">
        <v>1</v>
      </c>
      <c r="I8" s="32" t="b">
        <v>0</v>
      </c>
      <c r="J8" s="32"/>
      <c r="K8" s="32"/>
      <c r="L8" s="32"/>
      <c r="M8" s="32"/>
    </row>
    <row r="9" spans="1:13" s="33" customFormat="1">
      <c r="A9" s="32" t="s">
        <v>715</v>
      </c>
      <c r="B9" s="32"/>
      <c r="C9" s="32"/>
      <c r="D9" s="32" t="s">
        <v>758</v>
      </c>
      <c r="E9" s="32" t="s">
        <v>714</v>
      </c>
      <c r="F9" s="32" t="s">
        <v>64</v>
      </c>
      <c r="G9" s="25" t="b">
        <v>0</v>
      </c>
      <c r="H9" s="32" t="b">
        <v>1</v>
      </c>
      <c r="I9" s="32" t="b">
        <v>0</v>
      </c>
      <c r="J9" s="32"/>
      <c r="K9" s="32"/>
      <c r="L9" s="32"/>
      <c r="M9" s="32"/>
    </row>
    <row r="10" spans="1:13" s="33" customFormat="1">
      <c r="A10" s="32" t="s">
        <v>716</v>
      </c>
      <c r="B10" s="32"/>
      <c r="C10" s="32"/>
      <c r="D10" s="32" t="s">
        <v>759</v>
      </c>
      <c r="E10" s="32" t="s">
        <v>714</v>
      </c>
      <c r="F10" s="32" t="s">
        <v>64</v>
      </c>
      <c r="G10" s="25" t="b">
        <v>0</v>
      </c>
      <c r="H10" s="32" t="b">
        <v>1</v>
      </c>
      <c r="I10" s="32" t="b">
        <v>0</v>
      </c>
      <c r="J10" s="32"/>
      <c r="K10" s="32"/>
      <c r="L10" s="32"/>
      <c r="M10" s="32"/>
    </row>
    <row r="11" spans="1:13" s="33" customFormat="1">
      <c r="A11" s="32" t="s">
        <v>717</v>
      </c>
      <c r="B11" s="32"/>
      <c r="C11" s="32"/>
      <c r="D11" s="32" t="s">
        <v>760</v>
      </c>
      <c r="E11" s="32" t="s">
        <v>718</v>
      </c>
      <c r="F11" s="32" t="s">
        <v>64</v>
      </c>
      <c r="G11" s="32" t="b">
        <v>1</v>
      </c>
      <c r="H11" s="32" t="b">
        <v>1</v>
      </c>
      <c r="I11" s="32" t="b">
        <v>0</v>
      </c>
      <c r="J11" s="32"/>
      <c r="K11" s="32"/>
      <c r="L11" s="32"/>
      <c r="M11" s="32"/>
    </row>
    <row r="12" spans="1:13" s="33" customFormat="1">
      <c r="A12" s="32" t="s">
        <v>719</v>
      </c>
      <c r="B12" s="32"/>
      <c r="C12" s="32"/>
      <c r="D12" s="32" t="s">
        <v>720</v>
      </c>
      <c r="E12" s="32" t="s">
        <v>470</v>
      </c>
      <c r="F12" s="32" t="s">
        <v>64</v>
      </c>
      <c r="G12" s="32" t="b">
        <v>0</v>
      </c>
      <c r="H12" s="32" t="b">
        <v>1</v>
      </c>
      <c r="I12" s="32" t="b">
        <v>0</v>
      </c>
      <c r="J12" s="32"/>
      <c r="K12" s="32"/>
      <c r="L12" s="32"/>
      <c r="M12" s="32"/>
    </row>
    <row r="13" spans="1:13" s="33" customFormat="1">
      <c r="A13" s="32" t="s">
        <v>721</v>
      </c>
      <c r="B13" s="32"/>
      <c r="C13" s="32"/>
      <c r="D13" s="32" t="s">
        <v>722</v>
      </c>
      <c r="E13" s="32" t="s">
        <v>470</v>
      </c>
      <c r="F13" s="32" t="s">
        <v>64</v>
      </c>
      <c r="G13" s="32" t="b">
        <v>0</v>
      </c>
      <c r="H13" s="32" t="b">
        <v>1</v>
      </c>
      <c r="I13" s="32" t="b">
        <v>0</v>
      </c>
      <c r="J13" s="32"/>
      <c r="K13" s="32"/>
      <c r="L13" s="32"/>
      <c r="M13" s="32"/>
    </row>
    <row r="14" spans="1:13" s="33" customFormat="1">
      <c r="A14" s="32" t="s">
        <v>723</v>
      </c>
      <c r="B14" s="32"/>
      <c r="C14" s="32"/>
      <c r="D14" s="32" t="s">
        <v>724</v>
      </c>
      <c r="E14" s="32" t="s">
        <v>470</v>
      </c>
      <c r="F14" s="32" t="s">
        <v>64</v>
      </c>
      <c r="G14" s="32" t="b">
        <v>0</v>
      </c>
      <c r="H14" s="32" t="b">
        <v>1</v>
      </c>
      <c r="I14" s="32" t="b">
        <v>0</v>
      </c>
      <c r="J14" s="32"/>
      <c r="K14" s="32"/>
      <c r="L14" s="32"/>
      <c r="M14" s="32"/>
    </row>
    <row r="15" spans="1:13" s="33" customFormat="1">
      <c r="A15" s="32" t="s">
        <v>725</v>
      </c>
      <c r="B15" s="32"/>
      <c r="C15" s="32"/>
      <c r="D15" s="32" t="s">
        <v>726</v>
      </c>
      <c r="E15" s="32" t="s">
        <v>470</v>
      </c>
      <c r="F15" s="32" t="s">
        <v>64</v>
      </c>
      <c r="G15" s="32" t="b">
        <v>0</v>
      </c>
      <c r="H15" s="32" t="b">
        <v>1</v>
      </c>
      <c r="I15" s="32" t="b">
        <v>0</v>
      </c>
      <c r="J15" s="32"/>
      <c r="K15" s="32"/>
      <c r="L15" s="32"/>
      <c r="M15" s="32"/>
    </row>
    <row r="16" spans="1:13" s="33" customFormat="1">
      <c r="A16" s="32" t="s">
        <v>727</v>
      </c>
      <c r="B16" s="32"/>
      <c r="C16" s="32"/>
      <c r="D16" s="32" t="s">
        <v>728</v>
      </c>
      <c r="E16" s="32" t="s">
        <v>470</v>
      </c>
      <c r="F16" s="32" t="s">
        <v>64</v>
      </c>
      <c r="G16" s="32" t="b">
        <v>0</v>
      </c>
      <c r="H16" s="32" t="b">
        <v>1</v>
      </c>
      <c r="I16" s="32" t="b">
        <v>0</v>
      </c>
      <c r="J16" s="32"/>
      <c r="K16" s="32"/>
      <c r="L16" s="32"/>
      <c r="M16" s="32"/>
    </row>
    <row r="17" spans="1:13" s="32" customFormat="1">
      <c r="A17" s="32" t="s">
        <v>729</v>
      </c>
      <c r="D17" s="32" t="s">
        <v>730</v>
      </c>
      <c r="E17" s="32" t="s">
        <v>470</v>
      </c>
      <c r="F17" s="32" t="s">
        <v>64</v>
      </c>
      <c r="G17" s="32" t="b">
        <v>0</v>
      </c>
      <c r="H17" s="32" t="b">
        <v>1</v>
      </c>
      <c r="I17" s="32" t="b">
        <v>0</v>
      </c>
    </row>
    <row r="18" spans="1:13" s="32" customFormat="1">
      <c r="A18" s="32" t="s">
        <v>731</v>
      </c>
      <c r="D18" s="32" t="s">
        <v>732</v>
      </c>
      <c r="E18" s="32" t="s">
        <v>470</v>
      </c>
      <c r="F18" s="32" t="s">
        <v>64</v>
      </c>
      <c r="G18" s="32" t="b">
        <v>0</v>
      </c>
      <c r="H18" s="32" t="b">
        <v>1</v>
      </c>
      <c r="I18" s="32" t="b">
        <v>0</v>
      </c>
    </row>
    <row r="19" spans="1:13" s="32" customFormat="1">
      <c r="A19" s="32" t="s">
        <v>733</v>
      </c>
      <c r="D19" s="32" t="s">
        <v>734</v>
      </c>
      <c r="E19" s="32" t="s">
        <v>470</v>
      </c>
      <c r="F19" s="32" t="s">
        <v>64</v>
      </c>
      <c r="G19" s="32" t="b">
        <v>0</v>
      </c>
      <c r="H19" s="32" t="b">
        <v>1</v>
      </c>
      <c r="I19" s="32" t="b">
        <v>0</v>
      </c>
    </row>
    <row r="20" spans="1:13" s="32" customFormat="1">
      <c r="A20" s="32" t="s">
        <v>735</v>
      </c>
      <c r="D20" s="32" t="s">
        <v>736</v>
      </c>
      <c r="E20" s="32" t="s">
        <v>470</v>
      </c>
      <c r="F20" s="32" t="s">
        <v>64</v>
      </c>
      <c r="G20" s="32" t="b">
        <v>0</v>
      </c>
      <c r="H20" s="32" t="b">
        <v>1</v>
      </c>
      <c r="I20" s="32" t="b">
        <v>0</v>
      </c>
    </row>
    <row r="21" spans="1:13" s="32" customFormat="1">
      <c r="A21" s="32" t="s">
        <v>737</v>
      </c>
      <c r="D21" s="32" t="s">
        <v>738</v>
      </c>
      <c r="E21" s="32" t="s">
        <v>470</v>
      </c>
      <c r="F21" s="32" t="s">
        <v>64</v>
      </c>
      <c r="G21" s="32" t="b">
        <v>0</v>
      </c>
      <c r="H21" s="32" t="b">
        <v>1</v>
      </c>
      <c r="I21" s="32" t="b">
        <v>0</v>
      </c>
    </row>
    <row r="22" spans="1:13" s="32" customFormat="1">
      <c r="A22" s="32" t="s">
        <v>739</v>
      </c>
      <c r="D22" s="32" t="s">
        <v>740</v>
      </c>
      <c r="E22" s="32" t="s">
        <v>470</v>
      </c>
      <c r="F22" s="32" t="s">
        <v>64</v>
      </c>
      <c r="G22" s="32" t="b">
        <v>0</v>
      </c>
      <c r="H22" s="32" t="b">
        <v>1</v>
      </c>
      <c r="I22" s="32" t="b">
        <v>0</v>
      </c>
    </row>
    <row r="23" spans="1:13" s="33" customFormat="1">
      <c r="A23" s="32" t="s">
        <v>741</v>
      </c>
      <c r="B23" s="32"/>
      <c r="C23" s="32"/>
      <c r="D23" s="32" t="s">
        <v>742</v>
      </c>
      <c r="E23" s="32" t="s">
        <v>470</v>
      </c>
      <c r="F23" s="32" t="s">
        <v>64</v>
      </c>
      <c r="G23" s="32" t="b">
        <v>0</v>
      </c>
      <c r="H23" s="32" t="b">
        <v>1</v>
      </c>
      <c r="I23" s="32" t="b">
        <v>0</v>
      </c>
      <c r="J23" s="32"/>
      <c r="K23" s="32"/>
      <c r="L23" s="32"/>
      <c r="M23" s="32"/>
    </row>
    <row r="24" spans="1:13" s="33" customFormat="1">
      <c r="A24" s="32" t="s">
        <v>743</v>
      </c>
      <c r="B24" s="32"/>
      <c r="C24" s="32"/>
      <c r="D24" s="32" t="s">
        <v>744</v>
      </c>
      <c r="E24" s="32" t="s">
        <v>470</v>
      </c>
      <c r="F24" s="32" t="s">
        <v>64</v>
      </c>
      <c r="G24" s="32" t="b">
        <v>0</v>
      </c>
      <c r="H24" s="32" t="b">
        <v>1</v>
      </c>
      <c r="I24" s="32" t="b">
        <v>0</v>
      </c>
      <c r="J24" s="32"/>
      <c r="K24" s="32"/>
      <c r="L24" s="32"/>
      <c r="M24" s="32"/>
    </row>
    <row r="25" spans="1:13" s="33" customFormat="1">
      <c r="A25" s="32" t="s">
        <v>745</v>
      </c>
      <c r="B25" s="32"/>
      <c r="C25" s="32"/>
      <c r="D25" s="32" t="s">
        <v>746</v>
      </c>
      <c r="E25" s="32" t="s">
        <v>470</v>
      </c>
      <c r="F25" s="32" t="s">
        <v>64</v>
      </c>
      <c r="G25" s="32" t="b">
        <v>0</v>
      </c>
      <c r="H25" s="32" t="b">
        <v>1</v>
      </c>
      <c r="I25" s="32" t="b">
        <v>0</v>
      </c>
      <c r="J25" s="32"/>
      <c r="K25" s="32"/>
      <c r="L25" s="32"/>
      <c r="M25" s="32"/>
    </row>
    <row r="26" spans="1:13" s="33" customFormat="1">
      <c r="A26" s="32" t="s">
        <v>747</v>
      </c>
      <c r="B26" s="32"/>
      <c r="C26" s="32"/>
      <c r="D26" s="32" t="s">
        <v>748</v>
      </c>
      <c r="E26" s="32" t="s">
        <v>749</v>
      </c>
      <c r="F26" s="32" t="s">
        <v>64</v>
      </c>
      <c r="G26" s="32" t="b">
        <v>1</v>
      </c>
      <c r="H26" s="32" t="b">
        <v>1</v>
      </c>
      <c r="I26" s="32" t="b">
        <v>0</v>
      </c>
      <c r="J26" s="32"/>
      <c r="K26" s="32"/>
      <c r="L26" s="32"/>
      <c r="M26" s="32"/>
    </row>
    <row r="27" spans="1:13">
      <c r="C27" s="32"/>
    </row>
    <row r="28" spans="1:13">
      <c r="B28" s="32"/>
    </row>
    <row r="29" spans="1:13">
      <c r="B29" s="32"/>
    </row>
    <row r="30" spans="1:13">
      <c r="B30" s="32"/>
    </row>
    <row r="31" spans="1:13">
      <c r="B31" s="32"/>
    </row>
    <row r="32" spans="1:13">
      <c r="B32" s="32"/>
    </row>
    <row r="33" spans="2:2">
      <c r="B33" s="32"/>
    </row>
    <row r="34" spans="2:2">
      <c r="B34" s="32"/>
    </row>
    <row r="35" spans="2:2">
      <c r="B35" s="32"/>
    </row>
    <row r="36" spans="2:2">
      <c r="B36" s="32"/>
    </row>
    <row r="37" spans="2:2">
      <c r="B37" s="32"/>
    </row>
    <row r="38" spans="2:2">
      <c r="B38" s="32"/>
    </row>
    <row r="39" spans="2:2">
      <c r="B39" s="32"/>
    </row>
    <row r="40" spans="2:2">
      <c r="B40" s="32"/>
    </row>
    <row r="41" spans="2:2">
      <c r="B41" s="32"/>
    </row>
    <row r="42" spans="2:2">
      <c r="B42" s="32"/>
    </row>
    <row r="43" spans="2:2">
      <c r="B43" s="32"/>
    </row>
    <row r="44" spans="2:2">
      <c r="B44" s="32"/>
    </row>
    <row r="45" spans="2:2">
      <c r="B45" s="32"/>
    </row>
    <row r="46" spans="2:2">
      <c r="B46" s="32"/>
    </row>
    <row r="47" spans="2:2">
      <c r="B47" s="32"/>
    </row>
    <row r="48" spans="2:2">
      <c r="B48" s="32"/>
    </row>
    <row r="49" spans="2:2">
      <c r="B49" s="32"/>
    </row>
    <row r="50" spans="2:2">
      <c r="B50" s="32"/>
    </row>
    <row r="51" spans="2:2">
      <c r="B51" s="32"/>
    </row>
    <row r="52" spans="2:2">
      <c r="B52" s="32"/>
    </row>
    <row r="53" spans="2:2">
      <c r="B53" s="32"/>
    </row>
    <row r="54" spans="2:2">
      <c r="B54" s="32"/>
    </row>
    <row r="55" spans="2:2">
      <c r="B55" s="32"/>
    </row>
    <row r="56" spans="2:2">
      <c r="B56" s="32"/>
    </row>
    <row r="57" spans="2:2">
      <c r="B57" s="32"/>
    </row>
    <row r="58" spans="2:2">
      <c r="B58" s="32"/>
    </row>
    <row r="59" spans="2:2">
      <c r="B59" s="32"/>
    </row>
    <row r="60" spans="2:2">
      <c r="B60" s="32"/>
    </row>
    <row r="61" spans="2:2">
      <c r="B61" s="32"/>
    </row>
    <row r="62" spans="2:2">
      <c r="B62" s="32"/>
    </row>
    <row r="63" spans="2:2">
      <c r="B63" s="32"/>
    </row>
    <row r="64" spans="2:2">
      <c r="B64" s="32"/>
    </row>
    <row r="65" spans="2:2">
      <c r="B65" s="32"/>
    </row>
    <row r="66" spans="2:2">
      <c r="B66" s="32"/>
    </row>
    <row r="67" spans="2:2">
      <c r="B67" s="32"/>
    </row>
    <row r="68" spans="2:2">
      <c r="B68" s="32"/>
    </row>
    <row r="69" spans="2:2">
      <c r="B69" s="32"/>
    </row>
    <row r="70" spans="2:2">
      <c r="B70" s="32"/>
    </row>
    <row r="71" spans="2:2">
      <c r="B71" s="32"/>
    </row>
    <row r="72" spans="2:2">
      <c r="B72" s="32"/>
    </row>
    <row r="73" spans="2:2">
      <c r="B73" s="32"/>
    </row>
    <row r="74" spans="2:2">
      <c r="B74" s="32"/>
    </row>
    <row r="75" spans="2:2">
      <c r="B75" s="32"/>
    </row>
    <row r="76" spans="2:2">
      <c r="B76" s="32"/>
    </row>
    <row r="77" spans="2:2">
      <c r="B77" s="32"/>
    </row>
    <row r="78" spans="2:2">
      <c r="B78" s="32"/>
    </row>
    <row r="79" spans="2:2">
      <c r="B79" s="32"/>
    </row>
    <row r="80" spans="2:2">
      <c r="B80" s="32"/>
    </row>
    <row r="81" spans="2:2">
      <c r="B81" s="32"/>
    </row>
    <row r="82" spans="2:2">
      <c r="B82" s="32"/>
    </row>
    <row r="83" spans="2:2">
      <c r="B83" s="32"/>
    </row>
    <row r="84" spans="2:2">
      <c r="B84" s="32"/>
    </row>
    <row r="85" spans="2:2">
      <c r="B85" s="32"/>
    </row>
    <row r="86" spans="2:2">
      <c r="B86" s="32"/>
    </row>
    <row r="87" spans="2:2">
      <c r="B87" s="32"/>
    </row>
    <row r="88" spans="2:2">
      <c r="B88" s="32"/>
    </row>
    <row r="89" spans="2:2">
      <c r="B89" s="32"/>
    </row>
    <row r="90" spans="2:2">
      <c r="B90" s="32"/>
    </row>
    <row r="91" spans="2:2">
      <c r="B91" s="32"/>
    </row>
    <row r="92" spans="2:2">
      <c r="B92" s="32"/>
    </row>
    <row r="93" spans="2:2">
      <c r="B93" s="32"/>
    </row>
    <row r="94" spans="2:2">
      <c r="B94" s="32"/>
    </row>
    <row r="95" spans="2:2">
      <c r="B95" s="32"/>
    </row>
    <row r="96" spans="2:2">
      <c r="B96" s="3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479</v>
      </c>
      <c r="C328" t="s">
        <v>480</v>
      </c>
      <c r="D328" t="s">
        <v>68</v>
      </c>
    </row>
    <row r="329" spans="1:9">
      <c r="B329" t="s">
        <v>21</v>
      </c>
      <c r="C329" t="s">
        <v>481</v>
      </c>
      <c r="D329" t="s">
        <v>482</v>
      </c>
      <c r="E329" t="s">
        <v>2</v>
      </c>
      <c r="F329" t="s">
        <v>62</v>
      </c>
      <c r="H329" t="s">
        <v>483</v>
      </c>
      <c r="I329" t="s">
        <v>484</v>
      </c>
    </row>
    <row r="330" spans="1:9">
      <c r="B330" t="s">
        <v>21</v>
      </c>
      <c r="C330" t="s">
        <v>485</v>
      </c>
      <c r="D330" t="s">
        <v>486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487</v>
      </c>
      <c r="D331" t="s">
        <v>488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489</v>
      </c>
      <c r="D332" t="s">
        <v>490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491</v>
      </c>
      <c r="D333" t="s">
        <v>492</v>
      </c>
      <c r="E333" t="s">
        <v>2</v>
      </c>
      <c r="F333" t="s">
        <v>64</v>
      </c>
    </row>
    <row r="334" spans="1:9">
      <c r="B334" t="s">
        <v>21</v>
      </c>
      <c r="C334" t="s">
        <v>493</v>
      </c>
      <c r="D334" t="s">
        <v>494</v>
      </c>
      <c r="E334" t="s">
        <v>2</v>
      </c>
      <c r="F334" t="s">
        <v>62</v>
      </c>
      <c r="H334" t="s">
        <v>495</v>
      </c>
      <c r="I334" t="s">
        <v>496</v>
      </c>
    </row>
    <row r="335" spans="1:9">
      <c r="B335" t="s">
        <v>21</v>
      </c>
      <c r="C335" t="s">
        <v>497</v>
      </c>
      <c r="D335" t="s">
        <v>498</v>
      </c>
      <c r="E335" t="s">
        <v>2</v>
      </c>
      <c r="F335" t="s">
        <v>62</v>
      </c>
      <c r="H335" t="s">
        <v>499</v>
      </c>
      <c r="I335" t="s">
        <v>500</v>
      </c>
    </row>
    <row r="336" spans="1:9">
      <c r="A336" t="b">
        <v>0</v>
      </c>
      <c r="B336" t="s">
        <v>501</v>
      </c>
      <c r="C336" t="s">
        <v>502</v>
      </c>
      <c r="D336" t="s">
        <v>68</v>
      </c>
    </row>
    <row r="337" spans="1:16">
      <c r="B337" t="s">
        <v>21</v>
      </c>
      <c r="C337" t="s">
        <v>503</v>
      </c>
      <c r="D337" t="s">
        <v>504</v>
      </c>
      <c r="E337" t="s">
        <v>2</v>
      </c>
      <c r="F337" t="s">
        <v>62</v>
      </c>
      <c r="H337" t="s">
        <v>505</v>
      </c>
      <c r="I337" t="s">
        <v>506</v>
      </c>
    </row>
    <row r="338" spans="1:16">
      <c r="B338" t="s">
        <v>21</v>
      </c>
      <c r="C338" t="s">
        <v>493</v>
      </c>
      <c r="D338" t="s">
        <v>507</v>
      </c>
      <c r="E338" t="s">
        <v>2</v>
      </c>
      <c r="F338" t="s">
        <v>62</v>
      </c>
      <c r="H338" t="s">
        <v>508</v>
      </c>
      <c r="I338" t="s">
        <v>509</v>
      </c>
    </row>
    <row r="339" spans="1:16">
      <c r="B339" t="s">
        <v>21</v>
      </c>
      <c r="C339" t="s">
        <v>510</v>
      </c>
      <c r="D339" t="s">
        <v>511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512</v>
      </c>
      <c r="D340" t="s">
        <v>513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514</v>
      </c>
      <c r="D341" t="s">
        <v>515</v>
      </c>
      <c r="E341" t="s">
        <v>2</v>
      </c>
      <c r="F341" t="s">
        <v>64</v>
      </c>
    </row>
    <row r="342" spans="1:16">
      <c r="A342" s="1" t="b">
        <v>0</v>
      </c>
      <c r="B342" s="1" t="s">
        <v>517</v>
      </c>
      <c r="C342" s="1" t="s">
        <v>517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481</v>
      </c>
      <c r="D343" t="s">
        <v>518</v>
      </c>
      <c r="E343" t="s">
        <v>2</v>
      </c>
      <c r="F343" t="s">
        <v>62</v>
      </c>
      <c r="H343" t="s">
        <v>521</v>
      </c>
      <c r="I343" t="s">
        <v>522</v>
      </c>
      <c r="L343" s="1"/>
      <c r="M343" s="1"/>
      <c r="N343" s="1"/>
      <c r="O343" s="1"/>
      <c r="P343" s="1"/>
    </row>
    <row r="344" spans="1:16" ht="15">
      <c r="A344" s="17"/>
      <c r="B344" t="s">
        <v>21</v>
      </c>
      <c r="C344" t="s">
        <v>519</v>
      </c>
      <c r="D344" t="s">
        <v>520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526</v>
      </c>
      <c r="C345" t="s">
        <v>524</v>
      </c>
      <c r="D345" s="1" t="s">
        <v>68</v>
      </c>
    </row>
    <row r="346" spans="1:16">
      <c r="B346" t="s">
        <v>21</v>
      </c>
      <c r="C346" t="s">
        <v>523</v>
      </c>
      <c r="D346" s="1" t="s">
        <v>525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528</v>
      </c>
      <c r="C357" t="s">
        <v>527</v>
      </c>
      <c r="D357" t="s">
        <v>68</v>
      </c>
    </row>
    <row r="358" spans="1:18">
      <c r="B358" t="s">
        <v>21</v>
      </c>
      <c r="C358" t="s">
        <v>529</v>
      </c>
      <c r="D358" t="s">
        <v>530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532</v>
      </c>
      <c r="D359" t="s">
        <v>531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517</v>
      </c>
      <c r="C360" s="1" t="s">
        <v>517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481</v>
      </c>
      <c r="D361" t="s">
        <v>518</v>
      </c>
      <c r="E361" t="s">
        <v>2</v>
      </c>
      <c r="F361" t="s">
        <v>62</v>
      </c>
      <c r="G361"/>
      <c r="H361" t="s">
        <v>521</v>
      </c>
      <c r="I361" t="s">
        <v>522</v>
      </c>
      <c r="J361"/>
      <c r="K361"/>
    </row>
    <row r="362" spans="1:18" s="1" customFormat="1" ht="15">
      <c r="A362" s="17"/>
      <c r="B362" t="s">
        <v>22</v>
      </c>
      <c r="C362" t="s">
        <v>519</v>
      </c>
      <c r="D362" t="s">
        <v>520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534</v>
      </c>
      <c r="C363" t="s">
        <v>533</v>
      </c>
      <c r="D363" s="1" t="s">
        <v>68</v>
      </c>
    </row>
    <row r="364" spans="1:18">
      <c r="B364" t="s">
        <v>21</v>
      </c>
      <c r="C364" t="s">
        <v>535</v>
      </c>
      <c r="D364" t="s">
        <v>536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540</v>
      </c>
      <c r="C365" t="s">
        <v>537</v>
      </c>
      <c r="D365" s="1" t="s">
        <v>68</v>
      </c>
    </row>
    <row r="366" spans="1:18">
      <c r="B366" t="s">
        <v>21</v>
      </c>
      <c r="C366" t="s">
        <v>539</v>
      </c>
      <c r="D366" t="s">
        <v>538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D2" sqref="D2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441</v>
      </c>
      <c r="B1" t="s">
        <v>438</v>
      </c>
      <c r="C1" t="s">
        <v>439</v>
      </c>
      <c r="D1" t="s">
        <v>673</v>
      </c>
      <c r="E1" t="s">
        <v>5</v>
      </c>
    </row>
    <row r="2" spans="1:7" s="32" customFormat="1">
      <c r="A2" s="32" t="s">
        <v>651</v>
      </c>
      <c r="B2" s="32" t="s">
        <v>652</v>
      </c>
      <c r="C2" s="32" t="s">
        <v>653</v>
      </c>
      <c r="D2" s="32" t="s">
        <v>654</v>
      </c>
      <c r="E2" s="32" t="s">
        <v>668</v>
      </c>
    </row>
    <row r="3" spans="1:7" s="32" customFormat="1">
      <c r="A3" s="32" t="s">
        <v>593</v>
      </c>
      <c r="B3" s="32" t="s">
        <v>445</v>
      </c>
      <c r="C3" s="32" t="s">
        <v>594</v>
      </c>
      <c r="D3" s="32" t="s">
        <v>655</v>
      </c>
      <c r="E3" s="32" t="s">
        <v>669</v>
      </c>
    </row>
    <row r="4" spans="1:7" s="32" customFormat="1">
      <c r="A4" s="32" t="s">
        <v>595</v>
      </c>
      <c r="B4" s="32" t="s">
        <v>446</v>
      </c>
      <c r="C4" s="32" t="s">
        <v>596</v>
      </c>
      <c r="D4" s="32" t="s">
        <v>656</v>
      </c>
      <c r="E4" s="32" t="s">
        <v>669</v>
      </c>
    </row>
    <row r="5" spans="1:7" s="32" customFormat="1">
      <c r="A5" s="32" t="s">
        <v>597</v>
      </c>
      <c r="B5" s="32" t="s">
        <v>447</v>
      </c>
      <c r="C5" s="32" t="s">
        <v>598</v>
      </c>
      <c r="D5" s="32" t="s">
        <v>657</v>
      </c>
      <c r="E5" s="32" t="s">
        <v>669</v>
      </c>
    </row>
    <row r="6" spans="1:7" s="32" customFormat="1">
      <c r="A6" s="32" t="s">
        <v>658</v>
      </c>
      <c r="B6" s="32" t="s">
        <v>446</v>
      </c>
      <c r="C6" s="32" t="s">
        <v>659</v>
      </c>
      <c r="D6" s="32" t="s">
        <v>660</v>
      </c>
      <c r="E6" s="32" t="s">
        <v>670</v>
      </c>
    </row>
    <row r="7" spans="1:7" s="32" customFormat="1">
      <c r="A7" s="32" t="s">
        <v>661</v>
      </c>
      <c r="B7" s="32" t="s">
        <v>447</v>
      </c>
      <c r="C7" s="32" t="s">
        <v>662</v>
      </c>
      <c r="D7" s="32" t="s">
        <v>663</v>
      </c>
      <c r="E7" s="32" t="s">
        <v>670</v>
      </c>
    </row>
    <row r="8" spans="1:7" s="32" customFormat="1">
      <c r="A8" s="32" t="s">
        <v>599</v>
      </c>
      <c r="B8" s="32" t="s">
        <v>445</v>
      </c>
      <c r="C8" s="32" t="s">
        <v>600</v>
      </c>
      <c r="D8" s="32" t="s">
        <v>664</v>
      </c>
      <c r="E8" s="32" t="s">
        <v>671</v>
      </c>
    </row>
    <row r="9" spans="1:7" s="32" customFormat="1">
      <c r="A9" s="32" t="s">
        <v>601</v>
      </c>
      <c r="B9" s="32" t="s">
        <v>446</v>
      </c>
      <c r="C9" s="32" t="s">
        <v>602</v>
      </c>
      <c r="D9" s="32" t="s">
        <v>656</v>
      </c>
      <c r="E9" s="32" t="s">
        <v>671</v>
      </c>
    </row>
    <row r="10" spans="1:7">
      <c r="A10" s="32" t="s">
        <v>440</v>
      </c>
      <c r="B10" s="32" t="s">
        <v>447</v>
      </c>
      <c r="C10" s="32" t="s">
        <v>603</v>
      </c>
      <c r="D10" s="32" t="s">
        <v>657</v>
      </c>
      <c r="E10" s="32" t="s">
        <v>672</v>
      </c>
    </row>
    <row r="11" spans="1:7" s="32" customFormat="1">
      <c r="A11" s="32" t="s">
        <v>604</v>
      </c>
      <c r="B11" s="32" t="s">
        <v>448</v>
      </c>
      <c r="C11" s="32" t="s">
        <v>605</v>
      </c>
      <c r="D11" s="32" t="s">
        <v>665</v>
      </c>
      <c r="E11" s="32" t="s">
        <v>672</v>
      </c>
    </row>
    <row r="12" spans="1:7" s="32" customFormat="1">
      <c r="A12" s="32" t="s">
        <v>606</v>
      </c>
      <c r="B12" s="32" t="s">
        <v>666</v>
      </c>
      <c r="C12" s="32" t="s">
        <v>607</v>
      </c>
      <c r="D12" s="32" t="s">
        <v>667</v>
      </c>
      <c r="E12" s="32" t="s">
        <v>672</v>
      </c>
    </row>
    <row r="13" spans="1:7" s="32" customFormat="1"/>
    <row r="14" spans="1:7" s="32" customFormat="1"/>
    <row r="15" spans="1:7">
      <c r="A15" t="s">
        <v>573</v>
      </c>
      <c r="C15" s="18" t="s">
        <v>557</v>
      </c>
      <c r="E15" t="s">
        <v>558</v>
      </c>
      <c r="G15" t="s">
        <v>575</v>
      </c>
    </row>
    <row r="16" spans="1:7">
      <c r="A16" t="s">
        <v>456</v>
      </c>
      <c r="C16" t="b">
        <v>1</v>
      </c>
      <c r="E16" t="s">
        <v>559</v>
      </c>
      <c r="G16" t="s">
        <v>467</v>
      </c>
    </row>
    <row r="17" spans="1:21">
      <c r="A17" t="s">
        <v>454</v>
      </c>
      <c r="C17" t="b">
        <v>0</v>
      </c>
      <c r="E17" t="s">
        <v>547</v>
      </c>
    </row>
    <row r="18" spans="1:21" s="32" customFormat="1"/>
    <row r="20" spans="1:21">
      <c r="A20" t="s">
        <v>551</v>
      </c>
      <c r="C20" t="s">
        <v>552</v>
      </c>
      <c r="F20" t="s">
        <v>15</v>
      </c>
      <c r="I20" t="s">
        <v>560</v>
      </c>
      <c r="L20" t="s">
        <v>563</v>
      </c>
      <c r="O20" t="s">
        <v>567</v>
      </c>
      <c r="R20" s="32" t="s">
        <v>555</v>
      </c>
      <c r="U20" s="32" t="s">
        <v>556</v>
      </c>
    </row>
    <row r="21" spans="1:21">
      <c r="A21" t="s">
        <v>552</v>
      </c>
      <c r="F21" t="s">
        <v>574</v>
      </c>
      <c r="G21" t="s">
        <v>456</v>
      </c>
      <c r="H21" t="s">
        <v>576</v>
      </c>
      <c r="I21" s="1" t="s">
        <v>541</v>
      </c>
      <c r="J21" s="31">
        <v>0.01</v>
      </c>
      <c r="K21" s="33" t="s">
        <v>581</v>
      </c>
      <c r="L21" s="1" t="s">
        <v>565</v>
      </c>
      <c r="M21">
        <v>30</v>
      </c>
      <c r="N21" t="s">
        <v>583</v>
      </c>
      <c r="O21" t="s">
        <v>4</v>
      </c>
      <c r="P21">
        <v>30</v>
      </c>
      <c r="Q21" s="32" t="s">
        <v>583</v>
      </c>
    </row>
    <row r="22" spans="1:21">
      <c r="A22" t="s">
        <v>15</v>
      </c>
      <c r="F22" t="s">
        <v>4</v>
      </c>
      <c r="G22">
        <v>30</v>
      </c>
      <c r="H22" t="s">
        <v>592</v>
      </c>
      <c r="I22" s="1" t="s">
        <v>546</v>
      </c>
      <c r="J22" s="31">
        <v>0.01</v>
      </c>
      <c r="K22" t="s">
        <v>580</v>
      </c>
      <c r="L22" s="33" t="s">
        <v>568</v>
      </c>
      <c r="M22">
        <v>5</v>
      </c>
      <c r="N22" s="32" t="s">
        <v>582</v>
      </c>
      <c r="O22" s="33" t="s">
        <v>568</v>
      </c>
      <c r="P22">
        <v>3</v>
      </c>
      <c r="Q22" t="s">
        <v>582</v>
      </c>
    </row>
    <row r="23" spans="1:21">
      <c r="A23" t="s">
        <v>545</v>
      </c>
      <c r="I23" s="1" t="s">
        <v>561</v>
      </c>
      <c r="J23" s="31">
        <v>45036000000000</v>
      </c>
      <c r="K23" t="s">
        <v>579</v>
      </c>
      <c r="L23" s="1" t="s">
        <v>564</v>
      </c>
      <c r="M23">
        <v>2</v>
      </c>
      <c r="N23" t="s">
        <v>587</v>
      </c>
      <c r="O23" s="33" t="s">
        <v>569</v>
      </c>
      <c r="P23">
        <v>0.85</v>
      </c>
      <c r="Q23" t="s">
        <v>588</v>
      </c>
    </row>
    <row r="24" spans="1:21">
      <c r="A24" t="s">
        <v>554</v>
      </c>
      <c r="I24" s="1" t="s">
        <v>562</v>
      </c>
      <c r="J24">
        <v>100</v>
      </c>
      <c r="K24" t="s">
        <v>578</v>
      </c>
      <c r="L24" t="s">
        <v>584</v>
      </c>
      <c r="M24">
        <v>2</v>
      </c>
      <c r="N24" t="s">
        <v>585</v>
      </c>
      <c r="O24" s="33" t="s">
        <v>570</v>
      </c>
      <c r="P24">
        <v>2</v>
      </c>
      <c r="Q24" t="s">
        <v>590</v>
      </c>
    </row>
    <row r="25" spans="1:21">
      <c r="A25" t="s">
        <v>553</v>
      </c>
      <c r="I25" s="1" t="s">
        <v>542</v>
      </c>
      <c r="J25" s="33" t="s">
        <v>543</v>
      </c>
      <c r="L25" s="1" t="s">
        <v>566</v>
      </c>
      <c r="M25" s="31">
        <v>0.01</v>
      </c>
      <c r="N25" s="33" t="s">
        <v>586</v>
      </c>
      <c r="O25" s="33" t="s">
        <v>571</v>
      </c>
      <c r="P25">
        <v>2</v>
      </c>
      <c r="Q25" s="32" t="s">
        <v>591</v>
      </c>
    </row>
    <row r="26" spans="1:21">
      <c r="A26" t="s">
        <v>555</v>
      </c>
      <c r="I26" s="1" t="s">
        <v>544</v>
      </c>
      <c r="J26" s="33">
        <v>2</v>
      </c>
      <c r="K26" t="s">
        <v>577</v>
      </c>
      <c r="L26" s="1" t="s">
        <v>541</v>
      </c>
      <c r="M26" s="31">
        <v>0.01</v>
      </c>
      <c r="N26" s="33" t="s">
        <v>581</v>
      </c>
      <c r="O26" s="33" t="s">
        <v>572</v>
      </c>
      <c r="P26">
        <v>0.8</v>
      </c>
      <c r="Q26" t="s">
        <v>589</v>
      </c>
    </row>
    <row r="27" spans="1:21">
      <c r="A27" t="s">
        <v>556</v>
      </c>
      <c r="L27" s="1" t="s">
        <v>546</v>
      </c>
      <c r="M27" s="31">
        <v>0.01</v>
      </c>
      <c r="N27" s="32" t="s">
        <v>580</v>
      </c>
      <c r="O27" s="33" t="s">
        <v>542</v>
      </c>
      <c r="P27" s="33" t="s">
        <v>543</v>
      </c>
    </row>
    <row r="28" spans="1:21">
      <c r="L28" s="1" t="s">
        <v>561</v>
      </c>
      <c r="M28" s="31">
        <v>45036000000000</v>
      </c>
      <c r="N28" s="32" t="s">
        <v>579</v>
      </c>
      <c r="O28" s="33" t="s">
        <v>544</v>
      </c>
      <c r="P28" s="33">
        <v>2</v>
      </c>
      <c r="Q28" s="32" t="s">
        <v>577</v>
      </c>
    </row>
    <row r="29" spans="1:21">
      <c r="L29" s="1" t="s">
        <v>562</v>
      </c>
      <c r="M29" s="32">
        <v>100</v>
      </c>
      <c r="N29" s="32" t="s">
        <v>578</v>
      </c>
    </row>
    <row r="30" spans="1:21">
      <c r="L30" s="1" t="s">
        <v>542</v>
      </c>
      <c r="M30" s="33" t="s">
        <v>543</v>
      </c>
    </row>
    <row r="31" spans="1:21">
      <c r="L31" s="1" t="s">
        <v>544</v>
      </c>
      <c r="M31" s="33">
        <v>2</v>
      </c>
      <c r="N31" s="32" t="s">
        <v>577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2014-09-08T21:21:10Z</dcterms:modified>
</cp:coreProperties>
</file>