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5" i="7"/>
  <c r="B26" i="7"/>
  <c r="N39" i="2"/>
  <c r="N37" i="2"/>
  <c r="N34" i="2"/>
  <c r="N33" i="2"/>
  <c r="N28" i="2"/>
  <c r="N18" i="2"/>
  <c r="N8" i="2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<sst xmlns="http://schemas.openxmlformats.org/spreadsheetml/2006/main" count="2179" uniqueCount="634">
  <si>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</si>
  <si>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</si>
  <si>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</si>
  <si>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</si>
  <si>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</si>
  <si>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</si>
  <si>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</si>
  <si>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</si>
  <si>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</si>
  <si>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</si>
  <si>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</si>
  <si>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</si>
  <si>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</si>
  <si>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</si>
  <si>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</si>
  <si>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</si>
  <si>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</si>
  <si>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</si>
  <si>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</si>
  <si>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</si>
  <si>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</si>
  <si>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</si>
  <si>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</si>
  <si>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</si>
  <si>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</si>
  <si>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</si>
  <si>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</si>
  <si>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</si>
  <si>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</si>
  <si>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</si>
  <si>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</si>
  <si>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</si>
  <si>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</si>
  <si>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</si>
  <si>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</si>
  <si>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</si>
  <si>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</si>
  <si>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</si>
  <si>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</si>
  <si>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</si>
  <si>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</si>
  <si>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</si>
  <si>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</si>
  <si>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</si>
  <si>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</si>
  <si>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</si>
  <si>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</si>
  <si>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</si>
  <si>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</si>
  <si>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</si>
  <si>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</si>
  <si>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</si>
  <si>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</si>
  <si>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</si>
  <si>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</si>
  <si>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</si>
  <si>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</si>
  <si>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</si>
  <si>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</si>
  <si>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</si>
  <si>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</si>
  <si>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</si>
  <si>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</si>
  <si>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</si>
  <si>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</si>
  <si>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</si>
  <si>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</si>
  <si>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</si>
  <si>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</si>
  <si>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</si>
  <si>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</si>
  <si>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</si>
  <si>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</si>
  <si>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</si>
  <si>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</si>
  <si>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</si>
  <si>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</si>
  <si>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</si>
  <si>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</si>
  <si>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</si>
  <si>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</si>
  <si>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</si>
  <si>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</si>
  <si>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</si>
  <si>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</si>
  <si>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</si>
  <si>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</si>
  <si>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</si>
  <si>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</si>
  <si>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</si>
  <si>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</si>
  <si>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</si>
  <si>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</si>
  <si>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</si>
  <si>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</si>
  <si>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</si>
  <si>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</si>
  <si>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</si>
  <si>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</si>
  <si>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</si>
  <si>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</si>
  <si>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</si>
  <si>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</si>
  <si>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</si>
  <si>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</si>
  <si>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</si>
  <si>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</si>
  <si>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</si>
  <si>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</si>
  <si>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</si>
  <si>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</si>
  <si>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</si>
  <si>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</si>
  <si>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</si>
  <si>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</si>
  <si>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</si>
  <si>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</si>
  <si>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</si>
  <si>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</si>
  <si>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</si>
  <si>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</si>
  <si>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</si>
  <si>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</si>
  <si>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</si>
  <si>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</si>
  <si>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</si>
  <si>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</si>
  <si>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</si>
  <si>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</si>
  <si>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</si>
  <si>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</si>
  <si>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</si>
  <si>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</si>
  <si>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</si>
  <si>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</si>
  <si>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</si>
  <si>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</si>
  <si>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</si>
  <si>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</si>
  <si>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</si>
  <si>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</si>
  <si>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</si>
  <si>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</si>
  <si>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</si>
  <si>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</si>
  <si>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</si>
  <si>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</si>
  <si>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</si>
  <si>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</si>
  <si>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</si>
  <si>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</si>
  <si>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</si>
  <si>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</si>
  <si>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</si>
  <si>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</si>
  <si>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</si>
  <si>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</si>
  <si>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</si>
  <si>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</si>
  <si>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</si>
  <si>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</si>
  <si>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</si>
  <si>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</si>
  <si>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</si>
  <si>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</si>
  <si>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</si>
  <si>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</si>
  <si>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</si>
  <si>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</si>
  <si>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</si>
  <si>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</si>
  <si>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</si>
  <si>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</si>
  <si>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</si>
  <si>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</si>
  <si>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</si>
  <si>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</si>
  <si>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</si>
  <si>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</si>
  <si>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</si>
  <si>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</si>
  <si>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</si>
  <si>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</si>
  <si>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</si>
  <si>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</si>
  <si>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</si>
  <si>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</si>
  <si>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</si>
  <si>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</si>
  <si>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</si>
  <si>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</si>
  <si>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</si>
  <si>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</si>
  <si>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</si>
  <si>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</si>
  <si>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</si>
  <si>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</si>
  <si>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</si>
  <si>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</si>
  <si>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</si>
  <si>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</si>
  <si>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</si>
  <si>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</si>
  <si>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</si>
  <si>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</si>
  <si>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</si>
  <si>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</si>
  <si>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</si>
  <si>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</si>
  <si>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</si>
  <si>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</si>
  <si>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</si>
  <si>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</si>
  <si>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</si>
  <si>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</si>
  <si>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</si>
  <si>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</si>
  <si>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</si>
  <si>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</si>
  <si>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</si>
  <si>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</si>
  <si>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</si>
  <si>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</si>
  <si>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</si>
  <si>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</si>
  <si>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</si>
  <si>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</si>
  <si>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</si>
  <si>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</si>
  <si>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</si>
  <si>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</si>
  <si>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</si>
  <si>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</si>
  <si>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</si>
  <si>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</si>
  <si>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</si>
  <si>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</si>
  <si>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</si>
  <si>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</si>
  <si>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</si>
  <si>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</si>
  <si>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</si>
  <si>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</si>
  <si>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</si>
  <si>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</si>
  <si>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</si>
  <si>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</si>
  <si>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</si>
  <si>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</si>
  <si>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</si>
  <si>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</si>
  <si>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</si>
  <si>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</si>
  <si>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</si>
  <si>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</si>
  <si>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</si>
  <si>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</si>
  <si>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</si>
  <si>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</si>
  <si>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</si>
  <si>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</si>
  <si>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</si>
  <si>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</si>
  <si>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</si>
  <si>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</si>
  <si>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</si>
  <si>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</si>
  <si>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</si>
  <si>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</si>
  <si>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</si>
  <si>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</si>
  <si>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</si>
  <si>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</si>
  <si>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</si>
  <si>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</si>
  <si>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</si>
  <si>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</si>
  <si>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</si>
  <si>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</si>
  <si>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</si>
  <si>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</si>
  <si>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</si>
  <si>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</si>
  <si>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</si>
  <si>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</si>
  <si>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</si>
  <si>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</si>
  <si>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</si>
  <si>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</si>
  <si>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</si>
  <si>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</si>
  <si>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</si>
  <si>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</si>
  <si>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</si>
  <si>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</si>
  <si>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</si>
  <si>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</si>
  <si>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</si>
  <si>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</si>
  <si>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</si>
  <si>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</si>
  <si>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</si>
  <si>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</si>
  <si>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</si>
  <si>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</si>
  <si>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</si>
  <si>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</si>
  <si>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</si>
  <si>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</si>
  <si>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</si>
  <si>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</si>
  <si>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</si>
  <si>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</si>
  <si>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</si>
  <si>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</si>
  <si>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</si>
  <si>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</si>
  <si>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</si>
  <si>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</si>
  <si>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</si>
  <si>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</si>
  <si>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</si>
  <si>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</si>
  <si>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</si>
  <si>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</si>
  <si>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</si>
  <si>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</si>
  <si>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</si>
  <si>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</si>
  <si>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</si>
  <si>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</si>
  <si>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</si>
  <si>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</si>
  <si>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</si>
  <si>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</si>
  <si>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</si>
  <si>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</si>
  <si>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</si>
  <si>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</si>
  <si>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</si>
  <si>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</si>
  <si>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</si>
  <si>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</si>
  <si>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</si>
  <si>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</si>
  <si>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</si>
  <si>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</si>
  <si>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</si>
  <si>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</si>
  <si>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</si>
  <si>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</si>
  <si>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</si>
  <si>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</si>
  <si>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</si>
  <si>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</si>
  <si>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</si>
  <si>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</si>
  <si>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</si>
  <si>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</si>
  <si>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</si>
  <si>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</si>
  <si>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</si>
  <si>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</si>
  <si>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</si>
  <si>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</si>
  <si>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</si>
  <si>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</si>
  <si>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</si>
  <si>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</si>
  <si>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</si>
  <si>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</si>
  <si>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</si>
  <si>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</si>
  <si>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</si>
  <si>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</si>
  <si>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</si>
  <si>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</si>
  <si>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</si>
  <si>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</si>
  <si>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</si>
  <si>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</si>
  <si>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</si>
  <si>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</si>
  <si>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</si>
  <si>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</si>
  <si>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</si>
  <si>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</si>
  <si>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</si>
  <si>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</si>
  <si>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</si>
  <si>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</si>
  <si>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</si>
  <si>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</si>
  <si>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</si>
  <si>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</si>
  <si>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</si>
  <si>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</si>
  <si>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</si>
  <si>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</si>
  <si>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</si>
  <si>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</si>
  <si>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</si>
  <si>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</si>
  <si>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</si>
  <si>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</si>
  <si>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</si>
  <si>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</si>
  <si>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</si>
  <si>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</si>
  <si>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</si>
  <si>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</si>
  <si>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</si>
  <si>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</si>
  <si>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</si>
  <si>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</si>
  <si>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</si>
  <si>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</si>
  <si>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</si>
  <si>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</si>
  <si>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</si>
  <si>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</si>
  <si>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</si>
  <si>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</si>
  <si>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</si>
  <si>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</si>
  <si>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</si>
  <si>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</si>
  <si>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</si>
  <si>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</si>
  <si>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</si>
  <si>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</si>
  <si>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</si>
  <si>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</si>
  <si>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</si>
  <si>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</si>
  <si>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</si>
  <si>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</si>
  <si>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</si>
  <si>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</si>
  <si>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</si>
  <si>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</si>
  <si>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</si>
  <si>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</si>
  <si>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</si>
  <si>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</si>
  <si>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</si>
  <si>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</si>
  <si>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</si>
  <si>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</si>
  <si>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</si>
  <si>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</si>
  <si>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</si>
  <si>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</si>
  <si>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</si>
  <si>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</si>
  <si>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</si>
  <si>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</si>
  <si>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</si>
  <si>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</si>
  <si>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</si>
  <si>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</si>
  <si>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</si>
  <si>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</si>
  <si>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</si>
  <si>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</si>
  <si>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</si>
  <si>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</si>
  <si>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</si>
  <si>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</si>
  <si>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</si>
  <si>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</si>
  <si>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</si>
  <si>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</si>
  <si>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</si>
  <si>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</si>
  <si>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</si>
  <si>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</si>
  <si>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</si>
  <si>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</si>
  <si>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</si>
  <si>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</si>
  <si>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</si>
  <si>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</si>
  <si>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</si>
  <si>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</si>
  <si>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</si>
  <si>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</si>
  <si>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</si>
  <si>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</si>
  <si>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</si>
  <si>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</si>
  <si>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</si>
  <si>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</si>
  <si>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</si>
  <si>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</si>
  <si>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</si>
  <si>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</si>
  <si>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</si>
  <si>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</si>
  <si>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</si>
  <si>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</si>
  <si>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</si>
  <si>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</si>
  <si>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</si>
  <si>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</si>
  <si>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</si>
  <si>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</si>
  <si>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</si>
  <si>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</si>
  <si>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</si>
  <si>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</si>
  <si>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</si>
  <si>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</si>
  <si>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</si>
  <si>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</si>
  <si>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</si>
  <si>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</si>
  <si>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</si>
  <si>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</si>
  <si>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</si>
  <si>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</si>
  <si>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</si>
  <si>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</si>
  <si>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</si>
  <si>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</si>
  <si>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</si>
  <si>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</si>
  <si>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</si>
  <si>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</si>
  <si>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</si>
  <si>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</si>
  <si>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</si>
  <si>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</si>
  <si>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</si>
  <si>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</si>
  <si>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</si>
  <si>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</si>
  <si>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</si>
  <si>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</si>
  <si>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</si>
  <si>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</si>
  <si>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</si>
  <si>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</si>
  <si>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</si>
  <si>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</si>
  <si>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</si>
  <si>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</si>
  <si>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</si>
  <si>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</si>
  <si>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</si>
  <si>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</si>
  <si>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</si>
  <si>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</si>
  <si>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</si>
  <si>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</si>
  <si>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</si>
  <si>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</si>
  <si>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</si>
  <si>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</si>
  <si>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</si>
  <si>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</si>
  <si>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</si>
  <si>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</si>
  <si>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</si>
  <si>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</si>
  <si>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</si>
  <si>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</si>
  <si>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</si>
  <si>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</si>
  <si>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</si>
  <si>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</si>
  <si>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</si>
  <si>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</si>
  <si>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</si>
  <si>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</si>
  <si>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</si>
  <si>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</si>
  <si>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</si>
  <si>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</si>
  <si>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</si>
  <si>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</si>
  <si>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</si>
  <si>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</si>
  <si>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</si>
  <si>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</si>
  <si>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</si>
  <si>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</si>
  <si>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</si>
  <si>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</si>
  <si>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</si>
  <si>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</si>
  <si>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</si>
  <si>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</si>
  <si>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</si>
  <si>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</si>
  <si>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</si>
  <si>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</si>
  <si>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</si>
  <si>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</si>
  <si>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</si>
  <si>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</si>
  <si>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</si>
  <si>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</si>
  <si>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</si>
  <si>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</si>
  <si>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</si>
  <si>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</si>
  <si>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</si>
  <si>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</si>
  <si>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</si>
  <si>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</si>
  <si>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</si>
  <si>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</si>
  <si>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</si>
  <si>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</si>
  <si>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</si>
  <si>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</si>
  <si>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</si>
  <si>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</si>
  <si>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</si>
  <si>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</si>
  <si>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</si>
  <si>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</si>
  <si>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</si>
  <si>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</si>
  <si>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</si>
  <si>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</si>
  <si>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</si>
  <si>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</si>
  <si>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</si>
  <si>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</si>
  <si>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</si>
  <si>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</si>
  <si>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 xml:space="preserve">Change Defaults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</si>
</sst>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zoomScale="80" zoomScaleNormal="80" zoomScalePageLayoutView="125" workbookViewId="0">
      <selection activeCell="B21" sqref="B21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595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594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575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613</v>
      </c>
      <c r="D24" s="40" t="s">
        <v>633</v>
      </c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epsilonGradient</v>
      </c>
      <c r="B25" s="31">
        <f>IF(D25&lt;&gt;"",D25,IF(LEN(INDEX(Lookups!$C$13:$Z$22,1,3*MATCH(Setup!$B21,Lookups!$A$13:$A$19,0)-1))=0,"",INDEX(Lookups!$C$13:$Z$22,1,3*MATCH(Setup!$B21,Lookups!$A$13:$A$19,0)-1)))</f>
        <v>0.01</v>
      </c>
      <c r="C25" s="32" t="str">
        <f>IF(LEN(INDEX(Lookups!$C$13:$Z$22,1,3*MATCH(Setup!$B21,Lookups!$A$13:$A$19,0)))=0,"",INDEX(Lookups!$C$13:$Z$22,1,3*MATCH(Setup!$B21,Lookups!$A$13:$A$19,0)))</f>
        <v>epsilon in gradient calculation</v>
      </c>
      <c r="D25" s="41"/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pgtol</v>
      </c>
      <c r="B26" s="31">
        <f>IF(D26&lt;&gt;"",D26,IF(LEN(INDEX(Lookups!$C$13:$Z$22,2,3*MATCH(Setup!$B21,Lookups!$A$13:$A$19,0)-1))=0,"",INDEX(Lookups!$C$13:$Z$22,2,3*MATCH(Setup!$B21,Lookups!$A$13:$A$19,0)-1)))</f>
        <v>0.01</v>
      </c>
      <c r="C26" s="32" t="str">
        <f>IF(LEN(INDEX(Lookups!$C$13:$Z$22,2,3*MATCH(Setup!$B21,Lookups!$A$13:$A$19,0)))=0,"",INDEX(Lookups!$C$13:$Z$22,2,3*MATCH(Setup!$B21,Lookups!$A$13:$A$19,0)))</f>
        <v>tolerance on the projected gradient</v>
      </c>
      <c r="D26" s="41"/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>factr</v>
      </c>
      <c r="B27" s="31">
        <f>IF(D27&lt;&gt;"",D27,IF(LEN(INDEX(Lookups!$C$13:$Z$22,3,3*MATCH(Setup!$B21,Lookups!$A$13:$A$19,0)-1))=0,"",INDEX(Lookups!$C$13:$Z$22,3,3*MATCH(Setup!$B21,Lookups!$A$13:$A$19,0)-1)))</f>
        <v>45036000000000</v>
      </c>
      <c r="C27" s="32" t="str">
        <f>IF(LEN(INDEX(Lookups!$C$13:$Z$22,3,3*MATCH(Setup!$B21,Lookups!$A$13:$A$19,0)))=0,"",INDEX(Lookups!$C$13:$Z$22,3,3*MATCH(Setup!$B21,Lookups!$A$13:$A$19,0)))</f>
        <v>Tolerance on delta_F</v>
      </c>
      <c r="D27" s="41"/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>maxit</v>
      </c>
      <c r="B28" s="31">
        <f>IF(D28&lt;&gt;"",D28,IF(LEN(INDEX(Lookups!$C$13:$Z$22,4,3*MATCH(Setup!$B21,Lookups!$A$13:$A$19,0)-1))=0,"",INDEX(Lookups!$C$13:$Z$22,4,3*MATCH(Setup!$B21,Lookups!$A$13:$A$19,0)-1)))</f>
        <v>100</v>
      </c>
      <c r="C28" s="32" t="str">
        <f>IF(LEN(INDEX(Lookups!$C$13:$Z$22,4,3*MATCH(Setup!$B21,Lookups!$A$13:$A$19,0)))=0,"",INDEX(Lookups!$C$13:$Z$22,4,3*MATCH(Setup!$B21,Lookups!$A$13:$A$19,0)))</f>
        <v>Maximum number of iterations</v>
      </c>
      <c r="D28" s="41"/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>normType</v>
      </c>
      <c r="B29" s="31" t="str">
        <f>IF(D29&lt;&gt;"",D29,IF(LEN(INDEX(Lookups!$C$13:$Z$22,5,3*MATCH(Setup!$B21,Lookups!$A$13:$A$19,0)-1))=0,"",INDEX(Lookups!$C$13:$Z$22,5,3*MATCH(Setup!$B21,Lookups!$A$13:$A$19,0)-1)))</f>
        <v>minkowski</v>
      </c>
      <c r="C29" s="32" t="str">
        <f>IF(LEN(INDEX(Lookups!$C$13:$Z$22,5,3*MATCH(Setup!$B21,Lookups!$A$13:$A$19,0)))=0,"",INDEX(Lookups!$C$13:$Z$22,5,3*MATCH(Setup!$B21,Lookups!$A$13:$A$19,0)))</f>
        <v/>
      </c>
      <c r="D29" s="41"/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>pPower</v>
      </c>
      <c r="B30" s="31">
        <f>IF(D30&lt;&gt;"",D30,IF(LEN(INDEX(Lookups!$C$13:$Z$22,6,3*MATCH(Setup!$B21,Lookups!$A$13:$A$19,0)-1))=0,"",INDEX(Lookups!$C$13:$Z$22,6,3*MATCH(Setup!$B21,Lookups!$A$13:$A$19,0)-1)))</f>
        <v>2</v>
      </c>
      <c r="C30" s="32" t="str">
        <f>IF(LEN(INDEX(Lookups!$C$13:$Z$22,6,3*MATCH(Setup!$B21,Lookups!$A$13:$A$19,0)))=0,"",INDEX(Lookups!$C$13:$Z$22,6,3*MATCH(Setup!$B21,Lookups!$A$13:$A$19,0)))</f>
        <v>Lp norm power</v>
      </c>
      <c r="D30" s="41"/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/>
      </c>
      <c r="B31" s="31" t="str">
        <f>IF(D31&lt;&gt;"",D31,IF(LEN(INDEX(Lookups!$C$13:$Z$22,7,3*MATCH(Setup!$B21,Lookups!$A$13:$A$19,0)-1))=0,"",INDEX(Lookups!$C$13:$Z$22,7,3*MATCH(Setup!$B21,Lookups!$A$13:$A$19,0)-1)))</f>
        <v/>
      </c>
      <c r="C31" s="32" t="str">
        <f>IF(LEN(INDEX(Lookups!$C$13:$Z$22,7,3*MATCH(Setup!$B21,Lookups!$A$13:$A$19,0)))=0,"",INDEX(Lookups!$C$13:$Z$22,7,3*MATCH(Setup!$B21,Lookups!$A$13:$A$19,0)))</f>
        <v/>
      </c>
      <c r="D31" s="41"/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/>
      </c>
      <c r="B32" s="31" t="str">
        <f>IF(D32&lt;&gt;"",D32,IF(LEN(INDEX(Lookups!$C$13:$Z$22,8,3*MATCH(Setup!$B21,Lookups!$A$13:$A$19,0)-1))=0,"",INDEX(Lookups!$C$13:$Z$22,8,3*MATCH(Setup!$B21,Lookups!$A$13:$A$19,0)-1)))</f>
        <v/>
      </c>
      <c r="C32" s="32" t="str">
        <f>IF(LEN(INDEX(Lookups!$C$13:$Z$22,8,3*MATCH(Setup!$B21,Lookups!$A$13:$A$19,0)))=0,"",INDEX(Lookups!$C$13:$Z$22,8,3*MATCH(Setup!$B21,Lookups!$A$13:$A$19,0)))</f>
        <v/>
      </c>
      <c r="D32" s="41"/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/>
      </c>
      <c r="B33" s="31" t="str">
        <f>IF(D33&lt;&gt;"",D33,IF(LEN(INDEX(Lookups!$C$13:$Z$22,9,3*MATCH(Setup!$B21,Lookups!$A$13:$A$19,0)-1))=0,"",INDEX(Lookups!$C$13:$Z$22,9,3*MATCH(Setup!$B21,Lookups!$A$13:$A$19,0)-1)))</f>
        <v/>
      </c>
      <c r="C33" s="32" t="str">
        <f>IF(LEN(INDEX(Lookups!$C$13:$Z$22,9,3*MATCH(Setup!$B21,Lookups!$A$13:$A$19,0)))=0,"",INDEX(Lookups!$C$13:$Z$22,9,3*MATCH(Setup!$B21,Lookups!$A$13:$A$19,0)))</f>
        <v/>
      </c>
      <c r="D33" s="41"/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/>
      </c>
      <c r="B34" s="31" t="str">
        <f>IF(D34&lt;&gt;"",D34,IF(LEN(INDEX(Lookups!$C$13:$Z$22,10,3*MATCH(Setup!$B21,Lookups!$A$13:$A$19,0)-1))=0,"",INDEX(Lookups!$C$13:$Z$22,10,3*MATCH(Setup!$B21,Lookups!$A$13:$A$19,0)-1)))</f>
        <v/>
      </c>
      <c r="C34" s="32" t="str">
        <f>IF(LEN(INDEX(Lookups!$C$13:$Z$22,10,3*MATCH(Setup!$B21,Lookups!$A$13:$A$19,0)))=0,"",INDEX(Lookups!$C$13:$Z$22,10,3*MATCH(Setup!$B21,Lookups!$A$13:$A$19,0)))</f>
        <v/>
      </c>
      <c r="D34" s="41"/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/>
      </c>
      <c r="B35" s="31" t="str">
        <f>IF(D35&lt;&gt;"",D35,IF(LEN(INDEX(Lookups!$C$13:$Z$23,11,3*MATCH(Setup!$B21,Lookups!$A$13:$A$19,0)-1))=0,"",INDEX(Lookups!$C$13:$Z$23,11,3*MATCH(Setup!$B21,Lookups!$A$13:$A$19,0)-1)))</f>
        <v/>
      </c>
      <c r="C35" s="32" t="str">
        <f>IF(LEN(INDEX(Lookups!$C$13:$Z$23,11,3*MATCH(Setup!$B21,Lookups!$A$13:$A$19,0)))=0,"",INDEX(Lookups!$C$13:$Z$23,11,3*MATCH(Setup!$B21,Lookups!$A$13:$A$19,0)))</f>
        <v/>
      </c>
      <c r="D35" s="41"/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90" workbookViewId="0">
      <selection activeCell="C3" sqref="C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39" t="s">
        <v>502</v>
      </c>
      <c r="Q1" s="27"/>
      <c r="R1" s="27"/>
      <c r="S1" s="6"/>
      <c r="T1" s="6"/>
      <c r="U1" s="42" t="s">
        <v>67</v>
      </c>
      <c r="V1" s="42"/>
      <c r="W1" s="42"/>
      <c r="X1" s="42"/>
      <c r="Y1" s="42"/>
      <c r="Z1" s="42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1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1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1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632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5">
        <v>0.01</v>
      </c>
      <c r="K13" s="37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6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5">
        <v>0.01</v>
      </c>
      <c r="K14" t="s">
        <v>617</v>
      </c>
      <c r="L14" s="37" t="s">
        <v>604</v>
      </c>
      <c r="M14">
        <v>5</v>
      </c>
      <c r="N14" s="36" t="s">
        <v>619</v>
      </c>
      <c r="O14" s="37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5">
        <v>45036000000000</v>
      </c>
      <c r="K15" t="s">
        <v>616</v>
      </c>
      <c r="L15" s="1" t="s">
        <v>600</v>
      </c>
      <c r="M15">
        <v>2</v>
      </c>
      <c r="N15" t="s">
        <v>624</v>
      </c>
      <c r="O15" s="37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7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602</v>
      </c>
      <c r="M17" s="35">
        <v>0.01</v>
      </c>
      <c r="N17" s="37" t="s">
        <v>623</v>
      </c>
      <c r="O17" s="37" t="s">
        <v>607</v>
      </c>
      <c r="P17">
        <v>2</v>
      </c>
      <c r="Q17" s="36" t="s">
        <v>628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614</v>
      </c>
      <c r="L18" s="1" t="s">
        <v>571</v>
      </c>
      <c r="M18" s="35">
        <v>0.01</v>
      </c>
      <c r="N18" s="37" t="s">
        <v>618</v>
      </c>
      <c r="O18" s="37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617</v>
      </c>
      <c r="O19" s="37" t="s">
        <v>572</v>
      </c>
      <c r="P19" s="37" t="s">
        <v>573</v>
      </c>
    </row>
    <row r="20" spans="1:17" x14ac:dyDescent="0.3">
      <c r="L20" s="1" t="s">
        <v>597</v>
      </c>
      <c r="M20" s="35">
        <v>45036000000000</v>
      </c>
      <c r="N20" s="36" t="s">
        <v>616</v>
      </c>
      <c r="O20" s="37" t="s">
        <v>574</v>
      </c>
      <c r="P20" s="37">
        <v>2</v>
      </c>
      <c r="Q20" s="36" t="s">
        <v>614</v>
      </c>
    </row>
    <row r="21" spans="1:17" x14ac:dyDescent="0.3">
      <c r="L21" s="1" t="s">
        <v>598</v>
      </c>
      <c r="M21" s="36">
        <v>100</v>
      </c>
      <c r="N21" s="36" t="s">
        <v>615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2014-04-18T20:15:07Z</dcterms:modified>
</cp:coreProperties>
</file>