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51200" windowHeight="27640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Outputs!$A$2:$H$14</definedName>
    <definedName name="_xlnm._FilterDatabase" localSheetId="1" hidden="1">Variables!$A$2:$AA$13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7" l="1"/>
  <c r="C8" i="7"/>
  <c r="C7" i="7"/>
  <c r="D8" i="7"/>
  <c r="D7" i="7"/>
  <c r="C30" i="2"/>
  <c r="C26" i="2"/>
  <c r="C21" i="2"/>
  <c r="C16" i="2"/>
  <c r="C14" i="2"/>
  <c r="C4" i="2"/>
  <c r="N27" i="2"/>
  <c r="N17" i="2"/>
  <c r="N15" i="2"/>
  <c r="N6" i="2"/>
  <c r="E8" i="7"/>
  <c r="E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<sst xmlns="http://schemas.openxmlformats.org/spreadsheetml/2006/main" count="2205" uniqueCount="697">
  <si>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</si>
  <si>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</si>
  <si>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</si>
  <si>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</si>
  <si>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</si>
  <si>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</si>
  <si>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</si>
  <si>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</si>
  <si>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</si>
  <si>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</si>
  <si>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</si>
  <si>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</si>
  <si>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</si>
  <si>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</si>
  <si>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</si>
  <si>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</si>
  <si>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</si>
  <si>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</si>
  <si>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</si>
  <si>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</si>
  <si>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</si>
  <si>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</si>
  <si>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</si>
  <si>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</si>
  <si>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</si>
  <si>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</si>
  <si>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</si>
  <si>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</si>
  <si>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</si>
  <si>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</si>
  <si>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</si>
  <si>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</si>
  <si>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</si>
  <si>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</si>
  <si>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</si>
  <si>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</si>
  <si>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</si>
  <si>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</si>
  <si>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</si>
  <si>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</si>
  <si>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</si>
  <si>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</si>
  <si>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</si>
  <si>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</si>
  <si>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</si>
  <si>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</si>
  <si>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</si>
  <si>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</si>
  <si>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</si>
  <si>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</si>
  <si>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</si>
  <si>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</si>
  <si>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</si>
  <si>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</si>
  <si>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</si>
  <si>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</si>
  <si>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</si>
  <si>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</si>
  <si>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</si>
  <si>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</si>
  <si>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</si>
  <si>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</si>
  <si>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</si>
  <si>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</si>
  <si>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</si>
  <si>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</si>
  <si>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</si>
  <si>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</si>
  <si>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</si>
  <si>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</si>
  <si>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</si>
  <si>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</si>
  <si>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</si>
  <si>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</si>
  <si>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</si>
  <si>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</si>
  <si>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</si>
  <si>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</si>
  <si>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</si>
  <si>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</si>
  <si>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</si>
  <si>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</si>
  <si>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</si>
  <si>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</si>
  <si>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</si>
  <si>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</si>
  <si>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</si>
  <si>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</si>
  <si>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</si>
  <si>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</si>
  <si>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</si>
  <si>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</si>
  <si>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</si>
  <si>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</si>
  <si>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</si>
  <si>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</si>
  <si>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</si>
  <si>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</si>
  <si>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</si>
  <si>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</si>
  <si>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</si>
  <si>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</si>
  <si>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</si>
  <si>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</si>
  <si>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</si>
  <si>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</si>
  <si>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</si>
  <si>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</si>
  <si>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</si>
  <si>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</si>
  <si>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</si>
  <si>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</si>
  <si>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</si>
  <si>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</si>
  <si>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</si>
  <si>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</si>
  <si>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</si>
  <si>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</si>
  <si>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</si>
  <si>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</si>
  <si>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</si>
  <si>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</si>
  <si>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</si>
  <si>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</si>
  <si>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</si>
  <si>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</si>
  <si>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</si>
  <si>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</si>
  <si>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</si>
  <si>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</si>
  <si>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</si>
  <si>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</si>
  <si>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</si>
  <si>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</si>
  <si>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</si>
  <si>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</si>
  <si>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</si>
  <si>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</si>
  <si>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</si>
  <si>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</si>
  <si>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</si>
  <si>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</si>
  <si>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</si>
  <si>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</si>
  <si>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</si>
  <si>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</si>
  <si>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</si>
  <si>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</si>
  <si>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</si>
  <si>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</si>
  <si>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</si>
  <si>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</si>
  <si>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</si>
  <si>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</si>
  <si>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</si>
  <si>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</si>
  <si>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</si>
  <si>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</si>
  <si>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</si>
  <si>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</si>
  <si>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</si>
  <si>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</si>
  <si>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</si>
  <si>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</si>
  <si>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</si>
  <si>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</si>
  <si>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</si>
  <si>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</si>
  <si>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</si>
  <si>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</si>
  <si>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</si>
  <si>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</si>
  <si>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</si>
  <si>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</si>
  <si>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</si>
  <si>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</si>
  <si>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</si>
  <si>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</si>
  <si>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</si>
  <si>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</si>
  <si>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</si>
  <si>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</si>
  <si>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</si>
  <si>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</si>
  <si>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</si>
  <si>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</si>
  <si>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</si>
  <si>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</si>
  <si>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</si>
  <si>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</si>
  <si>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</si>
  <si>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</si>
  <si>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</si>
  <si>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</si>
  <si>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</si>
  <si>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</si>
  <si>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</si>
  <si>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</si>
  <si>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</si>
  <si>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</si>
  <si>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</si>
  <si>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</si>
  <si>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</si>
  <si>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</si>
  <si>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</si>
  <si>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</si>
  <si>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</si>
  <si>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</si>
  <si>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</si>
  <si>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</si>
  <si>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</si>
  <si>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</si>
  <si>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</si>
  <si>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</si>
  <si>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</si>
  <si>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</si>
  <si>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</si>
  <si>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</si>
  <si>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</si>
  <si>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</si>
  <si>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</si>
  <si>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</si>
  <si>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</si>
  <si>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</si>
  <si>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</si>
  <si>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</si>
  <si>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</si>
  <si>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</si>
  <si>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</si>
  <si>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</si>
  <si>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</si>
  <si>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</si>
  <si>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</si>
  <si>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</si>
  <si>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</si>
  <si>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</si>
  <si>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</si>
  <si>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</si>
  <si>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</si>
  <si>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</si>
  <si>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</si>
  <si>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</si>
  <si>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</si>
  <si>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</si>
  <si>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</si>
  <si>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</si>
  <si>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</si>
  <si>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</si>
  <si>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</si>
  <si>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</si>
  <si>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</si>
  <si>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</si>
  <si>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</si>
  <si>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</si>
  <si>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</si>
  <si>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</si>
  <si>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</si>
  <si>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</si>
  <si>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</si>
  <si>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</si>
  <si>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</si>
  <si>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</si>
  <si>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</si>
  <si>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</si>
  <si>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</si>
  <si>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</si>
  <si>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</si>
  <si>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</si>
  <si>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</si>
  <si>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</si>
  <si>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</si>
  <si>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</si>
  <si>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</si>
  <si>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</si>
  <si>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</si>
  <si>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</si>
  <si>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</si>
  <si>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</si>
  <si>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</si>
  <si>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</si>
  <si>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</si>
  <si>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</si>
  <si>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</si>
  <si>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</si>
  <si>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</si>
  <si>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</si>
  <si>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</si>
  <si>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</si>
  <si>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</si>
  <si>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</si>
  <si>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</si>
  <si>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</si>
  <si>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</si>
  <si>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</si>
  <si>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</si>
  <si>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</si>
  <si>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</si>
  <si>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</si>
  <si>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</si>
  <si>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</si>
  <si>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</si>
  <si>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</si>
  <si>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</si>
  <si>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</si>
  <si>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</si>
  <si>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</si>
  <si>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</si>
  <si>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</si>
  <si>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</si>
  <si>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</si>
  <si>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</si>
  <si>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</si>
  <si>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</si>
  <si>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</si>
  <si>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</si>
  <si>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</si>
  <si>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</si>
  <si>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</si>
  <si>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</si>
  <si>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</si>
  <si>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</si>
  <si>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</si>
  <si>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</si>
  <si>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</si>
  <si>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</si>
  <si>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</si>
  <si>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</si>
  <si>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</si>
  <si>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</si>
  <si>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</si>
  <si>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</si>
  <si>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</si>
  <si>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</si>
  <si>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</si>
  <si>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</si>
  <si>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</si>
  <si>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</si>
  <si>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</si>
  <si>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</si>
  <si>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</si>
  <si>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</si>
  <si>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</si>
  <si>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</si>
  <si>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</si>
  <si>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</si>
  <si>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</si>
  <si>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</si>
  <si>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</si>
  <si>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</si>
  <si>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</si>
  <si>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</si>
  <si>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</si>
  <si>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</si>
  <si>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</si>
  <si>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</si>
  <si>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</si>
  <si>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</si>
  <si>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</si>
  <si>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</si>
  <si>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</si>
  <si>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</si>
  <si>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</si>
  <si>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</si>
  <si>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</si>
  <si>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</si>
  <si>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</si>
  <si>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</si>
  <si>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</si>
  <si>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</si>
  <si>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</si>
  <si>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</si>
  <si>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</si>
  <si>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</si>
  <si>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</si>
  <si>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</si>
  <si>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</si>
  <si>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</si>
  <si>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</si>
  <si>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</si>
  <si>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</si>
  <si>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</si>
  <si>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</si>
  <si>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</si>
  <si>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</si>
  <si>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</si>
  <si>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</si>
  <si>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</si>
  <si>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</si>
  <si>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</si>
  <si>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</si>
  <si>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</si>
  <si>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</si>
  <si>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</si>
  <si>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</si>
  <si>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</si>
  <si>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</si>
  <si>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</si>
  <si>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</si>
  <si>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</si>
  <si>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</si>
  <si>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</si>
  <si>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</si>
  <si>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</si>
  <si>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</si>
  <si>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</si>
  <si>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</si>
  <si>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</si>
  <si>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</si>
  <si>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</si>
  <si>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</si>
  <si>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</si>
  <si>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</si>
  <si>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</si>
  <si>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</si>
  <si>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</si>
  <si>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</si>
  <si>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</si>
  <si>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</si>
  <si>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</si>
  <si>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</si>
  <si>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</si>
  <si>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</si>
  <si>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</si>
  <si>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</si>
  <si>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</si>
  <si>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</si>
  <si>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</si>
  <si>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</si>
  <si>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</si>
  <si>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</si>
  <si>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</si>
  <si>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</si>
  <si>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</si>
  <si>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</si>
  <si>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</si>
  <si>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</si>
  <si>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</si>
  <si>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</si>
  <si>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</si>
  <si>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</si>
  <si>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</si>
  <si>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</si>
  <si>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</si>
  <si>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</si>
  <si>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</si>
  <si>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</si>
  <si>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</si>
  <si>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</si>
  <si>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</si>
  <si>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</si>
  <si>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</si>
  <si>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</si>
  <si>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</si>
  <si>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</si>
  <si>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</si>
  <si>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</si>
  <si>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</si>
  <si>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</si>
  <si>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</si>
  <si>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</si>
  <si>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</si>
  <si>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</si>
  <si>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</si>
  <si>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</si>
  <si>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</si>
  <si>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</si>
  <si>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</si>
  <si>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</si>
  <si>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</si>
  <si>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</si>
  <si>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</si>
  <si>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</si>
  <si>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</si>
  <si>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</si>
  <si>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</si>
  <si>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</si>
  <si>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</si>
  <si>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</si>
  <si>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</si>
  <si>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</si>
  <si>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</si>
  <si>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</si>
  <si>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</si>
  <si>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</si>
  <si>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</si>
  <si>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</si>
  <si>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</si>
  <si>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</si>
  <si>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</si>
  <si>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</si>
  <si>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</si>
  <si>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</si>
  <si>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</si>
  <si>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</si>
  <si>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</si>
  <si>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</si>
  <si>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</si>
  <si>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</si>
  <si>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</si>
  <si>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</si>
  <si>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</si>
  <si>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</si>
  <si>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</si>
  <si>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</si>
  <si>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</si>
  <si>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</si>
  <si>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</si>
  <si>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</si>
  <si>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</si>
  <si>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</si>
  <si>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</si>
  <si>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</si>
  <si>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</si>
  <si>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</si>
  <si>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</si>
  <si>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</si>
  <si>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</si>
  <si>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</si>
  <si>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</si>
  <si>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</si>
  <si>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</si>
  <si>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</si>
  <si>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</si>
  <si>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</si>
  <si>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</si>
  <si>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</si>
  <si>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</si>
  <si>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</si>
  <si>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</si>
  <si>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</si>
  <si>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</si>
  <si>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</si>
  <si>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</si>
  <si>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</si>
  <si>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</si>
  <si>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</si>
  <si>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</si>
  <si>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</si>
  <si>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</si>
  <si>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</si>
  <si>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</si>
  <si>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</si>
  <si>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</si>
  <si>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</si>
  <si>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</si>
  <si>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</si>
  <si>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</si>
  <si>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</si>
  <si>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</si>
  <si>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</si>
  <si>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</si>
  <si>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</si>
  <si>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</si>
  <si>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</si>
  <si>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</si>
  <si>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</si>
  <si>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</si>
  <si>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</si>
  <si>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</si>
  <si>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</si>
  <si>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</si>
  <si>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</si>
  <si>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</si>
  <si>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</si>
  <si>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</si>
  <si>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</si>
  <si>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</si>
  <si>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</si>
  <si>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</si>
  <si>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</si>
  <si>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</si>
  <si>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</si>
  <si>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</si>
  <si>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</si>
  <si>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</si>
  <si>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</si>
  <si>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</si>
  <si>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</si>
  <si>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</si>
  <si>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</si>
  <si>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</si>
  <si>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</si>
  <si>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</si>
  <si>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</si>
  <si>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</si>
  <si>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</si>
  <si>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</si>
  <si>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</si>
  <si>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</si>
  <si>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</si>
  <si>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</si>
  <si>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</si>
  <si>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</si>
  <si>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</si>
  <si>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</si>
  <si>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</si>
  <si>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</si>
  <si>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</si>
  <si>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</si>
  <si>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</si>
  <si>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</si>
  <si>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</si>
  <si>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</si>
  <si>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</si>
  <si>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</si>
  <si>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</si>
  <si>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</si>
  <si>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</si>
  <si>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</si>
  <si>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</si>
  <si>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</si>
  <si>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</si>
  <si>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</si>
  <si>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</si>
  <si>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</si>
  <si>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</si>
  <si>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</si>
  <si>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</si>
  <si>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</si>
  <si>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../seeds/seed.osm</t>
  </si>
  <si>
    <t>../weather/USA_CO_Denver.Intl.AP.725650_TMY3.epw</t>
  </si>
  <si>
    <t>Number of Degrees to Rotate Building</t>
  </si>
  <si>
    <t>Insulation R-value</t>
  </si>
  <si>
    <t>Roof Insulation R-value</t>
  </si>
  <si>
    <t>[10,30,50,80]</t>
  </si>
  <si>
    <t>West</t>
  </si>
  <si>
    <t>[0.05,0.1,0.45,0.4]</t>
  </si>
  <si>
    <t>normal_uncertain</t>
  </si>
  <si>
    <t>discrete_uncertain</t>
  </si>
  <si>
    <t>Choose which OpenStudio Server Version to Use.  Do NOT change this unless advised. Note that this is not the OpenStudio version.  See mappings here: http://developer.nrel.gov/downloads/buildings/openstudio/rsrc/amis_v2.json</t>
  </si>
  <si>
    <t>Template Project</t>
  </si>
  <si>
    <t>Template Model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</si>
  <si>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</si>
  <si>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</si>
  <si>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</si>
  <si>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</si>
  <si>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</si>
  <si>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</si>
  <si>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</si>
  <si>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</si>
  <si>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</si>
  <si>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</si>
  <si>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</si>
  <si>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</si>
  <si>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</si>
  <si>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</si>
  <si>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</si>
  <si>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</si>
  <si>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</si>
  <si>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</si>
  <si>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</si>
  <si>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</si>
  <si>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</si>
  <si>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</si>
  <si>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</si>
  <si>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</si>
  <si>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</si>
  <si>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</si>
  <si>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</si>
  <si>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</si>
  <si>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</si>
  <si>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0.3.3</t>
  </si>
  <si>
    <t>Parameter Short Display Name</t>
  </si>
  <si>
    <t>LPD Reduction</t>
  </si>
  <si>
    <t>Rotation</t>
  </si>
  <si>
    <t>Wall R-Value</t>
  </si>
  <si>
    <t>Roof R-Value</t>
  </si>
  <si>
    <t>WWR West</t>
  </si>
  <si>
    <t>Short Display Name</t>
  </si>
  <si>
    <t>Short display names are used for plots and exported to metadata</t>
  </si>
  <si>
    <t>Site EUI</t>
  </si>
  <si>
    <t>Source EUI</t>
  </si>
  <si>
    <t>1.8.0-pre5</t>
  </si>
  <si>
    <t>m3.medium</t>
  </si>
  <si>
    <t>1 Cores</t>
  </si>
  <si>
    <t>$0.07/hour</t>
  </si>
  <si>
    <t>4 GB</t>
  </si>
  <si>
    <t>32 GB</t>
  </si>
  <si>
    <t>40 GB</t>
  </si>
  <si>
    <t>80 GB</t>
  </si>
  <si>
    <t>m2.2xlarge</t>
  </si>
  <si>
    <t>$0.49/hour</t>
  </si>
  <si>
    <t>850 GB</t>
  </si>
  <si>
    <t>m2.4xlarge</t>
  </si>
  <si>
    <t>$0.98/hour</t>
  </si>
  <si>
    <t>840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</si>
  <si>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</si>
  <si>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</si>
  <si>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</si>
  <si>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</si>
  <si>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</si>
  <si>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</si>
  <si>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</si>
  <si>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Worker Only</t>
  </si>
  <si>
    <t>Worker Only - Recommended for Worker</t>
  </si>
  <si>
    <t>Storage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</si>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</sst>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120" zoomScaleNormal="120" zoomScalePageLayoutView="120" workbookViewId="0">
      <selection activeCell="B4" sqref="B4"/>
    </sheetView>
  </sheetViews>
  <sheetFormatPr baseColWidth="10" defaultColWidth="10.6640625" defaultRowHeight="14" x14ac:dyDescent="0"/>
  <cols>
    <col min="1" max="1" width="25.6640625" style="1" customWidth="1"/>
    <col min="2" max="2" width="42.6640625" style="29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1"/>
      <c r="C1" s="19"/>
      <c r="D1" s="20"/>
      <c r="E1" s="20"/>
      <c r="F1" s="20" t="s">
        <v>5</v>
      </c>
    </row>
    <row r="2" spans="1:6" s="12" customFormat="1">
      <c r="A2" s="11" t="s">
        <v>436</v>
      </c>
      <c r="B2" s="30"/>
      <c r="C2" s="13"/>
      <c r="D2" s="13"/>
      <c r="E2" s="13"/>
      <c r="F2" s="13"/>
    </row>
    <row r="3" spans="1:6">
      <c r="A3" s="1" t="s">
        <v>437</v>
      </c>
      <c r="B3" s="29" t="s">
        <v>661</v>
      </c>
      <c r="F3" s="1" t="s">
        <v>438</v>
      </c>
    </row>
    <row r="4" spans="1:6" ht="28">
      <c r="A4" s="1" t="s">
        <v>460</v>
      </c>
      <c r="B4" s="28" t="s">
        <v>518</v>
      </c>
      <c r="F4" s="2" t="s">
        <v>461</v>
      </c>
    </row>
    <row r="5" spans="1:6" ht="42">
      <c r="A5" s="1" t="s">
        <v>473</v>
      </c>
      <c r="B5" s="29" t="s">
        <v>672</v>
      </c>
      <c r="F5" s="2" t="s">
        <v>629</v>
      </c>
    </row>
    <row r="6" spans="1:6" ht="46" customHeight="1">
      <c r="A6" s="1" t="s">
        <v>474</v>
      </c>
      <c r="B6" s="28" t="s">
        <v>610</v>
      </c>
      <c r="F6" s="2" t="s">
        <v>476</v>
      </c>
    </row>
    <row r="7" spans="1:6">
      <c r="A7" s="1" t="s">
        <v>443</v>
      </c>
      <c r="B7" s="28" t="s">
        <v>597</v>
      </c>
      <c r="C7" s="37" t="str">
        <f>VLOOKUP($B7,instance_defs,5,FALSE)</f>
        <v>Recommended for Server</v>
      </c>
      <c r="D7" s="37" t="str">
        <f>VLOOKUP($B7,instance_defs,2,FALSE)&amp;" with "&amp;VLOOKUP($B7,instance_defs,4,FALSE)</f>
        <v>4 Cores with 40 GB</v>
      </c>
      <c r="E7" s="37" t="str">
        <f>VLOOKUP($B7,instance_defs,3,FALSE)</f>
        <v>$0.28/hour</v>
      </c>
      <c r="F7" s="1" t="s">
        <v>612</v>
      </c>
    </row>
    <row r="8" spans="1:6" ht="28">
      <c r="A8" s="1" t="s">
        <v>444</v>
      </c>
      <c r="B8" s="28" t="s">
        <v>601</v>
      </c>
      <c r="C8" s="37" t="str">
        <f>VLOOKUP($B8,instance_defs,5,FALSE)</f>
        <v>Worker Only</v>
      </c>
      <c r="D8" s="37" t="str">
        <f>VLOOKUP($B8,instance_defs,2,FALSE)&amp;" with "&amp;VLOOKUP($B8,instance_defs,4,FALSE)</f>
        <v>2 Cores with 16 GB</v>
      </c>
      <c r="E8" s="37" t="str">
        <f>VLOOKUP($B8,instance_defs,3,FALSE)</f>
        <v>$0.11/hour</v>
      </c>
      <c r="F8" s="2" t="s">
        <v>445</v>
      </c>
    </row>
    <row r="9" spans="1:6">
      <c r="A9" s="1" t="s">
        <v>462</v>
      </c>
      <c r="B9" s="28">
        <v>1</v>
      </c>
      <c r="C9" s="3"/>
      <c r="D9" s="37" t="s">
        <v>696</v>
      </c>
      <c r="E9" s="37" t="str">
        <f>"$"&amp;VALUE(LEFT(E7,5))+B9*VALUE(LEFT(E8,5))&amp;"/hour"</f>
        <v>$0.39/hour</v>
      </c>
      <c r="F9" s="2" t="s">
        <v>611</v>
      </c>
    </row>
    <row r="11" spans="1:6" s="12" customFormat="1">
      <c r="A11" s="11" t="s">
        <v>28</v>
      </c>
      <c r="B11" s="30"/>
      <c r="C11" s="11"/>
      <c r="D11" s="13"/>
      <c r="E11" s="13"/>
      <c r="F11" s="13"/>
    </row>
    <row r="12" spans="1:6">
      <c r="A12" s="1" t="s">
        <v>39</v>
      </c>
      <c r="B12" s="28" t="s">
        <v>630</v>
      </c>
      <c r="F12" s="1" t="s">
        <v>475</v>
      </c>
    </row>
    <row r="13" spans="1:6">
      <c r="A13" s="1" t="s">
        <v>25</v>
      </c>
      <c r="B13" s="28" t="s">
        <v>453</v>
      </c>
      <c r="F13" s="34" t="s">
        <v>632</v>
      </c>
    </row>
    <row r="14" spans="1:6">
      <c r="A14" s="1" t="s">
        <v>26</v>
      </c>
      <c r="B14" s="28" t="s">
        <v>454</v>
      </c>
      <c r="F14" s="34" t="s">
        <v>632</v>
      </c>
    </row>
    <row r="15" spans="1:6">
      <c r="A15" s="1" t="s">
        <v>466</v>
      </c>
      <c r="B15" s="29" t="b">
        <v>1</v>
      </c>
      <c r="F15" s="1" t="s">
        <v>438</v>
      </c>
    </row>
    <row r="16" spans="1:6">
      <c r="A16" s="1" t="s">
        <v>467</v>
      </c>
      <c r="B16" s="27" t="b">
        <v>0</v>
      </c>
      <c r="F16" s="2" t="s">
        <v>613</v>
      </c>
    </row>
    <row r="17" spans="1:6">
      <c r="A17" s="1" t="s">
        <v>468</v>
      </c>
      <c r="B17" s="29" t="s">
        <v>469</v>
      </c>
      <c r="F17" s="1" t="s">
        <v>438</v>
      </c>
    </row>
    <row r="18" spans="1:6">
      <c r="A18" s="1" t="s">
        <v>470</v>
      </c>
      <c r="B18" s="29" t="s">
        <v>549</v>
      </c>
      <c r="F18" s="1" t="s">
        <v>438</v>
      </c>
    </row>
    <row r="20" spans="1:6" s="2" customFormat="1" ht="42">
      <c r="A20" s="11" t="s">
        <v>27</v>
      </c>
      <c r="B20" s="30" t="s">
        <v>614</v>
      </c>
      <c r="C20" s="11"/>
      <c r="D20" s="11"/>
      <c r="E20" s="11"/>
      <c r="F20" s="13" t="s">
        <v>459</v>
      </c>
    </row>
    <row r="21" spans="1:6">
      <c r="A21" s="1" t="s">
        <v>455</v>
      </c>
      <c r="B21" s="28" t="s">
        <v>15</v>
      </c>
    </row>
    <row r="22" spans="1:6" s="34" customFormat="1">
      <c r="B22" s="29"/>
      <c r="D22" s="2"/>
      <c r="E22" s="2"/>
    </row>
    <row r="23" spans="1:6" s="2" customFormat="1" ht="42">
      <c r="A23" s="11" t="s">
        <v>452</v>
      </c>
      <c r="B23" s="30" t="s">
        <v>617</v>
      </c>
      <c r="C23" s="11" t="s">
        <v>615</v>
      </c>
      <c r="D23" s="11" t="s">
        <v>616</v>
      </c>
      <c r="E23" s="11"/>
      <c r="F23" s="13" t="s">
        <v>459</v>
      </c>
    </row>
    <row r="24" spans="1:6">
      <c r="A24" s="34" t="str">
        <f>IF(LEN(INDEX(Lookups!$C$21:$Z$30,1,3*MATCH(Setup!$B21,Lookups!$A$21:$A$27,0)-2))=0,"",INDEX(Lookups!$C$21:$Z$30,1,3*MATCH(Setup!$B21,Lookups!$A$21:$A$27,0)-2))</f>
        <v>Sample Method</v>
      </c>
      <c r="B24" s="29" t="str">
        <f>IF(D24&lt;&gt;"",D24,IF(LEN(INDEX(Lookups!$C$21:$Z$30,1,3*MATCH(Setup!$B21,Lookups!$A$21:$A$27,0)-1))=0,"",INDEX(Lookups!$C$21:$Z$30,1,3*MATCH(Setup!$B21,Lookups!$A$21:$A$27,0)-1)))</f>
        <v>all_variables</v>
      </c>
      <c r="C24" s="38" t="str">
        <f>IF(LEN(INDEX(Lookups!$C$21:$Z$30,1,3*MATCH(Setup!$B21,Lookups!$A$21:$A$27,0)))=0,"",INDEX(Lookups!$C$21:$Z$30,1,3*MATCH(Setup!$B21,Lookups!$A$21:$A$27,0)))</f>
        <v>individual_variables / all_variables</v>
      </c>
      <c r="D24" s="40" t="s">
        <v>456</v>
      </c>
      <c r="E24" s="34"/>
    </row>
    <row r="25" spans="1:6" ht="28">
      <c r="A25" s="34" t="str">
        <f>IF(LEN(INDEX(Lookups!$C$21:$Z$30,2,3*MATCH(Setup!$B21,Lookups!$A$21:$A$27,0)-2))=0,"",INDEX(Lookups!$C$21:$Z$30,2,3*MATCH(Setup!$B21,Lookups!$A$21:$A$27,0)-2))</f>
        <v>Number of Samples</v>
      </c>
      <c r="B25" s="29">
        <f>IF(D25&lt;&gt;"",D25,IF(LEN(INDEX(Lookups!$C$21:$Z$30,2,3*MATCH(Setup!$B21,Lookups!$A$21:$A$27,0)-1))=0,"",INDEX(Lookups!$C$21:$Z$30,2,3*MATCH(Setup!$B21,Lookups!$A$21:$A$27,0)-1)))</f>
        <v>100</v>
      </c>
      <c r="C25" s="38" t="str">
        <f>IF(LEN(INDEX(Lookups!$C$21:$Z$30,2,3*MATCH(Setup!$B21,Lookups!$A$21:$A$27,0)))=0,"",INDEX(Lookups!$C$21:$Z$30,2,3*MATCH(Setup!$B21,Lookups!$A$21:$A$27,0)))</f>
        <v>positive integer (if individual, total simulations is this times each variable)</v>
      </c>
      <c r="D25" s="40">
        <v>100</v>
      </c>
      <c r="E25" s="34"/>
    </row>
    <row r="26" spans="1:6">
      <c r="A26" s="34" t="str">
        <f>IF(LEN(INDEX(Lookups!$C$21:$Z$30,3,3*MATCH(Setup!$B21,Lookups!$A$21:$A$27,0)-2))=0,"",INDEX(Lookups!$C$21:$Z$30,3,3*MATCH(Setup!$B21,Lookups!$A$21:$A$27,0)-2))</f>
        <v/>
      </c>
      <c r="B26" s="29" t="str">
        <f>IF(D26&lt;&gt;"",D26,IF(LEN(INDEX(Lookups!$C$21:$Z$30,3,3*MATCH(Setup!$B21,Lookups!$A$21:$A$27,0)-1))=0,"",INDEX(Lookups!$C$21:$Z$30,3,3*MATCH(Setup!$B21,Lookups!$A$21:$A$27,0)-1)))</f>
        <v/>
      </c>
      <c r="C26" s="38" t="str">
        <f>IF(LEN(INDEX(Lookups!$C$21:$Z$30,3,3*MATCH(Setup!$B21,Lookups!$A$21:$A$27,0)))=0,"",INDEX(Lookups!$C$21:$Z$30,3,3*MATCH(Setup!$B21,Lookups!$A$21:$A$27,0)))</f>
        <v/>
      </c>
      <c r="D26" s="40"/>
      <c r="E26" s="34"/>
    </row>
    <row r="27" spans="1:6" s="34" customFormat="1">
      <c r="A27" s="34" t="str">
        <f>IF(LEN(INDEX(Lookups!$C$21:$Z$30,4,3*MATCH(Setup!$B21,Lookups!$A$21:$A$27,0)-2))=0,"",INDEX(Lookups!$C$21:$Z$30,4,3*MATCH(Setup!$B21,Lookups!$A$21:$A$27,0)-2))</f>
        <v/>
      </c>
      <c r="B27" s="29" t="str">
        <f>IF(D27&lt;&gt;"",D27,IF(LEN(INDEX(Lookups!$C$21:$Z$30,4,3*MATCH(Setup!$B21,Lookups!$A$21:$A$27,0)-1))=0,"",INDEX(Lookups!$C$21:$Z$30,4,3*MATCH(Setup!$B21,Lookups!$A$21:$A$27,0)-1)))</f>
        <v/>
      </c>
      <c r="C27" s="38" t="str">
        <f>IF(LEN(INDEX(Lookups!$C$21:$Z$30,4,3*MATCH(Setup!$B21,Lookups!$A$21:$A$27,0)))=0,"",INDEX(Lookups!$C$21:$Z$30,4,3*MATCH(Setup!$B21,Lookups!$A$21:$A$27,0)))</f>
        <v/>
      </c>
      <c r="D27" s="40"/>
    </row>
    <row r="28" spans="1:6" s="34" customFormat="1">
      <c r="A28" s="34" t="str">
        <f>IF(LEN(INDEX(Lookups!$C$21:$Z$30,5,3*MATCH(Setup!$B21,Lookups!$A$21:$A$27,0)-2))=0,"",INDEX(Lookups!$C$21:$Z$30,5,3*MATCH(Setup!$B21,Lookups!$A$21:$A$27,0)-2))</f>
        <v/>
      </c>
      <c r="B28" s="29" t="str">
        <f>IF(D28&lt;&gt;"",D28,IF(LEN(INDEX(Lookups!$C$21:$Z$30,5,3*MATCH(Setup!$B21,Lookups!$A$21:$A$27,0)-1))=0,"",INDEX(Lookups!$C$21:$Z$30,5,3*MATCH(Setup!$B21,Lookups!$A$21:$A$27,0)-1)))</f>
        <v/>
      </c>
      <c r="C28" s="38" t="str">
        <f>IF(LEN(INDEX(Lookups!$C$21:$Z$30,5,3*MATCH(Setup!$B21,Lookups!$A$21:$A$27,0)))=0,"",INDEX(Lookups!$C$21:$Z$30,5,3*MATCH(Setup!$B21,Lookups!$A$21:$A$27,0)))</f>
        <v/>
      </c>
      <c r="D28" s="40"/>
    </row>
    <row r="29" spans="1:6" s="34" customFormat="1">
      <c r="A29" s="34" t="str">
        <f>IF(LEN(INDEX(Lookups!$C$21:$Z$30,6,3*MATCH(Setup!$B21,Lookups!$A$21:$A$27,0)-2))=0,"",INDEX(Lookups!$C$21:$Z$30,6,3*MATCH(Setup!$B21,Lookups!$A$21:$A$27,0)-2))</f>
        <v/>
      </c>
      <c r="B29" s="29" t="str">
        <f>IF(D29&lt;&gt;"",D29,IF(LEN(INDEX(Lookups!$C$21:$Z$30,6,3*MATCH(Setup!$B21,Lookups!$A$21:$A$27,0)-1))=0,"",INDEX(Lookups!$C$21:$Z$30,6,3*MATCH(Setup!$B21,Lookups!$A$21:$A$27,0)-1)))</f>
        <v/>
      </c>
      <c r="C29" s="38" t="str">
        <f>IF(LEN(INDEX(Lookups!$C$21:$Z$30,6,3*MATCH(Setup!$B21,Lookups!$A$21:$A$27,0)))=0,"",INDEX(Lookups!$C$21:$Z$30,6,3*MATCH(Setup!$B21,Lookups!$A$21:$A$27,0)))</f>
        <v/>
      </c>
      <c r="D29" s="40"/>
    </row>
    <row r="30" spans="1:6" s="34" customFormat="1">
      <c r="A30" s="34" t="str">
        <f>IF(LEN(INDEX(Lookups!$C$21:$Z$30,7,3*MATCH(Setup!$B21,Lookups!$A$21:$A$27,0)-2))=0,"",INDEX(Lookups!$C$21:$Z$30,7,3*MATCH(Setup!$B21,Lookups!$A$21:$A$27,0)-2))</f>
        <v/>
      </c>
      <c r="B30" s="29" t="str">
        <f>IF(D30&lt;&gt;"",D30,IF(LEN(INDEX(Lookups!$C$21:$Z$30,7,3*MATCH(Setup!$B21,Lookups!$A$21:$A$27,0)-1))=0,"",INDEX(Lookups!$C$21:$Z$30,7,3*MATCH(Setup!$B21,Lookups!$A$21:$A$27,0)-1)))</f>
        <v/>
      </c>
      <c r="C30" s="38" t="str">
        <f>IF(LEN(INDEX(Lookups!$C$21:$Z$30,7,3*MATCH(Setup!$B21,Lookups!$A$21:$A$27,0)))=0,"",INDEX(Lookups!$C$21:$Z$30,7,3*MATCH(Setup!$B21,Lookups!$A$21:$A$27,0)))</f>
        <v/>
      </c>
      <c r="D30" s="40"/>
    </row>
    <row r="31" spans="1:6" s="34" customFormat="1">
      <c r="A31" s="34" t="str">
        <f>IF(LEN(INDEX(Lookups!$C$21:$Z$30,8,3*MATCH(Setup!$B21,Lookups!$A$21:$A$27,0)-2))=0,"",INDEX(Lookups!$C$21:$Z$30,8,3*MATCH(Setup!$B21,Lookups!$A$21:$A$27,0)-2))</f>
        <v/>
      </c>
      <c r="B31" s="29" t="str">
        <f>IF(D31&lt;&gt;"",D31,IF(LEN(INDEX(Lookups!$C$21:$Z$30,8,3*MATCH(Setup!$B21,Lookups!$A$21:$A$27,0)-1))=0,"",INDEX(Lookups!$C$21:$Z$30,8,3*MATCH(Setup!$B21,Lookups!$A$21:$A$27,0)-1)))</f>
        <v/>
      </c>
      <c r="C31" s="38" t="str">
        <f>IF(LEN(INDEX(Lookups!$C$21:$Z$30,8,3*MATCH(Setup!$B21,Lookups!$A$21:$A$27,0)))=0,"",INDEX(Lookups!$C$21:$Z$30,8,3*MATCH(Setup!$B21,Lookups!$A$21:$A$27,0)))</f>
        <v/>
      </c>
      <c r="D31" s="40"/>
    </row>
    <row r="32" spans="1:6" s="34" customFormat="1">
      <c r="A32" s="34" t="str">
        <f>IF(LEN(INDEX(Lookups!$C$21:$Z$30,9,3*MATCH(Setup!$B21,Lookups!$A$21:$A$27,0)-2))=0,"",INDEX(Lookups!$C$21:$Z$30,9,3*MATCH(Setup!$B21,Lookups!$A$21:$A$27,0)-2))</f>
        <v/>
      </c>
      <c r="B32" s="29" t="str">
        <f>IF(D32&lt;&gt;"",D32,IF(LEN(INDEX(Lookups!$C$21:$Z$30,9,3*MATCH(Setup!$B21,Lookups!$A$21:$A$27,0)-1))=0,"",INDEX(Lookups!$C$21:$Z$30,9,3*MATCH(Setup!$B21,Lookups!$A$21:$A$27,0)-1)))</f>
        <v/>
      </c>
      <c r="C32" s="38" t="str">
        <f>IF(LEN(INDEX(Lookups!$C$21:$Z$30,9,3*MATCH(Setup!$B21,Lookups!$A$21:$A$27,0)))=0,"",INDEX(Lookups!$C$21:$Z$30,9,3*MATCH(Setup!$B21,Lookups!$A$21:$A$27,0)))</f>
        <v/>
      </c>
      <c r="D32" s="40"/>
    </row>
    <row r="33" spans="1:6">
      <c r="A33" s="34" t="str">
        <f>IF(LEN(INDEX(Lookups!$C$21:$Z$30,10,3*MATCH(Setup!$B21,Lookups!$A$21:$A$27,0)-2))=0,"",INDEX(Lookups!$C$21:$Z$30,10,3*MATCH(Setup!$B21,Lookups!$A$21:$A$27,0)-2))</f>
        <v/>
      </c>
      <c r="B33" s="29" t="str">
        <f>IF(D33&lt;&gt;"",D33,IF(LEN(INDEX(Lookups!$C$21:$Z$30,10,3*MATCH(Setup!$B21,Lookups!$A$21:$A$27,0)-1))=0,"",INDEX(Lookups!$C$21:$Z$30,10,3*MATCH(Setup!$B21,Lookups!$A$21:$A$27,0)-1)))</f>
        <v/>
      </c>
      <c r="C33" s="38" t="str">
        <f>IF(LEN(INDEX(Lookups!$C$21:$Z$30,10,3*MATCH(Setup!$B21,Lookups!$A$21:$A$27,0)))=0,"",INDEX(Lookups!$C$21:$Z$30,10,3*MATCH(Setup!$B21,Lookups!$A$21:$A$27,0)))</f>
        <v/>
      </c>
      <c r="D33" s="40"/>
      <c r="E33" s="34"/>
    </row>
    <row r="34" spans="1:6" s="34" customFormat="1">
      <c r="A34" s="34" t="str">
        <f>IF(LEN(INDEX(Lookups!$C$21:$Z$31,11,3*MATCH(Setup!$B21,Lookups!$A$21:$A$27,0)-2))=0,"",INDEX(Lookups!$C$21:$Z$31,11,3*MATCH(Setup!$B21,Lookups!$A$21:$A$27,0)-2))</f>
        <v/>
      </c>
      <c r="B34" s="29" t="str">
        <f>IF(D34&lt;&gt;"",D34,IF(LEN(INDEX(Lookups!$C$21:$Z$31,11,3*MATCH(Setup!$B21,Lookups!$A$21:$A$27,0)-1))=0,"",INDEX(Lookups!$C$21:$Z$31,11,3*MATCH(Setup!$B21,Lookups!$A$21:$A$27,0)-1)))</f>
        <v/>
      </c>
      <c r="C34" s="38" t="str">
        <f>IF(LEN(INDEX(Lookups!$C$21:$Z$31,11,3*MATCH(Setup!$B21,Lookups!$A$21:$A$27,0)))=0,"",INDEX(Lookups!$C$21:$Z$31,11,3*MATCH(Setup!$B21,Lookups!$A$21:$A$27,0)))</f>
        <v/>
      </c>
      <c r="D34" s="40"/>
    </row>
    <row r="35" spans="1:6" s="34" customFormat="1">
      <c r="B35" s="29"/>
      <c r="C35" s="29"/>
      <c r="D35" s="2"/>
      <c r="E35" s="2"/>
    </row>
    <row r="36" spans="1:6" s="2" customFormat="1" ht="28">
      <c r="A36" s="11" t="s">
        <v>33</v>
      </c>
      <c r="B36" s="30" t="s">
        <v>633</v>
      </c>
      <c r="C36" s="11" t="s">
        <v>31</v>
      </c>
      <c r="D36" s="11"/>
      <c r="E36" s="11"/>
      <c r="F36" s="13"/>
    </row>
    <row r="37" spans="1:6">
      <c r="A37" s="1" t="s">
        <v>29</v>
      </c>
      <c r="B37" s="39" t="s">
        <v>620</v>
      </c>
    </row>
    <row r="39" spans="1:6" s="2" customFormat="1" ht="28">
      <c r="A39" s="11" t="s">
        <v>30</v>
      </c>
      <c r="B39" s="30" t="s">
        <v>457</v>
      </c>
      <c r="C39" s="11" t="s">
        <v>38</v>
      </c>
      <c r="D39" s="11" t="s">
        <v>633</v>
      </c>
      <c r="E39" s="11"/>
      <c r="F39" s="13" t="s">
        <v>450</v>
      </c>
    </row>
    <row r="40" spans="1:6" ht="28">
      <c r="A40" s="1" t="s">
        <v>32</v>
      </c>
      <c r="B40" s="28" t="s">
        <v>631</v>
      </c>
      <c r="C40" s="21" t="s">
        <v>41</v>
      </c>
      <c r="D40" s="21" t="s">
        <v>619</v>
      </c>
      <c r="E40" s="34"/>
      <c r="F40" s="2" t="s">
        <v>451</v>
      </c>
    </row>
    <row r="42" spans="1:6" s="2" customFormat="1" ht="56">
      <c r="A42" s="11" t="s">
        <v>35</v>
      </c>
      <c r="B42" s="30" t="s">
        <v>34</v>
      </c>
      <c r="C42" s="11" t="s">
        <v>634</v>
      </c>
      <c r="D42" s="11"/>
      <c r="E42" s="11"/>
      <c r="F42" s="13" t="s">
        <v>618</v>
      </c>
    </row>
  </sheetData>
  <dataConsolidate/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="150" zoomScaleNormal="150" zoomScalePageLayoutView="150" workbookViewId="0">
      <selection activeCell="B16" sqref="B16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4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7" width="11.5" style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2" t="s">
        <v>477</v>
      </c>
      <c r="L1" s="23"/>
      <c r="M1" s="23"/>
      <c r="N1" s="23"/>
      <c r="O1" s="23"/>
      <c r="P1" s="36" t="s">
        <v>478</v>
      </c>
      <c r="Q1" s="24"/>
      <c r="R1" s="24"/>
      <c r="S1" s="5"/>
      <c r="T1" s="5"/>
      <c r="U1" s="43" t="s">
        <v>61</v>
      </c>
      <c r="V1" s="43"/>
      <c r="W1" s="43"/>
      <c r="X1" s="43"/>
      <c r="Y1" s="43"/>
      <c r="Z1" s="43"/>
    </row>
    <row r="2" spans="1:26" s="8" customFormat="1" ht="15">
      <c r="A2" s="8" t="s">
        <v>3</v>
      </c>
      <c r="B2" s="8" t="s">
        <v>37</v>
      </c>
      <c r="C2" s="8" t="s">
        <v>552</v>
      </c>
      <c r="D2" s="8" t="s">
        <v>551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1" t="s">
        <v>662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550</v>
      </c>
      <c r="P3" s="16" t="s">
        <v>479</v>
      </c>
      <c r="Q3" s="16" t="s">
        <v>480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>
      <c r="A4" s="34" t="b">
        <v>1</v>
      </c>
      <c r="B4" s="34" t="s">
        <v>67</v>
      </c>
      <c r="C4" s="34" t="str">
        <f>D4</f>
        <v>ReduceLightingLoadsByPercentage</v>
      </c>
      <c r="D4" s="34" t="s">
        <v>43</v>
      </c>
      <c r="E4" s="34" t="s">
        <v>68</v>
      </c>
      <c r="J4" s="4"/>
      <c r="K4" s="3"/>
      <c r="L4" s="3"/>
      <c r="M4" s="3"/>
      <c r="N4" s="3"/>
      <c r="O4" s="3"/>
      <c r="P4" s="3"/>
      <c r="Q4" s="3"/>
    </row>
    <row r="5" spans="1:26" s="34" customFormat="1">
      <c r="B5" s="34" t="s">
        <v>21</v>
      </c>
      <c r="D5" s="34" t="s">
        <v>44</v>
      </c>
      <c r="E5" s="34" t="s">
        <v>45</v>
      </c>
      <c r="G5" s="34" t="s">
        <v>62</v>
      </c>
      <c r="I5" s="34" t="s">
        <v>66</v>
      </c>
      <c r="J5" s="34" t="s">
        <v>83</v>
      </c>
      <c r="K5" s="3"/>
      <c r="L5" s="3"/>
      <c r="M5" s="3"/>
      <c r="N5" s="3"/>
      <c r="O5" s="3"/>
      <c r="P5" s="3"/>
      <c r="Q5" s="3"/>
    </row>
    <row r="6" spans="1:26" s="34" customFormat="1">
      <c r="B6" s="34" t="s">
        <v>22</v>
      </c>
      <c r="D6" s="34" t="s">
        <v>86</v>
      </c>
      <c r="E6" s="34" t="s">
        <v>46</v>
      </c>
      <c r="F6" s="34" t="s">
        <v>663</v>
      </c>
      <c r="G6" s="34" t="s">
        <v>64</v>
      </c>
      <c r="I6" s="34">
        <v>30</v>
      </c>
      <c r="J6" s="4"/>
      <c r="K6" s="3">
        <v>0</v>
      </c>
      <c r="L6" s="3">
        <v>70</v>
      </c>
      <c r="M6" s="3">
        <v>20</v>
      </c>
      <c r="N6" s="3">
        <f>(L6-K6)/6</f>
        <v>11.666666666666666</v>
      </c>
      <c r="O6" s="3"/>
      <c r="P6" s="3"/>
      <c r="Q6" s="3"/>
      <c r="R6" s="34" t="s">
        <v>23</v>
      </c>
    </row>
    <row r="7" spans="1:26" s="34" customFormat="1">
      <c r="B7" s="34" t="s">
        <v>21</v>
      </c>
      <c r="C7" s="29"/>
      <c r="D7" s="29" t="s">
        <v>47</v>
      </c>
      <c r="E7" s="34" t="s">
        <v>48</v>
      </c>
      <c r="G7" s="34" t="s">
        <v>64</v>
      </c>
      <c r="I7" s="34">
        <v>150</v>
      </c>
      <c r="J7" s="4"/>
      <c r="K7" s="3"/>
      <c r="L7" s="3"/>
      <c r="M7" s="3"/>
      <c r="N7" s="3"/>
      <c r="O7" s="3"/>
      <c r="P7" s="3"/>
      <c r="Q7" s="3"/>
    </row>
    <row r="8" spans="1:26" s="34" customFormat="1">
      <c r="B8" s="34" t="s">
        <v>21</v>
      </c>
      <c r="D8" s="34" t="s">
        <v>49</v>
      </c>
      <c r="E8" s="34" t="s">
        <v>50</v>
      </c>
      <c r="G8" s="34" t="s">
        <v>64</v>
      </c>
      <c r="I8" s="34">
        <v>0</v>
      </c>
      <c r="J8" s="4"/>
      <c r="K8" s="3"/>
      <c r="L8" s="3"/>
      <c r="M8" s="3"/>
      <c r="N8" s="3"/>
      <c r="O8" s="3"/>
      <c r="P8" s="3"/>
      <c r="Q8" s="3"/>
    </row>
    <row r="9" spans="1:26" s="34" customFormat="1">
      <c r="B9" s="34" t="s">
        <v>21</v>
      </c>
      <c r="D9" s="34" t="s">
        <v>51</v>
      </c>
      <c r="E9" s="34" t="s">
        <v>52</v>
      </c>
      <c r="G9" s="34" t="s">
        <v>65</v>
      </c>
      <c r="I9" s="34">
        <v>0</v>
      </c>
      <c r="J9" s="4"/>
      <c r="K9" s="3"/>
      <c r="L9" s="3"/>
      <c r="M9" s="3"/>
      <c r="N9" s="3"/>
      <c r="O9" s="3"/>
      <c r="P9" s="3"/>
      <c r="Q9" s="3"/>
    </row>
    <row r="10" spans="1:26" s="34" customFormat="1">
      <c r="B10" s="34" t="s">
        <v>21</v>
      </c>
      <c r="D10" s="34" t="s">
        <v>53</v>
      </c>
      <c r="E10" s="34" t="s">
        <v>54</v>
      </c>
      <c r="G10" s="34" t="s">
        <v>63</v>
      </c>
      <c r="I10" s="34" t="b">
        <v>0</v>
      </c>
      <c r="J10" s="4"/>
      <c r="K10" s="3"/>
      <c r="L10" s="3"/>
      <c r="M10" s="3"/>
      <c r="N10" s="3"/>
      <c r="O10" s="3"/>
      <c r="P10" s="3"/>
      <c r="Q10" s="3"/>
    </row>
    <row r="11" spans="1:26" s="34" customFormat="1">
      <c r="B11" s="34" t="s">
        <v>21</v>
      </c>
      <c r="D11" s="34" t="s">
        <v>55</v>
      </c>
      <c r="E11" s="34" t="s">
        <v>56</v>
      </c>
      <c r="G11" s="34" t="s">
        <v>65</v>
      </c>
      <c r="I11" s="34">
        <v>15</v>
      </c>
      <c r="J11" s="4"/>
      <c r="K11" s="3"/>
      <c r="L11" s="3"/>
      <c r="M11" s="3"/>
      <c r="N11" s="3"/>
      <c r="O11" s="3"/>
      <c r="P11" s="3"/>
      <c r="Q11" s="3"/>
    </row>
    <row r="12" spans="1:26" s="34" customFormat="1">
      <c r="B12" s="34" t="s">
        <v>21</v>
      </c>
      <c r="D12" s="34" t="s">
        <v>57</v>
      </c>
      <c r="E12" s="34" t="s">
        <v>58</v>
      </c>
      <c r="G12" s="34" t="s">
        <v>64</v>
      </c>
      <c r="I12" s="34">
        <v>0</v>
      </c>
      <c r="J12" s="4"/>
      <c r="K12" s="3"/>
      <c r="L12" s="3"/>
      <c r="M12" s="3"/>
      <c r="N12" s="3"/>
      <c r="O12" s="3"/>
      <c r="P12" s="3"/>
      <c r="Q12" s="3"/>
    </row>
    <row r="13" spans="1:26" s="34" customFormat="1">
      <c r="B13" s="34" t="s">
        <v>21</v>
      </c>
      <c r="D13" s="34" t="s">
        <v>59</v>
      </c>
      <c r="E13" s="34" t="s">
        <v>60</v>
      </c>
      <c r="G13" s="34" t="s">
        <v>65</v>
      </c>
      <c r="I13" s="34">
        <v>1</v>
      </c>
      <c r="J13" s="4"/>
      <c r="K13" s="3"/>
      <c r="L13" s="3"/>
      <c r="M13" s="3"/>
      <c r="N13" s="3"/>
      <c r="O13" s="3"/>
      <c r="P13" s="3"/>
      <c r="Q13" s="3"/>
    </row>
    <row r="14" spans="1:26" s="34" customFormat="1">
      <c r="A14" s="34" t="b">
        <v>1</v>
      </c>
      <c r="B14" s="34" t="s">
        <v>73</v>
      </c>
      <c r="C14" s="34" t="str">
        <f>D14</f>
        <v>RotateBuilding</v>
      </c>
      <c r="D14" s="34" t="s">
        <v>74</v>
      </c>
      <c r="E14" s="34" t="s">
        <v>68</v>
      </c>
      <c r="J14" s="4"/>
    </row>
    <row r="15" spans="1:26" s="34" customFormat="1">
      <c r="B15" s="34" t="s">
        <v>22</v>
      </c>
      <c r="D15" s="34" t="s">
        <v>621</v>
      </c>
      <c r="E15" s="34" t="s">
        <v>75</v>
      </c>
      <c r="F15" s="34" t="s">
        <v>664</v>
      </c>
      <c r="G15" s="34" t="s">
        <v>64</v>
      </c>
      <c r="I15" s="34">
        <v>90</v>
      </c>
      <c r="J15" s="4"/>
      <c r="K15" s="34">
        <v>0</v>
      </c>
      <c r="L15" s="34">
        <v>359</v>
      </c>
      <c r="M15" s="34">
        <v>180</v>
      </c>
      <c r="N15" s="3">
        <f>(L15-K15)/6</f>
        <v>59.833333333333336</v>
      </c>
      <c r="O15" s="3"/>
      <c r="P15" s="3"/>
      <c r="Q15" s="3"/>
      <c r="R15" s="34" t="s">
        <v>24</v>
      </c>
    </row>
    <row r="16" spans="1:26" s="34" customFormat="1" ht="15">
      <c r="A16" s="17" t="b">
        <v>1</v>
      </c>
      <c r="B16" s="17" t="s">
        <v>256</v>
      </c>
      <c r="C16" s="34" t="str">
        <f>D16</f>
        <v>IncreaseInsulationRValueForExteriorWalls</v>
      </c>
      <c r="D16" s="17" t="s">
        <v>257</v>
      </c>
      <c r="E16" s="17" t="s">
        <v>68</v>
      </c>
      <c r="G16" s="17"/>
      <c r="H16" s="17"/>
      <c r="I16" s="17"/>
      <c r="J16" s="17"/>
      <c r="K16" s="33"/>
      <c r="L16" s="33"/>
      <c r="M16" s="33"/>
      <c r="N16" s="33"/>
      <c r="O16" s="33"/>
      <c r="P16" s="33"/>
      <c r="Q16" s="33"/>
      <c r="R16" s="33"/>
    </row>
    <row r="17" spans="1:19" s="34" customFormat="1" ht="15">
      <c r="A17" s="17"/>
      <c r="B17" s="17" t="s">
        <v>22</v>
      </c>
      <c r="C17" s="17"/>
      <c r="D17" s="17" t="s">
        <v>622</v>
      </c>
      <c r="E17" s="17" t="s">
        <v>259</v>
      </c>
      <c r="F17" s="42" t="s">
        <v>665</v>
      </c>
      <c r="G17" s="17" t="s">
        <v>64</v>
      </c>
      <c r="H17" s="17"/>
      <c r="I17" s="17">
        <v>13</v>
      </c>
      <c r="J17" s="17"/>
      <c r="K17" s="33">
        <v>0</v>
      </c>
      <c r="L17" s="33">
        <v>50</v>
      </c>
      <c r="M17" s="17">
        <v>25</v>
      </c>
      <c r="N17" s="3">
        <f>(L17-K17)/6</f>
        <v>8.3333333333333339</v>
      </c>
      <c r="O17" s="3"/>
      <c r="P17" s="33"/>
      <c r="Q17" s="33"/>
      <c r="R17" s="33" t="s">
        <v>627</v>
      </c>
    </row>
    <row r="18" spans="1:19" s="34" customFormat="1" ht="15">
      <c r="A18" s="17"/>
      <c r="B18" s="17" t="s">
        <v>21</v>
      </c>
      <c r="C18" s="17"/>
      <c r="D18" s="17" t="s">
        <v>260</v>
      </c>
      <c r="E18" s="17" t="s">
        <v>261</v>
      </c>
      <c r="G18" s="17" t="s">
        <v>64</v>
      </c>
      <c r="H18" s="17"/>
      <c r="I18" s="17">
        <v>0</v>
      </c>
      <c r="J18" s="17"/>
      <c r="K18" s="33"/>
      <c r="L18" s="33"/>
      <c r="M18" s="33"/>
      <c r="N18" s="33"/>
      <c r="O18" s="33"/>
      <c r="P18" s="33"/>
      <c r="Q18" s="33"/>
      <c r="R18" s="33"/>
    </row>
    <row r="19" spans="1:19" s="34" customFormat="1" ht="15">
      <c r="A19" s="17"/>
      <c r="B19" s="17" t="s">
        <v>21</v>
      </c>
      <c r="C19" s="17"/>
      <c r="D19" s="17" t="s">
        <v>262</v>
      </c>
      <c r="E19" s="17" t="s">
        <v>263</v>
      </c>
      <c r="G19" s="17" t="s">
        <v>64</v>
      </c>
      <c r="H19" s="17"/>
      <c r="I19" s="17">
        <v>0</v>
      </c>
      <c r="J19" s="17"/>
      <c r="K19" s="33"/>
      <c r="L19" s="33"/>
      <c r="M19" s="33"/>
      <c r="N19" s="33"/>
      <c r="O19" s="33"/>
      <c r="P19" s="33"/>
      <c r="Q19" s="33"/>
      <c r="R19" s="33"/>
    </row>
    <row r="20" spans="1:19" s="34" customFormat="1" ht="15">
      <c r="A20" s="17"/>
      <c r="B20" s="17" t="s">
        <v>21</v>
      </c>
      <c r="C20" s="17"/>
      <c r="D20" s="17" t="s">
        <v>264</v>
      </c>
      <c r="E20" s="17" t="s">
        <v>265</v>
      </c>
      <c r="G20" s="17" t="s">
        <v>65</v>
      </c>
      <c r="H20" s="17"/>
      <c r="I20" s="17">
        <v>0</v>
      </c>
      <c r="J20" s="17"/>
      <c r="K20" s="33"/>
      <c r="L20" s="33"/>
      <c r="M20" s="33"/>
      <c r="N20" s="33"/>
      <c r="O20" s="33"/>
      <c r="P20" s="33"/>
      <c r="Q20" s="33"/>
      <c r="R20" s="33"/>
    </row>
    <row r="21" spans="1:19" s="34" customFormat="1" ht="15">
      <c r="A21" s="17" t="b">
        <v>1</v>
      </c>
      <c r="B21" s="17" t="s">
        <v>266</v>
      </c>
      <c r="C21" s="34" t="str">
        <f>D21</f>
        <v>IncreaseInsulationRValueForRoofs</v>
      </c>
      <c r="D21" s="17" t="s">
        <v>267</v>
      </c>
      <c r="E21" s="17" t="s">
        <v>68</v>
      </c>
      <c r="G21" s="17"/>
      <c r="H21" s="17"/>
      <c r="I21" s="17"/>
      <c r="J21" s="17"/>
      <c r="K21" s="33"/>
      <c r="L21" s="33"/>
      <c r="M21" s="33"/>
      <c r="N21" s="33"/>
      <c r="O21" s="33"/>
      <c r="P21" s="33"/>
      <c r="Q21" s="33"/>
      <c r="R21" s="33"/>
    </row>
    <row r="22" spans="1:19" s="34" customFormat="1" ht="15">
      <c r="A22" s="17"/>
      <c r="B22" s="17" t="s">
        <v>22</v>
      </c>
      <c r="C22" s="17"/>
      <c r="D22" s="17" t="s">
        <v>623</v>
      </c>
      <c r="E22" s="17" t="s">
        <v>259</v>
      </c>
      <c r="F22" s="42" t="s">
        <v>666</v>
      </c>
      <c r="G22" s="17" t="s">
        <v>64</v>
      </c>
      <c r="H22" s="17"/>
      <c r="I22" s="17">
        <v>30</v>
      </c>
      <c r="J22" s="17"/>
      <c r="K22" s="33">
        <v>10</v>
      </c>
      <c r="L22" s="33">
        <v>80</v>
      </c>
      <c r="M22" s="17">
        <v>50</v>
      </c>
      <c r="N22" s="33"/>
      <c r="O22" s="33"/>
      <c r="P22" s="33" t="s">
        <v>624</v>
      </c>
      <c r="Q22" s="33" t="s">
        <v>626</v>
      </c>
      <c r="R22" s="33" t="s">
        <v>628</v>
      </c>
    </row>
    <row r="23" spans="1:19" s="34" customFormat="1" ht="15">
      <c r="A23" s="17"/>
      <c r="B23" s="17" t="s">
        <v>21</v>
      </c>
      <c r="C23" s="17"/>
      <c r="D23" s="17" t="s">
        <v>260</v>
      </c>
      <c r="E23" s="17" t="s">
        <v>261</v>
      </c>
      <c r="G23" s="17" t="s">
        <v>64</v>
      </c>
      <c r="H23" s="17"/>
      <c r="I23" s="17">
        <v>0</v>
      </c>
      <c r="J23" s="17"/>
      <c r="K23" s="33"/>
      <c r="L23" s="33"/>
      <c r="M23" s="33"/>
      <c r="N23" s="33"/>
      <c r="O23" s="33"/>
      <c r="P23" s="33"/>
      <c r="Q23" s="33"/>
      <c r="R23" s="33"/>
    </row>
    <row r="24" spans="1:19" s="33" customFormat="1" ht="15">
      <c r="A24" s="17"/>
      <c r="B24" s="17" t="s">
        <v>21</v>
      </c>
      <c r="C24" s="17"/>
      <c r="D24" s="17" t="s">
        <v>262</v>
      </c>
      <c r="E24" s="17" t="s">
        <v>263</v>
      </c>
      <c r="F24" s="34"/>
      <c r="G24" s="17" t="s">
        <v>64</v>
      </c>
      <c r="H24" s="17"/>
      <c r="I24" s="17">
        <v>0</v>
      </c>
      <c r="J24" s="17"/>
    </row>
    <row r="25" spans="1:19" s="33" customFormat="1" ht="15">
      <c r="A25" s="17"/>
      <c r="B25" s="17" t="s">
        <v>21</v>
      </c>
      <c r="C25" s="17"/>
      <c r="D25" s="17" t="s">
        <v>264</v>
      </c>
      <c r="E25" s="17" t="s">
        <v>265</v>
      </c>
      <c r="F25" s="34"/>
      <c r="G25" s="17" t="s">
        <v>65</v>
      </c>
      <c r="H25" s="17"/>
      <c r="I25" s="17">
        <v>0</v>
      </c>
      <c r="J25" s="17"/>
    </row>
    <row r="26" spans="1:19" s="33" customFormat="1" ht="15">
      <c r="A26" s="17" t="b">
        <v>1</v>
      </c>
      <c r="B26" s="17" t="s">
        <v>384</v>
      </c>
      <c r="C26" s="34" t="str">
        <f>D26</f>
        <v>SetWindowToWallRatioByFacade</v>
      </c>
      <c r="D26" s="17" t="s">
        <v>76</v>
      </c>
      <c r="E26" s="17" t="s">
        <v>68</v>
      </c>
      <c r="F26" s="34"/>
      <c r="G26" s="17"/>
      <c r="H26" s="17"/>
      <c r="I26" s="17"/>
      <c r="J26" s="17"/>
      <c r="S26" s="34"/>
    </row>
    <row r="27" spans="1:19" s="33" customFormat="1" ht="15">
      <c r="A27" s="17"/>
      <c r="B27" s="17" t="s">
        <v>22</v>
      </c>
      <c r="C27" s="17"/>
      <c r="D27" s="17" t="s">
        <v>385</v>
      </c>
      <c r="E27" s="17" t="s">
        <v>77</v>
      </c>
      <c r="F27" s="42" t="s">
        <v>667</v>
      </c>
      <c r="G27" s="17" t="s">
        <v>64</v>
      </c>
      <c r="H27" s="17"/>
      <c r="I27" s="17">
        <v>0.4</v>
      </c>
      <c r="J27" s="17"/>
      <c r="K27" s="33">
        <v>0.05</v>
      </c>
      <c r="L27" s="33">
        <v>0.95</v>
      </c>
      <c r="M27" s="17">
        <v>0.4</v>
      </c>
      <c r="N27" s="3">
        <f>(L27-K27)/6</f>
        <v>0.15</v>
      </c>
      <c r="O27" s="3"/>
      <c r="R27" s="33" t="s">
        <v>23</v>
      </c>
    </row>
    <row r="28" spans="1:19" s="33" customFormat="1" ht="15">
      <c r="A28" s="17"/>
      <c r="B28" s="17" t="s">
        <v>21</v>
      </c>
      <c r="C28" s="17"/>
      <c r="D28" s="17" t="s">
        <v>78</v>
      </c>
      <c r="E28" s="17" t="s">
        <v>79</v>
      </c>
      <c r="F28" s="34"/>
      <c r="G28" s="17" t="s">
        <v>64</v>
      </c>
      <c r="H28" s="17"/>
      <c r="I28" s="17">
        <v>30</v>
      </c>
      <c r="J28" s="17"/>
    </row>
    <row r="29" spans="1:19" s="33" customFormat="1" ht="15">
      <c r="A29" s="17"/>
      <c r="B29" s="17" t="s">
        <v>21</v>
      </c>
      <c r="C29" s="17"/>
      <c r="D29" s="17" t="s">
        <v>80</v>
      </c>
      <c r="E29" s="17" t="s">
        <v>81</v>
      </c>
      <c r="F29" s="34"/>
      <c r="G29" s="17" t="s">
        <v>62</v>
      </c>
      <c r="H29" s="17"/>
      <c r="I29" s="17" t="s">
        <v>625</v>
      </c>
      <c r="J29" s="17" t="s">
        <v>84</v>
      </c>
    </row>
    <row r="30" spans="1:19" s="33" customFormat="1" ht="15">
      <c r="A30" s="17" t="b">
        <v>1</v>
      </c>
      <c r="B30" s="17" t="s">
        <v>400</v>
      </c>
      <c r="C30" s="34" t="str">
        <f>D30</f>
        <v>XcelEDATariffSelectionandModelSetup</v>
      </c>
      <c r="D30" s="17" t="s">
        <v>401</v>
      </c>
      <c r="E30" s="17" t="s">
        <v>161</v>
      </c>
      <c r="F30" s="34"/>
      <c r="G30" s="17"/>
      <c r="H30" s="17"/>
      <c r="I30" s="17"/>
      <c r="J30" s="17"/>
      <c r="S30" s="34"/>
    </row>
    <row r="31" spans="1:19" s="33" customFormat="1" ht="15">
      <c r="A31" s="17"/>
      <c r="B31" s="17" t="s">
        <v>21</v>
      </c>
      <c r="C31" s="17"/>
      <c r="D31" s="17" t="s">
        <v>402</v>
      </c>
      <c r="E31" s="17" t="s">
        <v>403</v>
      </c>
      <c r="F31" s="34"/>
      <c r="G31" s="17" t="s">
        <v>62</v>
      </c>
      <c r="H31" s="17"/>
      <c r="I31" s="17" t="s">
        <v>432</v>
      </c>
      <c r="J31" s="17" t="s">
        <v>433</v>
      </c>
      <c r="R31" s="34"/>
    </row>
    <row r="32" spans="1:19" s="33" customFormat="1" ht="15">
      <c r="A32" s="17"/>
      <c r="B32" s="17" t="s">
        <v>21</v>
      </c>
      <c r="C32" s="17"/>
      <c r="D32" s="17" t="s">
        <v>404</v>
      </c>
      <c r="E32" s="17" t="s">
        <v>405</v>
      </c>
      <c r="F32" s="34"/>
      <c r="G32" s="17" t="s">
        <v>62</v>
      </c>
      <c r="H32" s="17"/>
      <c r="I32" s="17" t="s">
        <v>434</v>
      </c>
      <c r="J32" s="17" t="s">
        <v>435</v>
      </c>
      <c r="R32" s="34"/>
    </row>
    <row r="33" spans="1:20" customFormat="1" ht="15">
      <c r="A33" s="17"/>
      <c r="B33" s="17"/>
      <c r="C33" s="17"/>
      <c r="D33" s="17"/>
      <c r="E33" s="17"/>
      <c r="F33" s="34"/>
      <c r="G33" s="17"/>
      <c r="H33" s="17"/>
      <c r="I33" s="17"/>
      <c r="J33" s="17"/>
      <c r="K33" s="17"/>
      <c r="L33" s="17"/>
      <c r="R33" s="1"/>
    </row>
    <row r="34" spans="1:20" customFormat="1" ht="15">
      <c r="A34" s="17"/>
      <c r="B34" s="17"/>
      <c r="C34" s="17"/>
      <c r="D34" s="17"/>
      <c r="E34" s="17"/>
      <c r="F34" s="34"/>
      <c r="G34" s="17"/>
      <c r="H34" s="17"/>
      <c r="I34" s="17"/>
      <c r="J34" s="17"/>
      <c r="K34" s="17"/>
      <c r="L34" s="17"/>
      <c r="O34" s="17"/>
      <c r="P34" s="3"/>
      <c r="Q34" s="3"/>
      <c r="R34" s="1"/>
      <c r="T34" s="1"/>
    </row>
    <row r="35" spans="1:20" customFormat="1" ht="15">
      <c r="A35" s="17"/>
      <c r="B35" s="17"/>
      <c r="C35" s="17"/>
      <c r="D35" s="17"/>
      <c r="E35" s="17"/>
      <c r="F35" s="34"/>
      <c r="G35" s="17"/>
      <c r="H35" s="17"/>
      <c r="I35" s="17"/>
      <c r="J35" s="17"/>
      <c r="K35" s="17"/>
      <c r="L35" s="17"/>
      <c r="R35" s="1"/>
    </row>
    <row r="36" spans="1:20" customFormat="1" ht="15">
      <c r="A36" s="17"/>
      <c r="B36" s="17"/>
      <c r="C36" s="17"/>
      <c r="D36" s="17"/>
      <c r="E36" s="17"/>
      <c r="F36" s="34"/>
      <c r="G36" s="17"/>
      <c r="H36" s="17"/>
      <c r="I36" s="17"/>
      <c r="J36" s="17"/>
      <c r="K36" s="17"/>
      <c r="L36" s="17"/>
      <c r="R36" s="1"/>
    </row>
    <row r="37" spans="1:20" customFormat="1" ht="15">
      <c r="A37" s="17"/>
      <c r="B37" s="17"/>
      <c r="C37" s="17"/>
      <c r="D37" s="17"/>
      <c r="E37" s="17"/>
      <c r="F37" s="34"/>
      <c r="G37" s="17"/>
      <c r="H37" s="17"/>
      <c r="I37" s="17"/>
      <c r="J37" s="17"/>
      <c r="K37" s="17"/>
      <c r="L37" s="17"/>
      <c r="R37" s="1"/>
    </row>
    <row r="38" spans="1:20" customFormat="1" ht="15">
      <c r="A38" s="17"/>
      <c r="B38" s="17"/>
      <c r="C38" s="17"/>
      <c r="D38" s="17"/>
      <c r="E38" s="17"/>
      <c r="F38" s="34"/>
      <c r="G38" s="17"/>
      <c r="H38" s="17"/>
      <c r="I38" s="17"/>
      <c r="J38" s="17"/>
      <c r="K38" s="17"/>
      <c r="L38" s="17"/>
      <c r="R38" s="1"/>
    </row>
    <row r="39" spans="1:20" customFormat="1" ht="15">
      <c r="A39" s="17"/>
      <c r="B39" s="17"/>
      <c r="C39" s="17"/>
      <c r="D39" s="17"/>
      <c r="E39" s="17"/>
      <c r="F39" s="34"/>
      <c r="G39" s="17"/>
      <c r="H39" s="17"/>
      <c r="I39" s="17"/>
      <c r="J39" s="17"/>
      <c r="K39" s="17"/>
      <c r="L39" s="17"/>
      <c r="R39" s="1"/>
    </row>
    <row r="40" spans="1:20" customFormat="1" ht="15">
      <c r="A40" s="17"/>
      <c r="B40" s="17"/>
      <c r="C40" s="17"/>
      <c r="D40" s="17"/>
      <c r="E40" s="17"/>
      <c r="F40" s="34"/>
      <c r="G40" s="17"/>
      <c r="H40" s="17"/>
      <c r="I40" s="17"/>
      <c r="J40" s="17"/>
      <c r="K40" s="17"/>
      <c r="L40" s="17"/>
      <c r="R40" s="1"/>
    </row>
    <row r="41" spans="1:20" customFormat="1" ht="15">
      <c r="A41" s="17"/>
      <c r="B41" s="17"/>
      <c r="C41" s="17"/>
      <c r="D41" s="17"/>
      <c r="E41" s="17"/>
      <c r="F41" s="34"/>
      <c r="G41" s="17"/>
      <c r="H41" s="17"/>
      <c r="I41" s="17"/>
      <c r="J41" s="17"/>
      <c r="K41" s="17"/>
      <c r="L41" s="17"/>
      <c r="R41" s="1"/>
    </row>
    <row r="42" spans="1:20" customFormat="1" ht="15">
      <c r="A42" s="17"/>
      <c r="B42" s="17"/>
      <c r="C42" s="17"/>
      <c r="D42" s="17"/>
      <c r="E42" s="17"/>
      <c r="F42" s="34"/>
      <c r="G42" s="17"/>
      <c r="H42" s="17"/>
      <c r="I42" s="17"/>
      <c r="J42" s="17"/>
      <c r="K42" s="17"/>
      <c r="L42" s="17"/>
      <c r="R42" s="1"/>
    </row>
    <row r="43" spans="1:20" customFormat="1" ht="15">
      <c r="A43" s="17"/>
      <c r="B43" s="17"/>
      <c r="C43" s="17"/>
      <c r="D43" s="17"/>
      <c r="E43" s="17"/>
      <c r="F43" s="34"/>
      <c r="G43" s="17"/>
      <c r="H43" s="17"/>
      <c r="I43" s="17"/>
      <c r="J43" s="17"/>
      <c r="K43" s="17"/>
      <c r="L43" s="17"/>
      <c r="R43" s="1"/>
    </row>
    <row r="44" spans="1:20" customFormat="1" ht="15">
      <c r="A44" s="17"/>
      <c r="B44" s="17"/>
      <c r="C44" s="17"/>
      <c r="D44" s="17"/>
      <c r="E44" s="17"/>
      <c r="F44" s="34"/>
      <c r="G44" s="17"/>
      <c r="H44" s="17"/>
      <c r="I44" s="17"/>
      <c r="J44" s="17"/>
      <c r="K44" s="17"/>
      <c r="L44" s="17"/>
      <c r="R44" s="1"/>
    </row>
    <row r="45" spans="1:20" customFormat="1" ht="15">
      <c r="A45" s="17"/>
      <c r="B45" s="17"/>
      <c r="C45" s="17"/>
      <c r="D45" s="17"/>
      <c r="E45" s="17"/>
      <c r="F45" s="34"/>
      <c r="G45" s="17"/>
      <c r="H45" s="17"/>
      <c r="I45" s="17"/>
      <c r="J45" s="17"/>
      <c r="K45" s="17"/>
      <c r="L45" s="17"/>
      <c r="R45" s="1"/>
    </row>
    <row r="46" spans="1:20" customFormat="1" ht="15">
      <c r="B46" s="17"/>
      <c r="C46" s="17"/>
      <c r="D46" s="17"/>
      <c r="E46" s="17"/>
      <c r="F46" s="34"/>
      <c r="G46" s="17"/>
      <c r="H46" s="17"/>
      <c r="I46" s="17"/>
      <c r="J46" s="17"/>
      <c r="K46" s="17"/>
      <c r="L46" s="17"/>
      <c r="R46" s="1"/>
    </row>
    <row r="47" spans="1:20" customFormat="1" ht="15">
      <c r="A47" s="17"/>
      <c r="B47" s="17"/>
      <c r="C47" s="17"/>
      <c r="D47" s="17"/>
      <c r="E47" s="17"/>
      <c r="F47" s="34"/>
      <c r="G47" s="17"/>
      <c r="H47" s="17"/>
      <c r="I47" s="17"/>
      <c r="J47" s="17"/>
      <c r="K47" s="17"/>
      <c r="L47" s="17"/>
      <c r="R47" s="1"/>
    </row>
    <row r="48" spans="1:20" customFormat="1" ht="15">
      <c r="A48" s="17"/>
      <c r="B48" s="17"/>
      <c r="C48" s="17"/>
      <c r="D48" s="17"/>
      <c r="E48" s="17"/>
      <c r="F48" s="34"/>
      <c r="G48" s="17"/>
      <c r="H48" s="17"/>
      <c r="I48" s="17"/>
      <c r="J48" s="17"/>
      <c r="K48" s="17"/>
      <c r="L48" s="17"/>
      <c r="M48" s="3"/>
      <c r="N48" s="3"/>
      <c r="O48" s="3"/>
      <c r="P48" s="3"/>
      <c r="Q48" s="3"/>
      <c r="R48" s="1"/>
      <c r="T48" s="1"/>
    </row>
    <row r="49" spans="1:26" customFormat="1" ht="15">
      <c r="B49" s="17"/>
      <c r="C49" s="17"/>
      <c r="D49" s="17"/>
      <c r="E49" s="17"/>
      <c r="F49" s="34"/>
      <c r="G49" s="17"/>
      <c r="H49" s="17"/>
      <c r="I49" s="17"/>
      <c r="J49" s="17"/>
      <c r="K49" s="17"/>
      <c r="L49" s="17"/>
      <c r="M49" s="25"/>
      <c r="N49" s="25"/>
      <c r="O49" s="25"/>
      <c r="P49" s="25"/>
      <c r="Q49" s="25"/>
      <c r="R49" s="1"/>
      <c r="S49" s="25"/>
      <c r="T49" s="25"/>
      <c r="U49" s="25"/>
      <c r="V49" s="25"/>
      <c r="W49" s="25"/>
    </row>
    <row r="50" spans="1:26" customFormat="1" ht="15">
      <c r="A50" s="17"/>
      <c r="B50" s="17"/>
      <c r="C50" s="17"/>
      <c r="D50" s="17"/>
      <c r="E50" s="17"/>
      <c r="F50" s="34"/>
      <c r="G50" s="17"/>
      <c r="H50" s="17"/>
      <c r="I50" s="17"/>
      <c r="J50" s="17"/>
      <c r="K50" s="17"/>
      <c r="L50" s="17"/>
      <c r="M50" s="17"/>
      <c r="N50" s="25"/>
      <c r="O50" s="25"/>
      <c r="P50" s="25"/>
      <c r="Q50" s="25"/>
      <c r="R50" s="1"/>
      <c r="S50" s="25"/>
      <c r="T50" s="25"/>
      <c r="U50" s="25"/>
      <c r="V50" s="25"/>
      <c r="W50" s="25"/>
    </row>
    <row r="51" spans="1:26" customFormat="1" ht="15">
      <c r="A51" s="17"/>
      <c r="B51" s="17"/>
      <c r="C51" s="17"/>
      <c r="D51" s="17"/>
      <c r="E51" s="17"/>
      <c r="F51" s="34"/>
      <c r="G51" s="17"/>
      <c r="H51" s="17"/>
      <c r="I51" s="17"/>
      <c r="J51" s="17"/>
      <c r="K51" s="17"/>
      <c r="L51" s="17"/>
      <c r="M51" s="26"/>
      <c r="N51" s="26"/>
      <c r="O51" s="26"/>
      <c r="P51" s="3"/>
      <c r="Q51" s="3"/>
      <c r="R51" s="1"/>
      <c r="S51" s="25"/>
      <c r="T51" s="25"/>
      <c r="U51" s="25"/>
      <c r="V51" s="25"/>
      <c r="W51" s="25"/>
    </row>
    <row r="52" spans="1:26" customFormat="1" ht="15">
      <c r="B52" s="17"/>
      <c r="C52" s="17"/>
      <c r="D52" s="17"/>
      <c r="E52" s="17"/>
      <c r="F52" s="34"/>
      <c r="G52" s="17"/>
      <c r="H52" s="17"/>
      <c r="I52" s="17"/>
      <c r="J52" s="17"/>
      <c r="K52" s="17"/>
      <c r="L52" s="17"/>
      <c r="M52" s="25"/>
      <c r="N52" s="25"/>
      <c r="O52" s="25"/>
      <c r="P52" s="25"/>
      <c r="Q52" s="25"/>
      <c r="R52" s="1"/>
      <c r="S52" s="25"/>
      <c r="T52" s="25"/>
      <c r="U52" s="25"/>
      <c r="V52" s="25"/>
      <c r="W52" s="25"/>
    </row>
    <row r="53" spans="1:26" customFormat="1" ht="15">
      <c r="A53" s="17"/>
      <c r="B53" s="17"/>
      <c r="C53" s="17"/>
      <c r="D53" s="17"/>
      <c r="E53" s="17"/>
      <c r="F53" s="34"/>
      <c r="G53" s="17"/>
      <c r="H53" s="17"/>
      <c r="I53" s="17"/>
      <c r="J53" s="17"/>
      <c r="K53" s="17"/>
      <c r="L53" s="17"/>
      <c r="M53" s="17"/>
      <c r="N53" s="25"/>
      <c r="O53" s="25"/>
      <c r="P53" s="25"/>
      <c r="Q53" s="25"/>
      <c r="R53" s="1"/>
      <c r="S53" s="25"/>
      <c r="T53" s="25"/>
      <c r="U53" s="25"/>
      <c r="V53" s="25"/>
      <c r="W53" s="25"/>
    </row>
    <row r="54" spans="1:26" customFormat="1" ht="15">
      <c r="A54" s="17"/>
      <c r="B54" s="17"/>
      <c r="C54" s="17"/>
      <c r="D54" s="17"/>
      <c r="E54" s="17"/>
      <c r="F54" s="34"/>
      <c r="G54" s="17"/>
      <c r="H54" s="17"/>
      <c r="I54" s="17"/>
      <c r="J54" s="17"/>
      <c r="K54" s="17"/>
      <c r="L54" s="17"/>
      <c r="M54" s="26"/>
      <c r="N54" s="26"/>
      <c r="O54" s="26"/>
      <c r="P54" s="3"/>
      <c r="Q54" s="3"/>
      <c r="R54" s="1"/>
      <c r="S54" s="25"/>
      <c r="T54" s="25"/>
      <c r="U54" s="25"/>
      <c r="V54" s="25"/>
      <c r="W54" s="25"/>
    </row>
    <row r="55" spans="1:26" customFormat="1" ht="15">
      <c r="B55" s="17"/>
      <c r="C55" s="17"/>
      <c r="D55" s="17"/>
      <c r="E55" s="17"/>
      <c r="F55" s="34"/>
      <c r="G55" s="17"/>
      <c r="H55" s="17"/>
      <c r="I55" s="17"/>
      <c r="J55" s="17"/>
      <c r="K55" s="17"/>
      <c r="L55" s="17"/>
      <c r="M55" s="25"/>
      <c r="N55" s="25"/>
      <c r="O55" s="25"/>
      <c r="P55" s="25"/>
      <c r="Q55" s="25"/>
      <c r="R55" s="1"/>
      <c r="S55" s="25"/>
      <c r="T55" s="25"/>
      <c r="U55" s="25"/>
      <c r="V55" s="25"/>
      <c r="W55" s="25"/>
    </row>
    <row r="56" spans="1:26" customFormat="1" ht="15">
      <c r="A56" s="17"/>
      <c r="B56" s="17"/>
      <c r="C56" s="17"/>
      <c r="D56" s="17"/>
      <c r="E56" s="17"/>
      <c r="F56" s="34"/>
      <c r="G56" s="17"/>
      <c r="H56" s="17"/>
      <c r="I56" s="17"/>
      <c r="J56" s="17"/>
      <c r="K56" s="17"/>
      <c r="L56" s="17"/>
      <c r="M56" s="17"/>
      <c r="N56" s="25"/>
      <c r="O56" s="25"/>
      <c r="P56" s="25"/>
      <c r="Q56" s="25"/>
      <c r="R56" s="1"/>
      <c r="S56" s="25"/>
      <c r="T56" s="25"/>
      <c r="U56" s="25"/>
      <c r="V56" s="25"/>
      <c r="W56" s="25"/>
    </row>
    <row r="57" spans="1:26" customFormat="1" ht="15">
      <c r="A57" s="17"/>
      <c r="B57" s="17"/>
      <c r="C57" s="17"/>
      <c r="D57" s="17"/>
      <c r="E57" s="17"/>
      <c r="F57" s="34"/>
      <c r="G57" s="17"/>
      <c r="H57" s="17"/>
      <c r="I57" s="17"/>
      <c r="J57" s="17"/>
      <c r="K57" s="17"/>
      <c r="L57" s="17"/>
      <c r="M57" s="26"/>
      <c r="N57" s="26"/>
      <c r="O57" s="26"/>
      <c r="P57" s="3"/>
      <c r="Q57" s="3"/>
      <c r="R57" s="1"/>
      <c r="S57" s="25"/>
      <c r="T57" s="25"/>
      <c r="U57" s="25"/>
      <c r="V57" s="25"/>
      <c r="W57" s="25"/>
    </row>
    <row r="58" spans="1:26" customFormat="1" ht="15">
      <c r="B58" s="17"/>
      <c r="C58" s="17"/>
      <c r="D58" s="17"/>
      <c r="E58" s="17"/>
      <c r="F58" s="34"/>
      <c r="G58" s="17"/>
      <c r="H58" s="17"/>
      <c r="I58" s="17"/>
      <c r="J58" s="17"/>
      <c r="K58" s="17"/>
      <c r="L58" s="17"/>
      <c r="M58" s="25"/>
      <c r="N58" s="25"/>
      <c r="O58" s="25"/>
      <c r="P58" s="25"/>
      <c r="Q58" s="25"/>
      <c r="R58" s="1"/>
      <c r="S58" s="25"/>
      <c r="T58" s="25"/>
      <c r="U58" s="25"/>
      <c r="V58" s="25"/>
      <c r="W58" s="25"/>
    </row>
    <row r="59" spans="1:26" ht="15">
      <c r="A59" s="17"/>
      <c r="B59" s="17"/>
      <c r="C59" s="17"/>
      <c r="D59" s="17"/>
      <c r="E59" s="17"/>
      <c r="G59" s="17"/>
      <c r="H59" s="17"/>
      <c r="I59" s="17"/>
      <c r="J59" s="17"/>
      <c r="K59" s="17"/>
      <c r="L59" s="17"/>
      <c r="M59" s="17"/>
      <c r="N59" s="25"/>
      <c r="O59" s="25"/>
      <c r="P59" s="25"/>
      <c r="Q59" s="25"/>
      <c r="S59" s="25"/>
      <c r="T59" s="25"/>
      <c r="U59" s="25"/>
      <c r="V59" s="25"/>
      <c r="W59" s="25"/>
      <c r="X59" s="25"/>
      <c r="Y59" s="25"/>
      <c r="Z59" s="25"/>
    </row>
    <row r="60" spans="1:26" ht="15">
      <c r="A60" s="17"/>
      <c r="B60" s="17"/>
      <c r="C60" s="17"/>
      <c r="D60" s="17"/>
      <c r="E60" s="17"/>
      <c r="G60" s="17"/>
      <c r="H60" s="17"/>
      <c r="I60" s="17"/>
      <c r="J60" s="17"/>
      <c r="K60" s="17"/>
      <c r="L60" s="17"/>
      <c r="M60" s="26"/>
      <c r="N60" s="26"/>
      <c r="O60" s="26"/>
      <c r="P60" s="3"/>
      <c r="Q60" s="3"/>
      <c r="S60" s="25"/>
      <c r="T60" s="25"/>
      <c r="U60" s="25"/>
      <c r="V60" s="25"/>
      <c r="W60" s="25"/>
      <c r="X60" s="25"/>
      <c r="Y60" s="25"/>
      <c r="Z60" s="25"/>
    </row>
    <row r="61" spans="1:26">
      <c r="A61"/>
      <c r="B61"/>
      <c r="C61" s="33"/>
      <c r="D61" s="33"/>
      <c r="E61"/>
      <c r="G61"/>
      <c r="H61"/>
      <c r="I61"/>
      <c r="J61"/>
      <c r="K61"/>
      <c r="L61"/>
      <c r="M61"/>
      <c r="N61"/>
      <c r="X61" s="25"/>
      <c r="Y61" s="25"/>
      <c r="Z61" s="25"/>
    </row>
    <row r="62" spans="1:26">
      <c r="A62"/>
      <c r="B62"/>
      <c r="C62" s="33"/>
      <c r="D62" s="33"/>
      <c r="E62"/>
      <c r="G62"/>
      <c r="H62"/>
      <c r="I62"/>
      <c r="J62"/>
      <c r="K62"/>
      <c r="L62"/>
      <c r="M62"/>
      <c r="N62"/>
      <c r="X62" s="25"/>
      <c r="Y62" s="25"/>
      <c r="Z62" s="25"/>
    </row>
    <row r="63" spans="1:26">
      <c r="A63"/>
      <c r="B63"/>
      <c r="C63" s="33"/>
      <c r="D63" s="33"/>
      <c r="E63"/>
      <c r="G63"/>
      <c r="H63"/>
      <c r="I63"/>
      <c r="J63"/>
      <c r="K63"/>
      <c r="L63"/>
      <c r="M63"/>
      <c r="N63"/>
      <c r="X63" s="25"/>
      <c r="Y63" s="25"/>
      <c r="Z63" s="25"/>
    </row>
    <row r="64" spans="1:26">
      <c r="A64"/>
      <c r="B64"/>
      <c r="C64" s="33"/>
      <c r="D64"/>
      <c r="E64"/>
      <c r="G64"/>
      <c r="H64"/>
      <c r="I64"/>
      <c r="J64"/>
      <c r="K64"/>
      <c r="L64"/>
      <c r="M64"/>
      <c r="O64" s="3"/>
      <c r="P64" s="3"/>
      <c r="R64" s="25"/>
      <c r="S64" s="25"/>
      <c r="W64" s="25"/>
      <c r="X64" s="25"/>
      <c r="Y64" s="25"/>
    </row>
    <row r="65" spans="1:25">
      <c r="A65"/>
      <c r="B65"/>
      <c r="C65" s="33"/>
      <c r="D65"/>
      <c r="E65"/>
      <c r="G65"/>
      <c r="H65"/>
      <c r="I65"/>
      <c r="J65"/>
      <c r="K65"/>
      <c r="L65"/>
      <c r="M65"/>
      <c r="W65" s="25"/>
      <c r="X65" s="25"/>
      <c r="Y65" s="25"/>
    </row>
    <row r="66" spans="1:25">
      <c r="A66"/>
      <c r="B66"/>
      <c r="C66" s="33"/>
      <c r="D66"/>
      <c r="E66"/>
      <c r="G66"/>
      <c r="H66"/>
      <c r="I66"/>
      <c r="J66"/>
      <c r="K66"/>
      <c r="L66"/>
      <c r="M66"/>
      <c r="W66" s="25"/>
      <c r="X66" s="25"/>
      <c r="Y66" s="25"/>
    </row>
    <row r="67" spans="1:25">
      <c r="A67"/>
      <c r="B67"/>
      <c r="C67" s="33"/>
      <c r="D67"/>
      <c r="E67"/>
      <c r="G67"/>
      <c r="H67"/>
      <c r="I67"/>
      <c r="J67"/>
      <c r="K67"/>
      <c r="L67"/>
      <c r="M67"/>
      <c r="W67" s="25"/>
      <c r="X67" s="25"/>
      <c r="Y67" s="25"/>
    </row>
    <row r="68" spans="1:25">
      <c r="A68"/>
      <c r="B68"/>
      <c r="C68" s="33"/>
      <c r="D68"/>
      <c r="E68"/>
      <c r="G68"/>
      <c r="H68"/>
      <c r="I68"/>
      <c r="J68"/>
      <c r="K68"/>
      <c r="L68"/>
      <c r="M68"/>
      <c r="W68" s="25"/>
      <c r="X68" s="25"/>
      <c r="Y68" s="25"/>
    </row>
    <row r="69" spans="1:25" customFormat="1">
      <c r="C69" s="33"/>
      <c r="F69" s="34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 customFormat="1" ht="15">
      <c r="C70" s="33"/>
      <c r="F70" s="34"/>
      <c r="K70" s="4"/>
      <c r="N70" s="17"/>
      <c r="O70" s="3"/>
      <c r="P70" s="3"/>
      <c r="Q70" s="1"/>
      <c r="S70" s="1"/>
      <c r="T70" s="1"/>
      <c r="U70" s="1"/>
      <c r="V70" s="1"/>
    </row>
    <row r="71" spans="1:25" customFormat="1">
      <c r="C71" s="33"/>
      <c r="F71" s="3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/>
      <c r="B72"/>
      <c r="C72" s="33"/>
      <c r="D72"/>
      <c r="E72"/>
      <c r="G72"/>
      <c r="H72"/>
      <c r="I72"/>
      <c r="J72"/>
      <c r="K72" s="4"/>
    </row>
    <row r="73" spans="1:25">
      <c r="A73"/>
      <c r="B73"/>
      <c r="C73" s="33"/>
      <c r="D73"/>
      <c r="E73"/>
      <c r="G73"/>
      <c r="H73"/>
      <c r="I73"/>
      <c r="J73"/>
      <c r="K73" s="4"/>
    </row>
    <row r="74" spans="1:25">
      <c r="A74"/>
      <c r="B74"/>
      <c r="C74" s="33"/>
      <c r="D74"/>
      <c r="E74"/>
      <c r="G74"/>
      <c r="H74"/>
      <c r="I74"/>
      <c r="J74"/>
      <c r="K74" s="4"/>
    </row>
    <row r="75" spans="1:25" customFormat="1">
      <c r="A75" s="1"/>
      <c r="B75" s="1"/>
      <c r="C75" s="34"/>
      <c r="D75" s="1"/>
      <c r="E75" s="1"/>
      <c r="F75" s="34"/>
      <c r="G75" s="1"/>
      <c r="H75" s="1"/>
      <c r="I75" s="1"/>
      <c r="J75" s="4"/>
      <c r="K75" s="4"/>
      <c r="L75" s="1"/>
      <c r="M75" s="1"/>
      <c r="N75" s="1"/>
      <c r="O75" s="1"/>
      <c r="P75" s="1"/>
      <c r="Q75" s="1"/>
      <c r="R75" s="1"/>
      <c r="S75" s="1"/>
    </row>
    <row r="76" spans="1:25" customFormat="1">
      <c r="A76" s="1"/>
      <c r="C76" s="33"/>
      <c r="F76" s="34"/>
      <c r="N76" s="1"/>
      <c r="O76" s="1"/>
      <c r="P76" s="1"/>
      <c r="Q76" s="1"/>
      <c r="R76" s="1"/>
      <c r="S76" s="1"/>
    </row>
    <row r="77" spans="1:25" customFormat="1" ht="15">
      <c r="A77" s="17"/>
      <c r="C77" s="33"/>
      <c r="F77" s="34"/>
      <c r="N77" s="1"/>
      <c r="O77" s="3"/>
      <c r="P77" s="3"/>
      <c r="Q77" s="1"/>
      <c r="R77" s="1"/>
      <c r="S77" s="1"/>
    </row>
    <row r="78" spans="1:25" customFormat="1">
      <c r="C78" s="33"/>
      <c r="F78" s="34"/>
    </row>
    <row r="79" spans="1:25" customFormat="1">
      <c r="C79" s="33"/>
      <c r="F79" s="34"/>
      <c r="O79" s="3"/>
      <c r="P79" s="3"/>
      <c r="S79" s="1"/>
    </row>
    <row r="80" spans="1:25" customFormat="1">
      <c r="C80" s="33"/>
      <c r="F80" s="34"/>
      <c r="O80" s="3"/>
      <c r="P80" s="3"/>
      <c r="S80" s="1"/>
    </row>
    <row r="81" spans="1:25" customFormat="1">
      <c r="C81" s="33"/>
      <c r="F81" s="34"/>
    </row>
    <row r="82" spans="1:25" customFormat="1">
      <c r="C82" s="33"/>
      <c r="F82" s="34"/>
      <c r="O82" s="3"/>
      <c r="P82" s="3"/>
      <c r="S82" s="1"/>
    </row>
    <row r="83" spans="1:25" customFormat="1">
      <c r="C83" s="33"/>
      <c r="F83" s="34"/>
    </row>
    <row r="84" spans="1:25" customFormat="1">
      <c r="C84" s="33"/>
      <c r="F84" s="34"/>
      <c r="O84" s="3"/>
      <c r="P84" s="3"/>
      <c r="S84" s="1"/>
    </row>
    <row r="85" spans="1:25" customFormat="1">
      <c r="C85" s="33"/>
      <c r="F85" s="34"/>
    </row>
    <row r="86" spans="1:25" customFormat="1">
      <c r="C86" s="33"/>
      <c r="F86" s="34"/>
      <c r="H86" s="1"/>
      <c r="O86" s="3"/>
      <c r="P86" s="3"/>
      <c r="S86" s="1"/>
    </row>
    <row r="87" spans="1:25">
      <c r="A87"/>
      <c r="B87"/>
      <c r="C87" s="33"/>
      <c r="D87"/>
      <c r="E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s="25"/>
      <c r="X87" s="25"/>
      <c r="Y87" s="25"/>
    </row>
    <row r="88" spans="1:25" customFormat="1">
      <c r="C88" s="33"/>
      <c r="F88" s="34"/>
      <c r="O88" s="3"/>
      <c r="P88" s="3"/>
      <c r="Q88" s="1"/>
      <c r="R88" s="25"/>
      <c r="S88" s="25"/>
    </row>
    <row r="89" spans="1:25">
      <c r="C89" s="34"/>
      <c r="I89" s="1"/>
      <c r="K89" s="4"/>
    </row>
  </sheetData>
  <autoFilter ref="A2:AA1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130" zoomScaleNormal="130" zoomScalePageLayoutView="130" workbookViewId="0">
      <pane ySplit="3" topLeftCell="A4" activePane="bottomLeft" state="frozen"/>
      <selection pane="bottomLeft" activeCell="B14" sqref="B14"/>
    </sheetView>
  </sheetViews>
  <sheetFormatPr baseColWidth="10" defaultColWidth="11.5" defaultRowHeight="14" x14ac:dyDescent="0"/>
  <cols>
    <col min="1" max="1" width="23" style="1" bestFit="1" customWidth="1"/>
    <col min="2" max="2" width="27.33203125" style="34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4" customFormat="1" ht="18">
      <c r="A1" s="5"/>
      <c r="B1" s="5"/>
      <c r="C1" s="5"/>
      <c r="D1" s="5"/>
      <c r="E1" s="7" t="s">
        <v>471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463</v>
      </c>
      <c r="B2" s="14" t="s">
        <v>668</v>
      </c>
      <c r="C2" s="14" t="s">
        <v>635</v>
      </c>
      <c r="D2" s="8" t="s">
        <v>464</v>
      </c>
      <c r="E2" s="8" t="s">
        <v>7</v>
      </c>
      <c r="F2" s="8" t="s">
        <v>11</v>
      </c>
      <c r="G2" s="8" t="s">
        <v>636</v>
      </c>
      <c r="H2" s="8" t="s">
        <v>637</v>
      </c>
      <c r="I2" s="8" t="s">
        <v>638</v>
      </c>
      <c r="J2" s="8" t="s">
        <v>639</v>
      </c>
      <c r="K2" s="8" t="s">
        <v>640</v>
      </c>
      <c r="L2" s="8" t="s">
        <v>641</v>
      </c>
    </row>
    <row r="3" spans="1:13" s="14" customFormat="1" ht="45">
      <c r="A3" s="14" t="s">
        <v>642</v>
      </c>
      <c r="B3" s="14" t="s">
        <v>669</v>
      </c>
      <c r="C3" s="14" t="s">
        <v>643</v>
      </c>
      <c r="D3" s="10" t="s">
        <v>644</v>
      </c>
      <c r="E3" s="10"/>
      <c r="F3" s="10" t="s">
        <v>645</v>
      </c>
      <c r="G3" s="10" t="s">
        <v>465</v>
      </c>
      <c r="H3" s="10" t="s">
        <v>465</v>
      </c>
      <c r="I3" s="10" t="s">
        <v>465</v>
      </c>
      <c r="J3" s="10" t="s">
        <v>646</v>
      </c>
      <c r="K3" s="15" t="s">
        <v>646</v>
      </c>
      <c r="L3" s="10" t="s">
        <v>647</v>
      </c>
      <c r="M3" s="14" t="s">
        <v>648</v>
      </c>
    </row>
    <row r="4" spans="1:13" s="34" customFormat="1">
      <c r="A4" s="33" t="s">
        <v>649</v>
      </c>
      <c r="B4" s="33" t="s">
        <v>670</v>
      </c>
      <c r="C4" s="33" t="s">
        <v>650</v>
      </c>
      <c r="D4" s="33" t="s">
        <v>651</v>
      </c>
      <c r="E4" s="33" t="s">
        <v>472</v>
      </c>
      <c r="F4" s="33" t="s">
        <v>64</v>
      </c>
      <c r="G4" s="33" t="b">
        <v>1</v>
      </c>
      <c r="H4" s="33" t="b">
        <v>1</v>
      </c>
      <c r="I4" s="33" t="b">
        <v>0</v>
      </c>
      <c r="J4" s="33"/>
      <c r="K4" s="33"/>
      <c r="L4" s="33"/>
    </row>
    <row r="5" spans="1:13" s="34" customFormat="1">
      <c r="A5" s="33" t="s">
        <v>652</v>
      </c>
      <c r="B5" s="33" t="s">
        <v>671</v>
      </c>
      <c r="C5" s="33" t="s">
        <v>653</v>
      </c>
      <c r="D5" s="33" t="s">
        <v>654</v>
      </c>
      <c r="E5" s="33" t="s">
        <v>472</v>
      </c>
      <c r="F5" s="33" t="s">
        <v>64</v>
      </c>
      <c r="G5" s="33" t="b">
        <v>0</v>
      </c>
      <c r="H5" s="33" t="b">
        <v>1</v>
      </c>
      <c r="I5" s="33" t="b">
        <v>0</v>
      </c>
      <c r="J5" s="33"/>
      <c r="K5" s="33"/>
      <c r="L5" s="33"/>
      <c r="M5" s="33"/>
    </row>
    <row r="6" spans="1:13" s="34" customFormat="1">
      <c r="A6" s="33" t="s">
        <v>655</v>
      </c>
      <c r="B6" s="33"/>
      <c r="C6" s="33" t="s">
        <v>656</v>
      </c>
      <c r="D6" s="33" t="s">
        <v>657</v>
      </c>
      <c r="E6" s="33" t="s">
        <v>472</v>
      </c>
      <c r="F6" s="33" t="s">
        <v>64</v>
      </c>
      <c r="G6" s="33" t="b">
        <v>1</v>
      </c>
      <c r="H6" s="33" t="b">
        <v>1</v>
      </c>
      <c r="I6" s="33" t="b">
        <v>0</v>
      </c>
      <c r="J6" s="35"/>
      <c r="K6" s="33"/>
      <c r="L6" s="33"/>
    </row>
    <row r="7" spans="1:13" s="34" customFormat="1">
      <c r="A7" s="33" t="s">
        <v>658</v>
      </c>
      <c r="B7" s="33"/>
      <c r="C7" s="33" t="s">
        <v>659</v>
      </c>
      <c r="D7" s="33" t="s">
        <v>660</v>
      </c>
      <c r="E7" s="33" t="s">
        <v>472</v>
      </c>
      <c r="F7" s="33" t="s">
        <v>64</v>
      </c>
      <c r="G7" s="33" t="b">
        <v>1</v>
      </c>
      <c r="H7" s="33" t="b">
        <v>1</v>
      </c>
      <c r="I7" s="33" t="b">
        <v>0</v>
      </c>
      <c r="J7" s="35"/>
      <c r="K7" s="33"/>
      <c r="L7" s="33"/>
    </row>
    <row r="8" spans="1:13">
      <c r="B8" s="33"/>
      <c r="H8"/>
    </row>
    <row r="9" spans="1:13">
      <c r="B9" s="33"/>
      <c r="H9"/>
    </row>
    <row r="10" spans="1:13">
      <c r="B10" s="33"/>
      <c r="H10"/>
    </row>
    <row r="11" spans="1:13">
      <c r="B11" s="33"/>
      <c r="H11"/>
    </row>
    <row r="12" spans="1:13">
      <c r="B12" s="33"/>
      <c r="H12"/>
    </row>
    <row r="13" spans="1:13">
      <c r="B13" s="33"/>
      <c r="H13"/>
    </row>
    <row r="14" spans="1:13">
      <c r="B14" s="33"/>
      <c r="H14"/>
    </row>
    <row r="15" spans="1:13" customFormat="1">
      <c r="A15" s="1"/>
      <c r="B15" s="33"/>
      <c r="C15" s="1"/>
      <c r="D15" s="1"/>
      <c r="E15" s="1"/>
      <c r="F15" s="1"/>
      <c r="G15" s="1"/>
    </row>
    <row r="16" spans="1:13" customFormat="1">
      <c r="A16" s="1"/>
      <c r="B16" s="33"/>
      <c r="C16" s="1"/>
      <c r="D16" s="1"/>
      <c r="E16" s="1"/>
      <c r="F16" s="1"/>
      <c r="G16" s="1"/>
    </row>
    <row r="17" spans="1:8" customFormat="1">
      <c r="A17" s="1"/>
      <c r="B17" s="33"/>
      <c r="C17" s="1"/>
      <c r="D17" s="1"/>
      <c r="E17" s="1"/>
      <c r="F17" s="1"/>
      <c r="G17" s="1"/>
    </row>
    <row r="18" spans="1:8" customFormat="1">
      <c r="A18" s="1"/>
      <c r="B18" s="33"/>
      <c r="C18" s="1"/>
      <c r="D18" s="1"/>
      <c r="E18" s="1"/>
      <c r="F18" s="1"/>
      <c r="G18" s="1"/>
    </row>
    <row r="19" spans="1:8" customFormat="1">
      <c r="A19" s="1"/>
      <c r="B19" s="33"/>
      <c r="C19" s="1"/>
      <c r="D19" s="1"/>
      <c r="E19" s="1"/>
      <c r="F19" s="1"/>
      <c r="G19" s="1"/>
    </row>
    <row r="20" spans="1:8" customFormat="1">
      <c r="A20" s="1"/>
      <c r="B20" s="33"/>
      <c r="C20" s="1"/>
      <c r="D20" s="1"/>
      <c r="E20" s="1"/>
      <c r="F20" s="1"/>
      <c r="G20" s="1"/>
    </row>
    <row r="21" spans="1:8">
      <c r="B21" s="33"/>
      <c r="H21"/>
    </row>
    <row r="22" spans="1:8">
      <c r="B22" s="33"/>
      <c r="H22"/>
    </row>
    <row r="23" spans="1:8">
      <c r="B23" s="33"/>
      <c r="H23"/>
    </row>
    <row r="24" spans="1:8">
      <c r="B24" s="33"/>
      <c r="H24"/>
    </row>
    <row r="25" spans="1:8">
      <c r="B25" s="33"/>
      <c r="H25"/>
    </row>
    <row r="26" spans="1:8">
      <c r="B26" s="33"/>
      <c r="H26"/>
    </row>
    <row r="27" spans="1:8">
      <c r="B27" s="33"/>
      <c r="H27"/>
    </row>
    <row r="28" spans="1:8">
      <c r="B28" s="33"/>
      <c r="H28"/>
    </row>
    <row r="29" spans="1:8">
      <c r="B29" s="33"/>
      <c r="H29"/>
    </row>
    <row r="30" spans="1:8">
      <c r="B30" s="33"/>
      <c r="H30"/>
    </row>
    <row r="31" spans="1:8">
      <c r="B31" s="33"/>
    </row>
    <row r="32" spans="1:8">
      <c r="B32" s="33"/>
    </row>
    <row r="33" spans="2:2">
      <c r="B33" s="33"/>
    </row>
    <row r="34" spans="2:2">
      <c r="B34" s="33"/>
    </row>
    <row r="35" spans="2:2">
      <c r="B35" s="33"/>
    </row>
    <row r="36" spans="2:2">
      <c r="B36" s="33"/>
    </row>
    <row r="37" spans="2:2">
      <c r="B37" s="33"/>
    </row>
    <row r="38" spans="2:2">
      <c r="B38" s="33"/>
    </row>
    <row r="39" spans="2:2">
      <c r="B39" s="33"/>
    </row>
    <row r="40" spans="2:2">
      <c r="B40" s="33"/>
    </row>
    <row r="41" spans="2:2">
      <c r="B41" s="33"/>
    </row>
    <row r="42" spans="2:2">
      <c r="B42" s="33"/>
    </row>
    <row r="43" spans="2:2">
      <c r="B43" s="33"/>
    </row>
    <row r="44" spans="2:2">
      <c r="B44" s="33"/>
    </row>
    <row r="45" spans="2:2">
      <c r="B45" s="33"/>
    </row>
    <row r="46" spans="2:2">
      <c r="B46" s="33"/>
    </row>
    <row r="47" spans="2:2">
      <c r="B47" s="33"/>
    </row>
    <row r="48" spans="2:2">
      <c r="B48" s="33"/>
    </row>
    <row r="49" spans="2:2">
      <c r="B49" s="33"/>
    </row>
    <row r="50" spans="2:2">
      <c r="B50" s="33"/>
    </row>
    <row r="51" spans="2:2">
      <c r="B51" s="33"/>
    </row>
    <row r="52" spans="2:2">
      <c r="B52" s="33"/>
    </row>
    <row r="53" spans="2:2">
      <c r="B53" s="33"/>
    </row>
    <row r="54" spans="2:2">
      <c r="B54" s="33"/>
    </row>
    <row r="55" spans="2:2">
      <c r="B55" s="33"/>
    </row>
    <row r="56" spans="2:2">
      <c r="B56" s="33"/>
    </row>
    <row r="57" spans="2:2">
      <c r="B57" s="33"/>
    </row>
    <row r="58" spans="2:2">
      <c r="B58" s="33"/>
    </row>
    <row r="59" spans="2:2">
      <c r="B59" s="33"/>
    </row>
    <row r="60" spans="2:2">
      <c r="B60" s="33"/>
    </row>
    <row r="61" spans="2:2">
      <c r="B61" s="33"/>
    </row>
    <row r="62" spans="2:2">
      <c r="B62" s="33"/>
    </row>
    <row r="63" spans="2:2">
      <c r="B63" s="33"/>
    </row>
    <row r="64" spans="2:2">
      <c r="B64" s="33"/>
    </row>
    <row r="65" spans="2:2">
      <c r="B65" s="33"/>
    </row>
    <row r="66" spans="2:2">
      <c r="B66" s="33"/>
    </row>
    <row r="67" spans="2:2">
      <c r="B67" s="33"/>
    </row>
    <row r="68" spans="2:2">
      <c r="B68" s="33"/>
    </row>
    <row r="69" spans="2:2">
      <c r="B69" s="33"/>
    </row>
    <row r="70" spans="2:2">
      <c r="B70" s="33"/>
    </row>
    <row r="71" spans="2:2">
      <c r="B71" s="33"/>
    </row>
    <row r="72" spans="2:2">
      <c r="B72" s="33"/>
    </row>
    <row r="73" spans="2:2">
      <c r="B73" s="33"/>
    </row>
    <row r="74" spans="2:2">
      <c r="B74" s="33"/>
    </row>
    <row r="75" spans="2:2">
      <c r="B75" s="33"/>
    </row>
    <row r="76" spans="2:2">
      <c r="B76" s="33"/>
    </row>
    <row r="77" spans="2:2">
      <c r="B77" s="33"/>
    </row>
    <row r="78" spans="2:2">
      <c r="B78" s="33"/>
    </row>
    <row r="79" spans="2:2">
      <c r="B79" s="33"/>
    </row>
    <row r="80" spans="2:2">
      <c r="B80" s="33"/>
    </row>
    <row r="81" spans="2:2">
      <c r="B81" s="33"/>
    </row>
    <row r="82" spans="2:2">
      <c r="B82" s="33"/>
    </row>
    <row r="83" spans="2:2">
      <c r="B83" s="33"/>
    </row>
    <row r="84" spans="2:2">
      <c r="B84" s="33"/>
    </row>
    <row r="85" spans="2:2">
      <c r="B85" s="33"/>
    </row>
    <row r="86" spans="2:2">
      <c r="B86" s="33"/>
    </row>
    <row r="87" spans="2:2">
      <c r="B87" s="33"/>
    </row>
    <row r="88" spans="2:2">
      <c r="B88" s="33"/>
    </row>
    <row r="89" spans="2:2">
      <c r="B89" s="33"/>
    </row>
    <row r="90" spans="2:2">
      <c r="B90" s="33"/>
    </row>
    <row r="91" spans="2:2">
      <c r="B91" s="33"/>
    </row>
    <row r="92" spans="2:2">
      <c r="B92" s="33"/>
    </row>
    <row r="93" spans="2:2">
      <c r="B93" s="33"/>
    </row>
    <row r="94" spans="2:2">
      <c r="B94" s="33"/>
    </row>
    <row r="95" spans="2:2">
      <c r="B95" s="33"/>
    </row>
    <row r="96" spans="2:2">
      <c r="B96" s="33"/>
    </row>
    <row r="97" spans="2:2">
      <c r="B97" s="33"/>
    </row>
    <row r="98" spans="2:2">
      <c r="B98" s="33"/>
    </row>
    <row r="99" spans="2:2">
      <c r="B99" s="33"/>
    </row>
    <row r="100" spans="2:2">
      <c r="B100" s="33"/>
    </row>
    <row r="101" spans="2:2">
      <c r="B101" s="33"/>
    </row>
    <row r="102" spans="2:2">
      <c r="B102" s="33"/>
    </row>
    <row r="103" spans="2:2">
      <c r="B103" s="33"/>
    </row>
    <row r="104" spans="2:2">
      <c r="B104" s="33"/>
    </row>
    <row r="105" spans="2:2">
      <c r="B105" s="33"/>
    </row>
    <row r="106" spans="2:2">
      <c r="B106" s="33"/>
    </row>
    <row r="107" spans="2:2">
      <c r="B107" s="33"/>
    </row>
    <row r="108" spans="2:2">
      <c r="B108" s="33"/>
    </row>
    <row r="109" spans="2:2">
      <c r="B109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87</v>
      </c>
      <c r="C1" s="17" t="s">
        <v>88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89</v>
      </c>
      <c r="D2" s="17" t="s">
        <v>90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91</v>
      </c>
      <c r="D3" s="17" t="s">
        <v>92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93</v>
      </c>
      <c r="D4" s="17" t="s">
        <v>94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95</v>
      </c>
      <c r="D5" s="17" t="s">
        <v>96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97</v>
      </c>
      <c r="D9" s="17" t="s">
        <v>98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99</v>
      </c>
      <c r="C11" s="17" t="s">
        <v>100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89</v>
      </c>
      <c r="D12" s="17" t="s">
        <v>90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91</v>
      </c>
      <c r="D13" s="17" t="s">
        <v>92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93</v>
      </c>
      <c r="D14" s="17" t="s">
        <v>94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95</v>
      </c>
      <c r="D15" s="17" t="s">
        <v>96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97</v>
      </c>
      <c r="D19" s="17" t="s">
        <v>98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101</v>
      </c>
      <c r="C21" s="17" t="s">
        <v>102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91</v>
      </c>
      <c r="D22" s="17" t="s">
        <v>92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103</v>
      </c>
      <c r="D23" s="17" t="s">
        <v>104</v>
      </c>
      <c r="E23" s="17" t="s">
        <v>2</v>
      </c>
      <c r="F23" s="17" t="s">
        <v>105</v>
      </c>
      <c r="G23" s="17"/>
      <c r="H23" s="17" t="s">
        <v>406</v>
      </c>
      <c r="I23" s="17"/>
    </row>
    <row r="24" spans="1:9" ht="15">
      <c r="A24" s="17"/>
      <c r="B24" s="17" t="s">
        <v>21</v>
      </c>
      <c r="C24" s="17" t="s">
        <v>106</v>
      </c>
      <c r="D24" s="17" t="s">
        <v>94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95</v>
      </c>
      <c r="D25" s="17" t="s">
        <v>96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107</v>
      </c>
      <c r="D29" s="17" t="s">
        <v>98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108</v>
      </c>
      <c r="C31" s="17" t="s">
        <v>109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110</v>
      </c>
      <c r="D32" s="17" t="s">
        <v>111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91</v>
      </c>
      <c r="D33" s="17" t="s">
        <v>92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112</v>
      </c>
      <c r="D34" s="17" t="s">
        <v>94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113</v>
      </c>
      <c r="D35" s="17" t="s">
        <v>96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114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115</v>
      </c>
      <c r="D39" s="17" t="s">
        <v>98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116</v>
      </c>
      <c r="C41" s="17" t="s">
        <v>117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118</v>
      </c>
      <c r="D42" s="17" t="s">
        <v>119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91</v>
      </c>
      <c r="D43" s="17" t="s">
        <v>92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112</v>
      </c>
      <c r="D44" s="17" t="s">
        <v>94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113</v>
      </c>
      <c r="D45" s="17" t="s">
        <v>96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114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115</v>
      </c>
      <c r="D49" s="17" t="s">
        <v>98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120</v>
      </c>
      <c r="C51" s="17" t="s">
        <v>121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118</v>
      </c>
      <c r="D52" s="17" t="s">
        <v>119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91</v>
      </c>
      <c r="D53" s="17" t="s">
        <v>92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112</v>
      </c>
      <c r="D54" s="17" t="s">
        <v>94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113</v>
      </c>
      <c r="D55" s="17" t="s">
        <v>96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114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115</v>
      </c>
      <c r="D59" s="17" t="s">
        <v>98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122</v>
      </c>
      <c r="C61" s="17" t="s">
        <v>123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124</v>
      </c>
      <c r="D62" s="17" t="s">
        <v>125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126</v>
      </c>
      <c r="D63" s="17" t="s">
        <v>127</v>
      </c>
      <c r="E63" s="17" t="s">
        <v>2</v>
      </c>
      <c r="F63" s="17" t="s">
        <v>62</v>
      </c>
      <c r="G63" s="17"/>
      <c r="H63" s="17" t="s">
        <v>407</v>
      </c>
      <c r="I63" s="17" t="s">
        <v>408</v>
      </c>
    </row>
    <row r="64" spans="1:9" ht="15">
      <c r="A64" s="17"/>
      <c r="B64" s="17" t="s">
        <v>21</v>
      </c>
      <c r="C64" s="17" t="s">
        <v>91</v>
      </c>
      <c r="D64" s="17" t="s">
        <v>92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128</v>
      </c>
      <c r="D65" s="17" t="s">
        <v>129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130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131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132</v>
      </c>
      <c r="C72" s="17" t="s">
        <v>133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134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135</v>
      </c>
      <c r="D74" s="17" t="s">
        <v>136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137</v>
      </c>
      <c r="D75" s="17" t="s">
        <v>138</v>
      </c>
      <c r="E75" s="17" t="s">
        <v>2</v>
      </c>
      <c r="F75" s="17" t="s">
        <v>62</v>
      </c>
      <c r="G75" s="17"/>
      <c r="H75" s="17" t="s">
        <v>409</v>
      </c>
      <c r="I75" s="17" t="s">
        <v>410</v>
      </c>
    </row>
    <row r="76" spans="1:9" ht="15">
      <c r="A76" s="17"/>
      <c r="B76" s="17" t="s">
        <v>21</v>
      </c>
      <c r="C76" s="17" t="s">
        <v>139</v>
      </c>
      <c r="D76" s="17" t="s">
        <v>140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141</v>
      </c>
      <c r="D77" s="17" t="s">
        <v>142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143</v>
      </c>
      <c r="D78" s="17" t="s">
        <v>144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145</v>
      </c>
      <c r="D79" s="17" t="s">
        <v>129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146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147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148</v>
      </c>
      <c r="C86" s="17" t="s">
        <v>149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150</v>
      </c>
      <c r="D87" s="17" t="s">
        <v>151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152</v>
      </c>
      <c r="D88" s="17" t="s">
        <v>153</v>
      </c>
      <c r="E88" s="17" t="s">
        <v>2</v>
      </c>
      <c r="F88" s="17" t="s">
        <v>105</v>
      </c>
      <c r="G88" s="17"/>
      <c r="H88" s="17" t="s">
        <v>411</v>
      </c>
      <c r="I88" s="17"/>
    </row>
    <row r="89" spans="1:9" ht="15">
      <c r="A89" s="17"/>
      <c r="B89" s="17" t="s">
        <v>21</v>
      </c>
      <c r="C89" s="17" t="s">
        <v>154</v>
      </c>
      <c r="D89" s="17" t="s">
        <v>155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156</v>
      </c>
      <c r="D90" s="17" t="s">
        <v>129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157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158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159</v>
      </c>
      <c r="C97" s="17" t="s">
        <v>160</v>
      </c>
      <c r="D97" s="17" t="s">
        <v>161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162</v>
      </c>
      <c r="D98" s="17" t="s">
        <v>163</v>
      </c>
      <c r="E98" s="17" t="s">
        <v>2</v>
      </c>
      <c r="F98" s="17" t="s">
        <v>62</v>
      </c>
      <c r="G98" s="17"/>
      <c r="H98" s="17" t="s">
        <v>412</v>
      </c>
      <c r="I98" s="17" t="s">
        <v>413</v>
      </c>
    </row>
    <row r="99" spans="1:9" ht="15">
      <c r="A99" s="17" t="b">
        <v>0</v>
      </c>
      <c r="B99" s="17" t="s">
        <v>164</v>
      </c>
      <c r="C99" s="17" t="s">
        <v>165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166</v>
      </c>
      <c r="D100" s="17" t="s">
        <v>167</v>
      </c>
      <c r="E100" s="17" t="s">
        <v>2</v>
      </c>
      <c r="F100" s="17" t="s">
        <v>105</v>
      </c>
      <c r="G100" s="17"/>
      <c r="H100" s="17"/>
      <c r="I100" s="17"/>
    </row>
    <row r="101" spans="1:9" ht="15">
      <c r="A101" s="17"/>
      <c r="B101" s="17" t="s">
        <v>21</v>
      </c>
      <c r="C101" s="17" t="s">
        <v>168</v>
      </c>
      <c r="D101" s="17" t="s">
        <v>169</v>
      </c>
      <c r="E101" s="17" t="s">
        <v>2</v>
      </c>
      <c r="F101" s="17" t="s">
        <v>62</v>
      </c>
      <c r="G101" s="17"/>
      <c r="H101" s="17" t="s">
        <v>414</v>
      </c>
      <c r="I101" s="17" t="s">
        <v>415</v>
      </c>
    </row>
    <row r="102" spans="1:9" ht="15">
      <c r="A102" s="17" t="b">
        <v>0</v>
      </c>
      <c r="B102" s="17" t="s">
        <v>170</v>
      </c>
      <c r="C102" s="17" t="s">
        <v>171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172</v>
      </c>
      <c r="D103" s="17" t="s">
        <v>173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174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175</v>
      </c>
      <c r="D105" s="17" t="s">
        <v>176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177</v>
      </c>
      <c r="D106" s="17" t="s">
        <v>90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178</v>
      </c>
      <c r="C107" s="17" t="s">
        <v>179</v>
      </c>
      <c r="D107" s="17" t="s">
        <v>161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180</v>
      </c>
      <c r="D108" s="17" t="s">
        <v>181</v>
      </c>
      <c r="E108" s="17" t="s">
        <v>2</v>
      </c>
      <c r="F108" s="17" t="s">
        <v>62</v>
      </c>
      <c r="G108" s="17"/>
      <c r="H108" s="17" t="s">
        <v>416</v>
      </c>
      <c r="I108" s="17" t="s">
        <v>417</v>
      </c>
    </row>
    <row r="109" spans="1:9" ht="15">
      <c r="A109" s="17"/>
      <c r="B109" s="17" t="s">
        <v>21</v>
      </c>
      <c r="C109" s="17" t="s">
        <v>182</v>
      </c>
      <c r="D109" s="17" t="s">
        <v>183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184</v>
      </c>
      <c r="D110" s="17" t="s">
        <v>185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186</v>
      </c>
      <c r="D111" s="17" t="s">
        <v>129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187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188</v>
      </c>
      <c r="C115" s="17" t="s">
        <v>189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190</v>
      </c>
      <c r="D116" s="17" t="s">
        <v>191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192</v>
      </c>
      <c r="D117" s="17" t="s">
        <v>193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194</v>
      </c>
      <c r="D118" s="17" t="s">
        <v>195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196</v>
      </c>
      <c r="C119" s="17" t="s">
        <v>197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198</v>
      </c>
      <c r="D120" s="17" t="s">
        <v>199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200</v>
      </c>
      <c r="D121" s="17" t="s">
        <v>201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202</v>
      </c>
      <c r="D122" s="17" t="s">
        <v>203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204</v>
      </c>
      <c r="D123" s="17" t="s">
        <v>205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206</v>
      </c>
      <c r="D124" s="17" t="s">
        <v>207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208</v>
      </c>
      <c r="D125" s="17" t="s">
        <v>209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210</v>
      </c>
      <c r="C126" s="17" t="s">
        <v>211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212</v>
      </c>
      <c r="D127" s="17" t="s">
        <v>127</v>
      </c>
      <c r="E127" s="17" t="s">
        <v>2</v>
      </c>
      <c r="F127" s="17" t="s">
        <v>62</v>
      </c>
      <c r="G127" s="17"/>
      <c r="H127" s="17" t="s">
        <v>418</v>
      </c>
      <c r="I127" s="17" t="s">
        <v>419</v>
      </c>
    </row>
    <row r="128" spans="1:9" ht="15">
      <c r="A128" s="17"/>
      <c r="B128" s="17" t="s">
        <v>21</v>
      </c>
      <c r="C128" s="17" t="s">
        <v>213</v>
      </c>
      <c r="D128" s="17" t="s">
        <v>92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214</v>
      </c>
      <c r="D129" s="17" t="s">
        <v>129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215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216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217</v>
      </c>
      <c r="C136" s="17" t="s">
        <v>218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212</v>
      </c>
      <c r="D137" s="17" t="s">
        <v>127</v>
      </c>
      <c r="E137" s="17" t="s">
        <v>2</v>
      </c>
      <c r="F137" s="17" t="s">
        <v>62</v>
      </c>
      <c r="G137" s="17"/>
      <c r="H137" s="17" t="s">
        <v>418</v>
      </c>
      <c r="I137" s="17" t="s">
        <v>419</v>
      </c>
    </row>
    <row r="138" spans="1:9" ht="15">
      <c r="A138" s="17"/>
      <c r="B138" s="17" t="s">
        <v>21</v>
      </c>
      <c r="C138" s="17" t="s">
        <v>219</v>
      </c>
      <c r="D138" s="17" t="s">
        <v>220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221</v>
      </c>
      <c r="D139" s="17" t="s">
        <v>222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223</v>
      </c>
      <c r="D140" s="17" t="s">
        <v>224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225</v>
      </c>
      <c r="D141" s="17" t="s">
        <v>226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227</v>
      </c>
      <c r="D142" s="17" t="s">
        <v>228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213</v>
      </c>
      <c r="D143" s="17" t="s">
        <v>92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229</v>
      </c>
      <c r="D144" s="17" t="s">
        <v>129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230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231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232</v>
      </c>
      <c r="C151" s="17" t="s">
        <v>233</v>
      </c>
      <c r="D151" s="17" t="s">
        <v>234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235</v>
      </c>
      <c r="D152" s="17" t="s">
        <v>236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237</v>
      </c>
      <c r="C153" s="17" t="s">
        <v>238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239</v>
      </c>
      <c r="D154" s="17" t="s">
        <v>240</v>
      </c>
      <c r="E154" s="17" t="s">
        <v>2</v>
      </c>
      <c r="F154" s="17" t="s">
        <v>105</v>
      </c>
      <c r="G154" s="17"/>
      <c r="H154" s="17" t="s">
        <v>420</v>
      </c>
      <c r="I154" s="17"/>
    </row>
    <row r="155" spans="1:9" ht="15">
      <c r="A155" s="17"/>
      <c r="B155" s="17" t="s">
        <v>21</v>
      </c>
      <c r="C155" s="17" t="s">
        <v>241</v>
      </c>
      <c r="D155" s="17" t="s">
        <v>242</v>
      </c>
      <c r="E155" s="17" t="s">
        <v>2</v>
      </c>
      <c r="F155" s="17" t="s">
        <v>105</v>
      </c>
      <c r="G155" s="17"/>
      <c r="H155" s="17" t="s">
        <v>421</v>
      </c>
      <c r="I155" s="17"/>
    </row>
    <row r="156" spans="1:9" ht="15">
      <c r="A156" s="17" t="b">
        <v>0</v>
      </c>
      <c r="B156" s="17" t="s">
        <v>243</v>
      </c>
      <c r="C156" s="17" t="s">
        <v>244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212</v>
      </c>
      <c r="D157" s="17" t="s">
        <v>127</v>
      </c>
      <c r="E157" s="17" t="s">
        <v>2</v>
      </c>
      <c r="F157" s="17" t="s">
        <v>62</v>
      </c>
      <c r="G157" s="17"/>
      <c r="H157" s="17" t="s">
        <v>418</v>
      </c>
      <c r="I157" s="17" t="s">
        <v>419</v>
      </c>
    </row>
    <row r="158" spans="1:9" ht="15">
      <c r="A158" s="17"/>
      <c r="B158" s="17" t="s">
        <v>21</v>
      </c>
      <c r="C158" s="17" t="s">
        <v>245</v>
      </c>
      <c r="D158" s="17" t="s">
        <v>246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247</v>
      </c>
      <c r="D159" s="17" t="s">
        <v>92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248</v>
      </c>
      <c r="D160" s="17" t="s">
        <v>129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249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250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251</v>
      </c>
      <c r="C167" s="17" t="s">
        <v>252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253</v>
      </c>
      <c r="D168" s="17" t="s">
        <v>127</v>
      </c>
      <c r="E168" s="17" t="s">
        <v>2</v>
      </c>
      <c r="F168" s="17" t="s">
        <v>62</v>
      </c>
      <c r="G168" s="17"/>
      <c r="H168" s="17" t="s">
        <v>422</v>
      </c>
      <c r="I168" s="17" t="s">
        <v>423</v>
      </c>
    </row>
    <row r="169" spans="1:9" ht="15">
      <c r="A169" s="17"/>
      <c r="B169" s="17" t="s">
        <v>21</v>
      </c>
      <c r="C169" s="17" t="s">
        <v>254</v>
      </c>
      <c r="D169" s="17" t="s">
        <v>246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255</v>
      </c>
      <c r="D170" s="17" t="s">
        <v>92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248</v>
      </c>
      <c r="D171" s="17" t="s">
        <v>129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249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250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256</v>
      </c>
      <c r="C178" s="17" t="s">
        <v>257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258</v>
      </c>
      <c r="D179" s="17" t="s">
        <v>259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260</v>
      </c>
      <c r="D180" s="17" t="s">
        <v>261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262</v>
      </c>
      <c r="D181" s="17" t="s">
        <v>263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264</v>
      </c>
      <c r="D182" s="17" t="s">
        <v>265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266</v>
      </c>
      <c r="C183" s="17" t="s">
        <v>267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258</v>
      </c>
      <c r="D184" s="17" t="s">
        <v>259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260</v>
      </c>
      <c r="D185" s="17" t="s">
        <v>261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262</v>
      </c>
      <c r="D186" s="17" t="s">
        <v>263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264</v>
      </c>
      <c r="D187" s="17" t="s">
        <v>265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268</v>
      </c>
      <c r="C188" s="17" t="s">
        <v>269</v>
      </c>
      <c r="D188" s="17" t="s">
        <v>161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270</v>
      </c>
      <c r="D189" s="17" t="s">
        <v>271</v>
      </c>
      <c r="E189" s="17" t="s">
        <v>2</v>
      </c>
      <c r="F189" s="17" t="s">
        <v>105</v>
      </c>
      <c r="G189" s="17"/>
      <c r="H189" s="17"/>
      <c r="I189" s="17"/>
    </row>
    <row r="190" spans="1:9" ht="15">
      <c r="A190" s="17"/>
      <c r="B190" s="17" t="s">
        <v>21</v>
      </c>
      <c r="C190" s="17" t="s">
        <v>272</v>
      </c>
      <c r="D190" s="17" t="s">
        <v>273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274</v>
      </c>
      <c r="C191" s="17" t="s">
        <v>275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276</v>
      </c>
      <c r="D192" s="17" t="s">
        <v>277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278</v>
      </c>
      <c r="D193" s="17" t="s">
        <v>279</v>
      </c>
      <c r="E193" s="17" t="s">
        <v>2</v>
      </c>
      <c r="F193" s="17" t="s">
        <v>62</v>
      </c>
      <c r="G193" s="17"/>
      <c r="H193" s="17" t="s">
        <v>424</v>
      </c>
      <c r="I193" s="17" t="s">
        <v>425</v>
      </c>
    </row>
    <row r="194" spans="1:9" ht="15">
      <c r="A194" s="17"/>
      <c r="B194" s="17" t="s">
        <v>21</v>
      </c>
      <c r="C194" s="17" t="s">
        <v>280</v>
      </c>
      <c r="D194" s="17" t="s">
        <v>281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282</v>
      </c>
      <c r="D195" s="17" t="s">
        <v>283</v>
      </c>
      <c r="E195" s="17" t="s">
        <v>2</v>
      </c>
      <c r="F195" s="17" t="s">
        <v>62</v>
      </c>
      <c r="G195" s="17"/>
      <c r="H195" s="17" t="s">
        <v>426</v>
      </c>
      <c r="I195" s="17" t="s">
        <v>427</v>
      </c>
    </row>
    <row r="196" spans="1:9" ht="15">
      <c r="A196" s="17"/>
      <c r="B196" s="17" t="s">
        <v>21</v>
      </c>
      <c r="C196" s="17" t="s">
        <v>284</v>
      </c>
      <c r="D196" s="17" t="s">
        <v>285</v>
      </c>
      <c r="E196" s="17" t="s">
        <v>2</v>
      </c>
      <c r="F196" s="17" t="s">
        <v>62</v>
      </c>
      <c r="G196" s="17"/>
      <c r="H196" s="17" t="s">
        <v>428</v>
      </c>
      <c r="I196" s="17" t="s">
        <v>429</v>
      </c>
    </row>
    <row r="197" spans="1:9" ht="15">
      <c r="A197" s="17" t="b">
        <v>0</v>
      </c>
      <c r="B197" s="17" t="s">
        <v>286</v>
      </c>
      <c r="C197" s="17" t="s">
        <v>287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288</v>
      </c>
      <c r="D199" s="17" t="s">
        <v>289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290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291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292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293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294</v>
      </c>
      <c r="C217" s="17" t="s">
        <v>295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296</v>
      </c>
      <c r="D218" s="17" t="s">
        <v>297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298</v>
      </c>
      <c r="D219" s="17" t="s">
        <v>299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300</v>
      </c>
      <c r="D220" s="17" t="s">
        <v>301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302</v>
      </c>
      <c r="D221" s="17" t="s">
        <v>303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304</v>
      </c>
      <c r="D222" s="17" t="s">
        <v>305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306</v>
      </c>
      <c r="D223" s="17" t="s">
        <v>307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308</v>
      </c>
      <c r="D224" s="17" t="s">
        <v>309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310</v>
      </c>
      <c r="D225" s="17" t="s">
        <v>311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312</v>
      </c>
      <c r="D226" s="17" t="s">
        <v>313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314</v>
      </c>
      <c r="D227" s="17" t="s">
        <v>315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316</v>
      </c>
      <c r="D228" s="17" t="s">
        <v>317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318</v>
      </c>
      <c r="D229" s="17" t="s">
        <v>129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319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320</v>
      </c>
      <c r="C234" s="17" t="s">
        <v>321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322</v>
      </c>
      <c r="D235" s="17" t="s">
        <v>119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323</v>
      </c>
      <c r="D236" s="17" t="s">
        <v>299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300</v>
      </c>
      <c r="D237" s="17" t="s">
        <v>301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302</v>
      </c>
      <c r="D238" s="17" t="s">
        <v>303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304</v>
      </c>
      <c r="D239" s="17" t="s">
        <v>305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324</v>
      </c>
      <c r="D240" s="17" t="s">
        <v>307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308</v>
      </c>
      <c r="D241" s="17" t="s">
        <v>309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310</v>
      </c>
      <c r="D242" s="17" t="s">
        <v>311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312</v>
      </c>
      <c r="D243" s="17" t="s">
        <v>313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314</v>
      </c>
      <c r="D244" s="17" t="s">
        <v>315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316</v>
      </c>
      <c r="D245" s="17" t="s">
        <v>317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325</v>
      </c>
      <c r="D246" s="17" t="s">
        <v>129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326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327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328</v>
      </c>
      <c r="C257" s="17" t="s">
        <v>329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330</v>
      </c>
      <c r="D259" s="17" t="s">
        <v>331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332</v>
      </c>
      <c r="C260" s="17" t="s">
        <v>332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333</v>
      </c>
      <c r="C261" s="17" t="s">
        <v>334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335</v>
      </c>
      <c r="C262" s="17" t="s">
        <v>336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337</v>
      </c>
      <c r="D263" s="17" t="s">
        <v>90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338</v>
      </c>
      <c r="D264" s="17" t="s">
        <v>339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340</v>
      </c>
      <c r="D265" s="17" t="s">
        <v>341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91</v>
      </c>
      <c r="D266" s="17" t="s">
        <v>92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93</v>
      </c>
      <c r="D267" s="17" t="s">
        <v>94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95</v>
      </c>
      <c r="D268" s="17" t="s">
        <v>96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97</v>
      </c>
      <c r="D272" s="17" t="s">
        <v>98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342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343</v>
      </c>
      <c r="C276" s="17" t="s">
        <v>344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345</v>
      </c>
      <c r="D277" s="17" t="s">
        <v>127</v>
      </c>
      <c r="E277" s="17" t="s">
        <v>2</v>
      </c>
      <c r="F277" s="17" t="s">
        <v>62</v>
      </c>
      <c r="G277" s="17"/>
      <c r="H277" s="17" t="s">
        <v>418</v>
      </c>
      <c r="I277" s="17" t="s">
        <v>419</v>
      </c>
    </row>
    <row r="278" spans="1:9" ht="15">
      <c r="A278" s="17"/>
      <c r="B278" s="17" t="s">
        <v>21</v>
      </c>
      <c r="C278" s="17" t="s">
        <v>346</v>
      </c>
      <c r="D278" s="17" t="s">
        <v>347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348</v>
      </c>
      <c r="D279" s="17" t="s">
        <v>349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350</v>
      </c>
      <c r="D280" s="17" t="s">
        <v>92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351</v>
      </c>
      <c r="D281" s="17" t="s">
        <v>129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352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353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354</v>
      </c>
      <c r="C288" s="17" t="s">
        <v>355</v>
      </c>
      <c r="D288" s="17" t="s">
        <v>161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356</v>
      </c>
      <c r="D289" s="17" t="s">
        <v>357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358</v>
      </c>
      <c r="C290" s="17" t="s">
        <v>359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360</v>
      </c>
      <c r="D291" s="17" t="s">
        <v>361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362</v>
      </c>
      <c r="C292" s="17" t="s">
        <v>363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364</v>
      </c>
      <c r="D293" s="17" t="s">
        <v>90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365</v>
      </c>
      <c r="C294" s="17" t="s">
        <v>366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367</v>
      </c>
      <c r="D295" s="17" t="s">
        <v>90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368</v>
      </c>
      <c r="C296" s="17" t="s">
        <v>369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370</v>
      </c>
      <c r="D297" s="17" t="s">
        <v>371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372</v>
      </c>
      <c r="C298" s="17" t="s">
        <v>373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374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375</v>
      </c>
      <c r="D300" s="17" t="s">
        <v>357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376</v>
      </c>
      <c r="D301" s="17" t="s">
        <v>129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377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378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379</v>
      </c>
      <c r="C308" s="17" t="s">
        <v>380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381</v>
      </c>
      <c r="D309" s="17" t="s">
        <v>382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383</v>
      </c>
      <c r="D310" s="17" t="s">
        <v>94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97</v>
      </c>
      <c r="D311" s="17" t="s">
        <v>98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384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385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386</v>
      </c>
      <c r="C317" s="17" t="s">
        <v>387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388</v>
      </c>
      <c r="D318" s="17" t="s">
        <v>389</v>
      </c>
      <c r="E318" s="17" t="s">
        <v>2</v>
      </c>
      <c r="F318" s="17" t="s">
        <v>62</v>
      </c>
      <c r="G318" s="17"/>
      <c r="H318" s="17" t="s">
        <v>430</v>
      </c>
      <c r="I318" s="17" t="s">
        <v>431</v>
      </c>
    </row>
    <row r="319" spans="1:9" ht="15">
      <c r="A319" s="17"/>
      <c r="B319" s="17" t="s">
        <v>21</v>
      </c>
      <c r="C319" s="17" t="s">
        <v>390</v>
      </c>
      <c r="D319" s="17" t="s">
        <v>391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392</v>
      </c>
      <c r="C320" s="17" t="s">
        <v>393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394</v>
      </c>
      <c r="D321" s="17" t="s">
        <v>395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396</v>
      </c>
      <c r="D322" s="17" t="s">
        <v>397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114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398</v>
      </c>
      <c r="C324" s="17" t="s">
        <v>399</v>
      </c>
      <c r="D324" s="17" t="s">
        <v>234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400</v>
      </c>
      <c r="C325" s="17" t="s">
        <v>401</v>
      </c>
      <c r="D325" s="17" t="s">
        <v>161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402</v>
      </c>
      <c r="D326" s="17" t="s">
        <v>403</v>
      </c>
      <c r="E326" s="17" t="s">
        <v>2</v>
      </c>
      <c r="F326" s="17" t="s">
        <v>62</v>
      </c>
      <c r="G326" s="17"/>
      <c r="H326" s="17" t="s">
        <v>432</v>
      </c>
      <c r="I326" s="17" t="s">
        <v>433</v>
      </c>
    </row>
    <row r="327" spans="1:9" ht="15">
      <c r="A327" s="17"/>
      <c r="B327" s="17" t="s">
        <v>21</v>
      </c>
      <c r="C327" s="17" t="s">
        <v>404</v>
      </c>
      <c r="D327" s="17" t="s">
        <v>405</v>
      </c>
      <c r="E327" s="17" t="s">
        <v>2</v>
      </c>
      <c r="F327" s="17" t="s">
        <v>62</v>
      </c>
      <c r="G327" s="17"/>
      <c r="H327" s="17" t="s">
        <v>434</v>
      </c>
      <c r="I327" s="17" t="s">
        <v>435</v>
      </c>
    </row>
    <row r="328" spans="1:9">
      <c r="A328" t="b">
        <v>0</v>
      </c>
      <c r="B328" t="s">
        <v>481</v>
      </c>
      <c r="C328" t="s">
        <v>482</v>
      </c>
      <c r="D328" t="s">
        <v>68</v>
      </c>
    </row>
    <row r="329" spans="1:9">
      <c r="B329" t="s">
        <v>21</v>
      </c>
      <c r="C329" t="s">
        <v>483</v>
      </c>
      <c r="D329" t="s">
        <v>484</v>
      </c>
      <c r="E329" t="s">
        <v>2</v>
      </c>
      <c r="F329" t="s">
        <v>62</v>
      </c>
      <c r="H329" t="s">
        <v>485</v>
      </c>
      <c r="I329" t="s">
        <v>486</v>
      </c>
    </row>
    <row r="330" spans="1:9">
      <c r="B330" t="s">
        <v>21</v>
      </c>
      <c r="C330" t="s">
        <v>487</v>
      </c>
      <c r="D330" t="s">
        <v>488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489</v>
      </c>
      <c r="D331" t="s">
        <v>490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491</v>
      </c>
      <c r="D332" t="s">
        <v>492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493</v>
      </c>
      <c r="D333" t="s">
        <v>494</v>
      </c>
      <c r="E333" t="s">
        <v>2</v>
      </c>
      <c r="F333" t="s">
        <v>64</v>
      </c>
    </row>
    <row r="334" spans="1:9">
      <c r="B334" t="s">
        <v>21</v>
      </c>
      <c r="C334" t="s">
        <v>495</v>
      </c>
      <c r="D334" t="s">
        <v>496</v>
      </c>
      <c r="E334" t="s">
        <v>2</v>
      </c>
      <c r="F334" t="s">
        <v>62</v>
      </c>
      <c r="H334" t="s">
        <v>497</v>
      </c>
      <c r="I334" t="s">
        <v>498</v>
      </c>
    </row>
    <row r="335" spans="1:9">
      <c r="B335" t="s">
        <v>21</v>
      </c>
      <c r="C335" t="s">
        <v>499</v>
      </c>
      <c r="D335" t="s">
        <v>500</v>
      </c>
      <c r="E335" t="s">
        <v>2</v>
      </c>
      <c r="F335" t="s">
        <v>62</v>
      </c>
      <c r="H335" t="s">
        <v>501</v>
      </c>
      <c r="I335" t="s">
        <v>502</v>
      </c>
    </row>
    <row r="336" spans="1:9">
      <c r="A336" t="b">
        <v>0</v>
      </c>
      <c r="B336" t="s">
        <v>503</v>
      </c>
      <c r="C336" t="s">
        <v>504</v>
      </c>
      <c r="D336" t="s">
        <v>68</v>
      </c>
    </row>
    <row r="337" spans="1:16">
      <c r="B337" t="s">
        <v>21</v>
      </c>
      <c r="C337" t="s">
        <v>505</v>
      </c>
      <c r="D337" t="s">
        <v>506</v>
      </c>
      <c r="E337" t="s">
        <v>2</v>
      </c>
      <c r="F337" t="s">
        <v>62</v>
      </c>
      <c r="H337" t="s">
        <v>507</v>
      </c>
      <c r="I337" t="s">
        <v>508</v>
      </c>
    </row>
    <row r="338" spans="1:16">
      <c r="B338" t="s">
        <v>21</v>
      </c>
      <c r="C338" t="s">
        <v>495</v>
      </c>
      <c r="D338" t="s">
        <v>509</v>
      </c>
      <c r="E338" t="s">
        <v>2</v>
      </c>
      <c r="F338" t="s">
        <v>62</v>
      </c>
      <c r="H338" t="s">
        <v>510</v>
      </c>
      <c r="I338" t="s">
        <v>511</v>
      </c>
    </row>
    <row r="339" spans="1:16">
      <c r="B339" t="s">
        <v>21</v>
      </c>
      <c r="C339" t="s">
        <v>512</v>
      </c>
      <c r="D339" t="s">
        <v>513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514</v>
      </c>
      <c r="D340" t="s">
        <v>515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516</v>
      </c>
      <c r="D341" t="s">
        <v>517</v>
      </c>
      <c r="E341" t="s">
        <v>2</v>
      </c>
      <c r="F341" t="s">
        <v>64</v>
      </c>
    </row>
    <row r="342" spans="1:16">
      <c r="A342" s="1" t="b">
        <v>0</v>
      </c>
      <c r="B342" s="1" t="s">
        <v>519</v>
      </c>
      <c r="C342" s="1" t="s">
        <v>519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483</v>
      </c>
      <c r="D343" t="s">
        <v>520</v>
      </c>
      <c r="E343" t="s">
        <v>2</v>
      </c>
      <c r="F343" t="s">
        <v>62</v>
      </c>
      <c r="H343" t="s">
        <v>523</v>
      </c>
      <c r="I343" t="s">
        <v>524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521</v>
      </c>
      <c r="D344" t="s">
        <v>522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528</v>
      </c>
      <c r="C345" t="s">
        <v>526</v>
      </c>
      <c r="D345" s="1" t="s">
        <v>68</v>
      </c>
    </row>
    <row r="346" spans="1:16">
      <c r="B346" t="s">
        <v>21</v>
      </c>
      <c r="C346" t="s">
        <v>525</v>
      </c>
      <c r="D346" s="1" t="s">
        <v>527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68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530</v>
      </c>
      <c r="C357" t="s">
        <v>529</v>
      </c>
      <c r="D357" t="s">
        <v>68</v>
      </c>
    </row>
    <row r="358" spans="1:18">
      <c r="B358" t="s">
        <v>21</v>
      </c>
      <c r="C358" t="s">
        <v>531</v>
      </c>
      <c r="D358" t="s">
        <v>532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534</v>
      </c>
      <c r="D359" t="s">
        <v>533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519</v>
      </c>
      <c r="C360" s="1" t="s">
        <v>519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483</v>
      </c>
      <c r="D361" t="s">
        <v>520</v>
      </c>
      <c r="E361" t="s">
        <v>2</v>
      </c>
      <c r="F361" t="s">
        <v>62</v>
      </c>
      <c r="G361"/>
      <c r="H361" t="s">
        <v>523</v>
      </c>
      <c r="I361" t="s">
        <v>524</v>
      </c>
      <c r="J361"/>
      <c r="K361"/>
    </row>
    <row r="362" spans="1:18" s="1" customFormat="1" ht="15">
      <c r="A362" s="17"/>
      <c r="B362" t="s">
        <v>22</v>
      </c>
      <c r="C362" t="s">
        <v>521</v>
      </c>
      <c r="D362" t="s">
        <v>522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536</v>
      </c>
      <c r="C363" t="s">
        <v>535</v>
      </c>
      <c r="D363" s="1" t="s">
        <v>68</v>
      </c>
    </row>
    <row r="364" spans="1:18">
      <c r="B364" t="s">
        <v>21</v>
      </c>
      <c r="C364" t="s">
        <v>537</v>
      </c>
      <c r="D364" t="s">
        <v>538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542</v>
      </c>
      <c r="C365" t="s">
        <v>539</v>
      </c>
      <c r="D365" s="1" t="s">
        <v>68</v>
      </c>
    </row>
    <row r="366" spans="1:18">
      <c r="B366" t="s">
        <v>21</v>
      </c>
      <c r="C366" t="s">
        <v>541</v>
      </c>
      <c r="D366" t="s">
        <v>540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2" sqref="D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442</v>
      </c>
      <c r="B1" t="s">
        <v>439</v>
      </c>
      <c r="C1" t="s">
        <v>440</v>
      </c>
      <c r="D1" t="s">
        <v>695</v>
      </c>
      <c r="E1" t="s">
        <v>5</v>
      </c>
    </row>
    <row r="2" spans="1:7" s="33" customFormat="1">
      <c r="A2" s="33" t="s">
        <v>673</v>
      </c>
      <c r="B2" s="33" t="s">
        <v>674</v>
      </c>
      <c r="C2" s="33" t="s">
        <v>675</v>
      </c>
      <c r="D2" s="33" t="s">
        <v>676</v>
      </c>
      <c r="E2" s="33" t="s">
        <v>690</v>
      </c>
    </row>
    <row r="3" spans="1:7" s="33" customFormat="1">
      <c r="A3" s="33" t="s">
        <v>595</v>
      </c>
      <c r="B3" s="33" t="s">
        <v>446</v>
      </c>
      <c r="C3" s="33" t="s">
        <v>596</v>
      </c>
      <c r="D3" s="33" t="s">
        <v>677</v>
      </c>
      <c r="E3" s="33" t="s">
        <v>691</v>
      </c>
    </row>
    <row r="4" spans="1:7" s="33" customFormat="1">
      <c r="A4" s="33" t="s">
        <v>597</v>
      </c>
      <c r="B4" s="33" t="s">
        <v>447</v>
      </c>
      <c r="C4" s="33" t="s">
        <v>598</v>
      </c>
      <c r="D4" s="33" t="s">
        <v>678</v>
      </c>
      <c r="E4" s="33" t="s">
        <v>691</v>
      </c>
    </row>
    <row r="5" spans="1:7" s="33" customFormat="1">
      <c r="A5" s="33" t="s">
        <v>599</v>
      </c>
      <c r="B5" s="33" t="s">
        <v>448</v>
      </c>
      <c r="C5" s="33" t="s">
        <v>600</v>
      </c>
      <c r="D5" s="33" t="s">
        <v>679</v>
      </c>
      <c r="E5" s="33" t="s">
        <v>691</v>
      </c>
    </row>
    <row r="6" spans="1:7" s="33" customFormat="1">
      <c r="A6" s="33" t="s">
        <v>680</v>
      </c>
      <c r="B6" s="33" t="s">
        <v>447</v>
      </c>
      <c r="C6" s="33" t="s">
        <v>681</v>
      </c>
      <c r="D6" s="33" t="s">
        <v>682</v>
      </c>
      <c r="E6" s="33" t="s">
        <v>692</v>
      </c>
    </row>
    <row r="7" spans="1:7" s="33" customFormat="1">
      <c r="A7" s="33" t="s">
        <v>683</v>
      </c>
      <c r="B7" s="33" t="s">
        <v>448</v>
      </c>
      <c r="C7" s="33" t="s">
        <v>684</v>
      </c>
      <c r="D7" s="33" t="s">
        <v>685</v>
      </c>
      <c r="E7" s="33" t="s">
        <v>692</v>
      </c>
    </row>
    <row r="8" spans="1:7" s="33" customFormat="1">
      <c r="A8" s="33" t="s">
        <v>601</v>
      </c>
      <c r="B8" s="33" t="s">
        <v>446</v>
      </c>
      <c r="C8" s="33" t="s">
        <v>602</v>
      </c>
      <c r="D8" s="33" t="s">
        <v>686</v>
      </c>
      <c r="E8" s="33" t="s">
        <v>693</v>
      </c>
    </row>
    <row r="9" spans="1:7" s="33" customFormat="1">
      <c r="A9" s="33" t="s">
        <v>603</v>
      </c>
      <c r="B9" s="33" t="s">
        <v>447</v>
      </c>
      <c r="C9" s="33" t="s">
        <v>604</v>
      </c>
      <c r="D9" s="33" t="s">
        <v>678</v>
      </c>
      <c r="E9" s="33" t="s">
        <v>693</v>
      </c>
    </row>
    <row r="10" spans="1:7">
      <c r="A10" s="33" t="s">
        <v>441</v>
      </c>
      <c r="B10" s="33" t="s">
        <v>448</v>
      </c>
      <c r="C10" s="33" t="s">
        <v>605</v>
      </c>
      <c r="D10" s="33" t="s">
        <v>679</v>
      </c>
      <c r="E10" s="33" t="s">
        <v>694</v>
      </c>
    </row>
    <row r="11" spans="1:7" s="33" customFormat="1">
      <c r="A11" s="33" t="s">
        <v>606</v>
      </c>
      <c r="B11" s="33" t="s">
        <v>449</v>
      </c>
      <c r="C11" s="33" t="s">
        <v>607</v>
      </c>
      <c r="D11" s="33" t="s">
        <v>687</v>
      </c>
      <c r="E11" s="33" t="s">
        <v>694</v>
      </c>
    </row>
    <row r="12" spans="1:7" s="33" customFormat="1">
      <c r="A12" s="33" t="s">
        <v>608</v>
      </c>
      <c r="B12" s="33" t="s">
        <v>688</v>
      </c>
      <c r="C12" s="33" t="s">
        <v>609</v>
      </c>
      <c r="D12" s="33" t="s">
        <v>689</v>
      </c>
      <c r="E12" s="33" t="s">
        <v>694</v>
      </c>
    </row>
    <row r="13" spans="1:7" s="33" customFormat="1"/>
    <row r="14" spans="1:7" s="33" customFormat="1"/>
    <row r="15" spans="1:7">
      <c r="A15" t="s">
        <v>575</v>
      </c>
      <c r="C15" s="18" t="s">
        <v>559</v>
      </c>
      <c r="E15" t="s">
        <v>560</v>
      </c>
      <c r="G15" t="s">
        <v>577</v>
      </c>
    </row>
    <row r="16" spans="1:7">
      <c r="A16" t="s">
        <v>458</v>
      </c>
      <c r="C16" t="b">
        <v>1</v>
      </c>
      <c r="E16" t="s">
        <v>561</v>
      </c>
      <c r="G16" t="s">
        <v>469</v>
      </c>
    </row>
    <row r="17" spans="1:21">
      <c r="A17" t="s">
        <v>456</v>
      </c>
      <c r="C17" t="b">
        <v>0</v>
      </c>
      <c r="E17" t="s">
        <v>549</v>
      </c>
    </row>
    <row r="18" spans="1:21" s="33" customFormat="1"/>
    <row r="20" spans="1:21">
      <c r="A20" t="s">
        <v>553</v>
      </c>
      <c r="C20" t="s">
        <v>554</v>
      </c>
      <c r="F20" t="s">
        <v>15</v>
      </c>
      <c r="I20" t="s">
        <v>562</v>
      </c>
      <c r="L20" t="s">
        <v>565</v>
      </c>
      <c r="O20" t="s">
        <v>569</v>
      </c>
      <c r="R20" s="33" t="s">
        <v>557</v>
      </c>
      <c r="U20" s="33" t="s">
        <v>558</v>
      </c>
    </row>
    <row r="21" spans="1:21">
      <c r="A21" t="s">
        <v>554</v>
      </c>
      <c r="F21" t="s">
        <v>576</v>
      </c>
      <c r="G21" t="s">
        <v>458</v>
      </c>
      <c r="H21" t="s">
        <v>578</v>
      </c>
      <c r="I21" s="1" t="s">
        <v>543</v>
      </c>
      <c r="J21" s="32">
        <v>0.01</v>
      </c>
      <c r="K21" s="34" t="s">
        <v>583</v>
      </c>
      <c r="L21" s="1" t="s">
        <v>567</v>
      </c>
      <c r="M21">
        <v>30</v>
      </c>
      <c r="N21" t="s">
        <v>585</v>
      </c>
      <c r="O21" t="s">
        <v>4</v>
      </c>
      <c r="P21">
        <v>30</v>
      </c>
      <c r="Q21" s="33" t="s">
        <v>585</v>
      </c>
    </row>
    <row r="22" spans="1:21">
      <c r="A22" t="s">
        <v>15</v>
      </c>
      <c r="F22" t="s">
        <v>4</v>
      </c>
      <c r="G22">
        <v>30</v>
      </c>
      <c r="H22" t="s">
        <v>594</v>
      </c>
      <c r="I22" s="1" t="s">
        <v>548</v>
      </c>
      <c r="J22" s="32">
        <v>0.01</v>
      </c>
      <c r="K22" t="s">
        <v>582</v>
      </c>
      <c r="L22" s="34" t="s">
        <v>570</v>
      </c>
      <c r="M22">
        <v>5</v>
      </c>
      <c r="N22" s="33" t="s">
        <v>584</v>
      </c>
      <c r="O22" s="34" t="s">
        <v>570</v>
      </c>
      <c r="P22">
        <v>3</v>
      </c>
      <c r="Q22" t="s">
        <v>584</v>
      </c>
    </row>
    <row r="23" spans="1:21">
      <c r="A23" t="s">
        <v>547</v>
      </c>
      <c r="I23" s="1" t="s">
        <v>563</v>
      </c>
      <c r="J23" s="32">
        <v>45036000000000</v>
      </c>
      <c r="K23" t="s">
        <v>581</v>
      </c>
      <c r="L23" s="1" t="s">
        <v>566</v>
      </c>
      <c r="M23">
        <v>2</v>
      </c>
      <c r="N23" t="s">
        <v>589</v>
      </c>
      <c r="O23" s="34" t="s">
        <v>571</v>
      </c>
      <c r="P23">
        <v>0.85</v>
      </c>
      <c r="Q23" t="s">
        <v>590</v>
      </c>
    </row>
    <row r="24" spans="1:21">
      <c r="A24" t="s">
        <v>556</v>
      </c>
      <c r="I24" s="1" t="s">
        <v>564</v>
      </c>
      <c r="J24">
        <v>100</v>
      </c>
      <c r="K24" t="s">
        <v>580</v>
      </c>
      <c r="L24" t="s">
        <v>586</v>
      </c>
      <c r="M24">
        <v>2</v>
      </c>
      <c r="N24" t="s">
        <v>587</v>
      </c>
      <c r="O24" s="34" t="s">
        <v>572</v>
      </c>
      <c r="P24">
        <v>2</v>
      </c>
      <c r="Q24" t="s">
        <v>592</v>
      </c>
    </row>
    <row r="25" spans="1:21">
      <c r="A25" t="s">
        <v>555</v>
      </c>
      <c r="I25" s="1" t="s">
        <v>544</v>
      </c>
      <c r="J25" s="34" t="s">
        <v>545</v>
      </c>
      <c r="L25" s="1" t="s">
        <v>568</v>
      </c>
      <c r="M25" s="32">
        <v>0.01</v>
      </c>
      <c r="N25" s="34" t="s">
        <v>588</v>
      </c>
      <c r="O25" s="34" t="s">
        <v>573</v>
      </c>
      <c r="P25">
        <v>2</v>
      </c>
      <c r="Q25" s="33" t="s">
        <v>593</v>
      </c>
    </row>
    <row r="26" spans="1:21">
      <c r="A26" t="s">
        <v>557</v>
      </c>
      <c r="I26" s="1" t="s">
        <v>546</v>
      </c>
      <c r="J26" s="34">
        <v>2</v>
      </c>
      <c r="K26" t="s">
        <v>579</v>
      </c>
      <c r="L26" s="1" t="s">
        <v>543</v>
      </c>
      <c r="M26" s="32">
        <v>0.01</v>
      </c>
      <c r="N26" s="34" t="s">
        <v>583</v>
      </c>
      <c r="O26" s="34" t="s">
        <v>574</v>
      </c>
      <c r="P26">
        <v>0.8</v>
      </c>
      <c r="Q26" t="s">
        <v>591</v>
      </c>
    </row>
    <row r="27" spans="1:21">
      <c r="A27" t="s">
        <v>558</v>
      </c>
      <c r="L27" s="1" t="s">
        <v>548</v>
      </c>
      <c r="M27" s="32">
        <v>0.01</v>
      </c>
      <c r="N27" s="33" t="s">
        <v>582</v>
      </c>
      <c r="O27" s="34" t="s">
        <v>544</v>
      </c>
      <c r="P27" s="34" t="s">
        <v>545</v>
      </c>
    </row>
    <row r="28" spans="1:21">
      <c r="L28" s="1" t="s">
        <v>563</v>
      </c>
      <c r="M28" s="32">
        <v>45036000000000</v>
      </c>
      <c r="N28" s="33" t="s">
        <v>581</v>
      </c>
      <c r="O28" s="34" t="s">
        <v>546</v>
      </c>
      <c r="P28" s="34">
        <v>2</v>
      </c>
      <c r="Q28" s="33" t="s">
        <v>579</v>
      </c>
    </row>
    <row r="29" spans="1:21">
      <c r="L29" s="1" t="s">
        <v>564</v>
      </c>
      <c r="M29" s="33">
        <v>100</v>
      </c>
      <c r="N29" s="33" t="s">
        <v>580</v>
      </c>
    </row>
    <row r="30" spans="1:21">
      <c r="L30" s="1" t="s">
        <v>544</v>
      </c>
      <c r="M30" s="34" t="s">
        <v>545</v>
      </c>
    </row>
    <row r="31" spans="1:21">
      <c r="L31" s="1" t="s">
        <v>546</v>
      </c>
      <c r="M31" s="34">
        <v>2</v>
      </c>
      <c r="N31" s="33" t="s">
        <v>579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2014-07-24T23:11:18Z</dcterms:modified>
</cp:coreProperties>
</file>