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51200" windowHeight="27640" tabRatio="562" activeTab="5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Variables!$A$2:$AA$13</definedName>
    <definedName name="AnalysisType">Lookups!$A$27:$A$33</definedName>
    <definedName name="instance_defs">Lookups!$A$11:$D$18</definedName>
    <definedName name="instance_types">Lookups!$A$11:$A$18</definedName>
    <definedName name="nsga">Lookups!$O$28:$P$34</definedName>
    <definedName name="nsga_nrel">Lookups!$O$28:$P$34</definedName>
    <definedName name="optim">Lookups!$I$27:$J$32</definedName>
    <definedName name="rgenoud">Lookups!$L$27:$M$37</definedName>
    <definedName name="samplemethod">Lookups!$A$22:$A$24</definedName>
    <definedName name="SensitivityType">Lookups!$A$22:$A$23</definedName>
    <definedName name="sentivity">Lookups!$A$22:$A$23</definedName>
    <definedName name="simulate_data_point">Lookups!$G$22</definedName>
    <definedName name="TrueFalse">Lookups!$C$22:$C$23</definedName>
    <definedName name="Workflow">Lookups!$E$22:$E$23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<sst xmlns="http://schemas.openxmlformats.org/spreadsheetml/2006/main" count="2501" uniqueCount="747">
  <si>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</si>
  <si>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</si>
  <si>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</si>
  <si>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</si>
  <si>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</si>
  <si>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</si>
  <si>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</si>
  <si>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</si>
  <si>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</si>
  <si>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</si>
  <si>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</si>
  <si>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</si>
  <si>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</si>
  <si>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</si>
  <si>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</si>
  <si>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</si>
  <si>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</si>
  <si>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</si>
  <si>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</si>
  <si>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</si>
  <si>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</si>
  <si>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</si>
  <si>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</si>
  <si>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</si>
  <si>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</si>
  <si>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</si>
  <si>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</si>
  <si>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</si>
  <si>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</si>
  <si>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</si>
  <si>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</si>
  <si>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</si>
  <si>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</si>
  <si>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</si>
  <si>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</si>
  <si>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</si>
  <si>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</si>
  <si>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</si>
  <si>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</si>
  <si>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</si>
  <si>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</si>
  <si>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</si>
  <si>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</si>
  <si>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</si>
  <si>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</si>
  <si>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</si>
  <si>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</si>
  <si>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</si>
  <si>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</si>
  <si>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</si>
  <si>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</si>
  <si>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</si>
  <si>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</si>
  <si>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</si>
  <si>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</si>
  <si>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</si>
  <si>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</si>
  <si>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</si>
  <si>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</si>
  <si>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</si>
  <si>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</si>
  <si>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</si>
  <si>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</si>
  <si>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</si>
  <si>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</si>
  <si>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</si>
  <si>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</si>
  <si>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</si>
  <si>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</si>
  <si>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</si>
  <si>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</si>
  <si>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</si>
  <si>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</si>
  <si>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</si>
  <si>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</si>
  <si>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</si>
  <si>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</si>
  <si>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</si>
  <si>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</si>
  <si>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</si>
  <si>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</si>
  <si>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</si>
  <si>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</si>
  <si>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</si>
  <si>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</si>
  <si>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</si>
  <si>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</si>
  <si>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</si>
  <si>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</si>
  <si>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</si>
  <si>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</si>
  <si>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</si>
  <si>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</si>
  <si>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</si>
  <si>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</si>
  <si>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</si>
  <si>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</si>
  <si>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</si>
  <si>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</si>
  <si>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</si>
  <si>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</si>
  <si>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</si>
  <si>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</si>
  <si>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</si>
  <si>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</si>
  <si>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</si>
  <si>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</si>
  <si>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</si>
  <si>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</si>
  <si>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</si>
  <si>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</si>
  <si>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</si>
  <si>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</si>
  <si>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</si>
  <si>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</si>
  <si>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</si>
  <si>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</si>
  <si>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</si>
  <si>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</si>
  <si>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</si>
  <si>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</si>
  <si>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</si>
  <si>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</si>
  <si>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</si>
  <si>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</si>
  <si>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</si>
  <si>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</si>
  <si>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</si>
  <si>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</si>
  <si>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</si>
  <si>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</si>
  <si>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</si>
  <si>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</si>
  <si>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</si>
  <si>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</si>
  <si>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</si>
  <si>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</si>
  <si>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</si>
  <si>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</si>
  <si>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</si>
  <si>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</si>
  <si>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</si>
  <si>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</si>
  <si>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</si>
  <si>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</si>
  <si>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</si>
  <si>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</si>
  <si>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</si>
  <si>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</si>
  <si>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</si>
  <si>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</si>
  <si>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</si>
  <si>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</si>
  <si>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</si>
  <si>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</si>
  <si>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</si>
  <si>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</si>
  <si>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</si>
  <si>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</si>
  <si>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</si>
  <si>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</si>
  <si>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</si>
  <si>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</si>
  <si>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</si>
  <si>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</si>
  <si>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</si>
  <si>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</si>
  <si>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</si>
  <si>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</si>
  <si>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</si>
  <si>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</si>
  <si>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</si>
  <si>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</si>
  <si>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</si>
  <si>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</si>
  <si>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</si>
  <si>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</si>
  <si>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</si>
  <si>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</si>
  <si>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</si>
  <si>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</si>
  <si>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</si>
  <si>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</si>
  <si>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</si>
  <si>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</si>
  <si>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</si>
  <si>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</si>
  <si>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</si>
  <si>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</si>
  <si>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</si>
  <si>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</si>
  <si>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</si>
  <si>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</si>
  <si>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</si>
  <si>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</si>
  <si>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</si>
  <si>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</si>
  <si>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</si>
  <si>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</si>
  <si>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</si>
  <si>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</si>
  <si>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</si>
  <si>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</si>
  <si>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</si>
  <si>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</si>
  <si>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</si>
  <si>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</si>
  <si>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</si>
  <si>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</si>
  <si>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</si>
  <si>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</si>
  <si>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</si>
  <si>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</si>
  <si>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</si>
  <si>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</si>
  <si>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</si>
  <si>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</si>
  <si>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</si>
  <si>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</si>
  <si>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</si>
  <si>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</si>
  <si>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</si>
  <si>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</si>
  <si>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</si>
  <si>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</si>
  <si>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</si>
  <si>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</si>
  <si>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</si>
  <si>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</si>
  <si>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</si>
  <si>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</si>
  <si>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</si>
  <si>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</si>
  <si>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</si>
  <si>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</si>
  <si>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</si>
  <si>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</si>
  <si>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</si>
  <si>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</si>
  <si>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</si>
  <si>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</si>
  <si>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</si>
  <si>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</si>
  <si>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</si>
  <si>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</si>
  <si>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</si>
  <si>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</si>
  <si>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</si>
  <si>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</si>
  <si>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</si>
  <si>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</si>
  <si>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</si>
  <si>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</si>
  <si>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</si>
  <si>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</si>
  <si>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</si>
  <si>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</si>
  <si>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</si>
  <si>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</si>
  <si>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</si>
  <si>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</si>
  <si>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</si>
  <si>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</si>
  <si>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</si>
  <si>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</si>
  <si>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</si>
  <si>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</si>
  <si>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</si>
  <si>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</si>
  <si>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</si>
  <si>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</si>
  <si>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</si>
  <si>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</si>
  <si>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</si>
  <si>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</si>
  <si>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</si>
  <si>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</si>
  <si>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</si>
  <si>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</si>
  <si>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</si>
  <si>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</si>
  <si>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</si>
  <si>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</si>
  <si>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</si>
  <si>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</si>
  <si>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</si>
  <si>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</si>
  <si>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</si>
  <si>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</si>
  <si>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</si>
  <si>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</si>
  <si>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</si>
  <si>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</si>
  <si>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</si>
  <si>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</si>
  <si>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</si>
  <si>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</si>
  <si>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</si>
  <si>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</si>
  <si>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</si>
  <si>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</si>
  <si>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</si>
  <si>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</si>
  <si>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</si>
  <si>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</si>
  <si>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</si>
  <si>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</si>
  <si>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</si>
  <si>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</si>
  <si>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</si>
  <si>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</si>
  <si>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</si>
  <si>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</si>
  <si>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</si>
  <si>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</si>
  <si>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</si>
  <si>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</si>
  <si>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</si>
  <si>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</si>
  <si>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</si>
  <si>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</si>
  <si>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</si>
  <si>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</si>
  <si>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</si>
  <si>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</si>
  <si>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</si>
  <si>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</si>
  <si>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</si>
  <si>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</si>
  <si>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</si>
  <si>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</si>
  <si>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</si>
  <si>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</si>
  <si>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</si>
  <si>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</si>
  <si>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</si>
  <si>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</si>
  <si>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</si>
  <si>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</si>
  <si>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</si>
  <si>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</si>
  <si>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</si>
  <si>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</si>
  <si>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</si>
  <si>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</si>
  <si>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</si>
  <si>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</si>
  <si>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</si>
  <si>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</si>
  <si>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</si>
  <si>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</si>
  <si>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</si>
  <si>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</si>
  <si>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</si>
  <si>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</si>
  <si>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</si>
  <si>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</si>
  <si>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</si>
  <si>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</si>
  <si>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</si>
  <si>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</si>
  <si>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</si>
  <si>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</si>
  <si>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</si>
  <si>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</si>
  <si>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</si>
  <si>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</si>
  <si>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</si>
  <si>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</si>
  <si>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</si>
  <si>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</si>
  <si>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</si>
  <si>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</si>
  <si>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</si>
  <si>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</si>
  <si>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</si>
  <si>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</si>
  <si>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</si>
  <si>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</si>
  <si>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</si>
  <si>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</si>
  <si>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</si>
  <si>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</si>
  <si>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</si>
  <si>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</si>
  <si>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</si>
  <si>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</si>
  <si>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</si>
  <si>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</si>
  <si>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</si>
  <si>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</si>
  <si>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</si>
  <si>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</si>
  <si>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</si>
  <si>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</si>
  <si>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</si>
  <si>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</si>
  <si>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</si>
  <si>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</si>
  <si>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</si>
  <si>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</si>
  <si>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</si>
  <si>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</si>
  <si>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</si>
  <si>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</si>
  <si>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</si>
  <si>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</si>
  <si>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</si>
  <si>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</si>
  <si>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</si>
  <si>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</si>
  <si>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</si>
  <si>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</si>
  <si>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</si>
  <si>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</si>
  <si>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</si>
  <si>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</si>
  <si>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</si>
  <si>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</si>
  <si>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</si>
  <si>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</si>
  <si>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</si>
  <si>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</si>
  <si>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</si>
  <si>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</si>
  <si>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</si>
  <si>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</si>
  <si>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</si>
  <si>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</si>
  <si>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</si>
  <si>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</si>
  <si>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</si>
  <si>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</si>
  <si>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</si>
  <si>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</si>
  <si>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</si>
  <si>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</si>
  <si>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</si>
  <si>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</si>
  <si>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</si>
  <si>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</si>
  <si>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</si>
  <si>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</si>
  <si>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</si>
  <si>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</si>
  <si>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</si>
  <si>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</si>
  <si>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</si>
  <si>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</si>
  <si>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</si>
  <si>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</si>
  <si>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</si>
  <si>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</si>
  <si>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</si>
  <si>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</si>
  <si>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</si>
  <si>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</si>
  <si>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</si>
  <si>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</si>
  <si>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</si>
  <si>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</si>
  <si>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</si>
  <si>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</si>
  <si>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</si>
  <si>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</si>
  <si>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</si>
  <si>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</si>
  <si>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</si>
  <si>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</si>
  <si>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</si>
  <si>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</si>
  <si>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</si>
  <si>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</si>
  <si>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</si>
  <si>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</si>
  <si>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</si>
  <si>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</si>
  <si>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</si>
  <si>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</si>
  <si>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</si>
  <si>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</si>
  <si>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</si>
  <si>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</si>
  <si>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</si>
  <si>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</si>
  <si>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</si>
  <si>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</si>
  <si>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</si>
  <si>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</si>
  <si>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</si>
  <si>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</si>
  <si>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</si>
  <si>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</si>
  <si>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</si>
  <si>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</si>
  <si>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</si>
  <si>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</si>
  <si>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</si>
  <si>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</si>
  <si>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</si>
  <si>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</si>
  <si>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</si>
  <si>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</si>
  <si>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</si>
  <si>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</si>
  <si>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</si>
  <si>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</si>
  <si>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</si>
  <si>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</si>
  <si>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</si>
  <si>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</si>
  <si>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</si>
  <si>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</si>
  <si>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</si>
  <si>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</si>
  <si>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</si>
  <si>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</si>
  <si>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</si>
  <si>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</si>
  <si>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</si>
  <si>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</si>
  <si>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</si>
  <si>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</si>
  <si>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</si>
  <si>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</si>
  <si>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</si>
  <si>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</si>
  <si>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</si>
  <si>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</si>
  <si>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</si>
  <si>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</si>
  <si>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</si>
  <si>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</si>
  <si>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</si>
  <si>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</si>
  <si>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</si>
  <si>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</si>
  <si>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</si>
  <si>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</si>
  <si>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</si>
  <si>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</si>
  <si>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</si>
  <si>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</si>
  <si>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</si>
  <si>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</si>
  <si>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</si>
  <si>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</si>
  <si>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</si>
  <si>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</si>
  <si>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</si>
  <si>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</si>
  <si>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</si>
  <si>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</si>
  <si>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</si>
  <si>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</si>
  <si>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</si>
  <si>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</si>
  <si>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</si>
  <si>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</si>
  <si>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</si>
  <si>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</si>
  <si>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</si>
  <si>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</si>
  <si>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</si>
  <si>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</si>
  <si>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</si>
  <si>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</si>
  <si>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</si>
  <si>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</si>
  <si>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</si>
  <si>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</si>
  <si>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</si>
  <si>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</si>
  <si>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</si>
  <si>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</si>
  <si>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</si>
  <si>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</si>
  <si>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</si>
  <si>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</si>
  <si>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</si>
  <si>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</si>
  <si>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</si>
  <si>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</si>
  <si>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</si>
  <si>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</si>
  <si>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</si>
  <si>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</si>
  <si>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</si>
  <si>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</si>
  <si>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</si>
  <si>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</si>
  <si>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</si>
  <si>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</si>
  <si>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</si>
  <si>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</si>
  <si>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</si>
  <si>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</si>
  <si>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</si>
  <si>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</si>
  <si>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</si>
  <si>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</si>
  <si>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</si>
  <si>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</si>
  <si>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</si>
  <si>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</si>
  <si>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</si>
  <si>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</si>
  <si>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</si>
  <si>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</si>
  <si>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</si>
  <si>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</si>
  <si>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</si>
  <si>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</si>
  <si>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</si>
  <si>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</si>
  <si>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</si>
  <si>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</si>
  <si>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</si>
  <si>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</si>
  <si>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</si>
  <si>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</si>
  <si>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</si>
  <si>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</si>
  <si>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</si>
  <si>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</si>
  <si>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</si>
  <si>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</si>
  <si>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</si>
  <si>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</si>
  <si>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</si>
  <si>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</si>
  <si>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</si>
  <si>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</si>
  <si>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</si>
  <si>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</si>
  <si>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</si>
  <si>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</si>
  <si>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</si>
  <si>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</si>
  <si>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</si>
  <si>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</si>
  <si>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</si>
  <si>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</si>
  <si>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</si>
  <si>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</si>
  <si>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</si>
  <si>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</si>
  <si>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</si>
  <si>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</si>
  <si>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</si>
  <si>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</si>
  <si>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</si>
  <si>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</si>
  <si>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</si>
  <si>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</si>
  <si>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</si>
  <si>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</si>
  <si>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</si>
  <si>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</si>
  <si>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</si>
  <si>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</si>
  <si>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</si>
  <si>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</si>
  <si>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</si>
  <si>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</si>
  <si>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</si>
  <si>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</si>
  <si>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</si>
  <si>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</si>
  <si>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</si>
  <si>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</si>
  <si>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</si>
  <si>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</si>
  <si>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</si>
  <si>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</si>
  <si>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</si>
  <si>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</si>
  <si>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</si>
  <si>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</si>
  <si>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</si>
  <si>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</si>
  <si>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</si>
  <si>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</si>
  <si>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</si>
  <si>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</si>
  <si>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</si>
  <si>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</si>
  <si>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</si>
  <si>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</si>
  <si>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</si>
  <si>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</si>
  <si>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</si>
  <si>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</si>
  <si>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</si>
  <si>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</si>
  <si>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</si>
  <si>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</si>
  <si>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</si>
  <si>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</si>
  <si>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</si>
  <si>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</si>
  <si>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</si>
  <si>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</si>
  <si>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</si>
  <si>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</si>
  <si>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</si>
  <si>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</si>
  <si>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</si>
  <si>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</si>
  <si>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Sampling 2</t>
  </si>
  <si>
    <t>0.3.3</t>
  </si>
  <si>
    <t>1.8.0-pre5</t>
  </si>
  <si>
    <t>m3.medium</t>
  </si>
  <si>
    <t>1 Cores</t>
  </si>
  <si>
    <t>$0.07/hour</t>
  </si>
  <si>
    <t>4 GB</t>
  </si>
  <si>
    <t xml:space="preserve"> - Use only for cluster configuration testing</t>
  </si>
  <si>
    <t>32 GB</t>
  </si>
  <si>
    <t>40 GB</t>
  </si>
  <si>
    <t>80 GB</t>
  </si>
  <si>
    <t>16 GB</t>
  </si>
  <si>
    <t>160 GB</t>
  </si>
  <si>
    <t>32 Cores</t>
  </si>
  <si>
    <t>320 GB</t>
  </si>
  <si>
    <t>r3.large</t>
  </si>
  <si>
    <t>$0.18/hour</t>
  </si>
  <si>
    <t xml:space="preserve"> - </t>
  </si>
  <si>
    <t>r3.xlarge</t>
  </si>
  <si>
    <t>$0.35/hour</t>
  </si>
  <si>
    <t>r3.2xlarge</t>
  </si>
  <si>
    <t>$0.7/hour</t>
  </si>
  <si>
    <t>r3.4xlarge</t>
  </si>
  <si>
    <t>$1.4/hour</t>
  </si>
  <si>
    <t>r3.8xlarge</t>
  </si>
  <si>
    <t>$2.8/hour</t>
  </si>
  <si>
    <t>t1.micro</t>
  </si>
  <si>
    <t>$0.02/hour</t>
  </si>
  <si>
    <t>0 GB</t>
  </si>
  <si>
    <t>m1.small</t>
  </si>
  <si>
    <t>$0.04/hour</t>
  </si>
  <si>
    <t>m2.2xlarge</t>
  </si>
  <si>
    <t>$0.49/hour</t>
  </si>
  <si>
    <t>850 GB</t>
  </si>
  <si>
    <t xml:space="preserve"> - Recommended for Server if large analysis because of storage</t>
  </si>
  <si>
    <t>m2.4xlarge</t>
  </si>
  <si>
    <t>$0.98/hour</t>
  </si>
  <si>
    <t>840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</si>
</sst>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24</v>
      </c>
    </row>
    <row r="12" spans="1:1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50" zoomScaleNormal="150" zoomScalePageLayoutView="150" workbookViewId="0">
      <selection activeCell="B8" sqref="B8"/>
    </sheetView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58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438</v>
      </c>
      <c r="B2" s="30"/>
      <c r="C2" s="13"/>
      <c r="D2" s="13"/>
      <c r="E2" s="13"/>
    </row>
    <row r="3" spans="1:5">
      <c r="A3" s="1" t="s">
        <v>439</v>
      </c>
      <c r="B3" s="29" t="s">
        <v>710</v>
      </c>
      <c r="E3" s="1" t="s">
        <v>440</v>
      </c>
    </row>
    <row r="4" spans="1:5" ht="28">
      <c r="A4" s="1" t="s">
        <v>462</v>
      </c>
      <c r="B4" s="28" t="s">
        <v>525</v>
      </c>
      <c r="E4" s="2" t="s">
        <v>463</v>
      </c>
    </row>
    <row r="5" spans="1:5" ht="56">
      <c r="A5" s="1" t="s">
        <v>479</v>
      </c>
      <c r="B5" s="29" t="s">
        <v>711</v>
      </c>
      <c r="E5" s="2" t="s">
        <v>636</v>
      </c>
    </row>
    <row r="6" spans="1:5" ht="46.25" customHeight="1">
      <c r="A6" s="1" t="s">
        <v>480</v>
      </c>
      <c r="B6" s="28" t="s">
        <v>625</v>
      </c>
      <c r="E6" s="2" t="s">
        <v>482</v>
      </c>
    </row>
    <row r="7" spans="1:5">
      <c r="A7" s="1" t="s">
        <v>445</v>
      </c>
      <c r="B7" s="28" t="s">
        <v>609</v>
      </c>
      <c r="C7" s="38" t="e">
        <f>VLOOKUP($B7,instance_defs,2,FALSE)&amp;VLOOKUP($B7,instance_defs,4,FALSE)</f>
        <v>#N/A</v>
      </c>
      <c r="D7" s="38" t="e">
        <f>VLOOKUP($B7,instance_defs,3,FALSE)</f>
        <v>#N/A</v>
      </c>
      <c r="E7" s="1" t="s">
        <v>628</v>
      </c>
    </row>
    <row r="8" spans="1:5" ht="28">
      <c r="A8" s="1" t="s">
        <v>446</v>
      </c>
      <c r="B8" s="28" t="s">
        <v>443</v>
      </c>
      <c r="C8" s="38" t="e">
        <f>VLOOKUP($B8,instance_defs,2,FALSE)&amp;VLOOKUP($B8,instance_defs,4,FALSE)</f>
        <v>#N/A</v>
      </c>
      <c r="D8" s="38" t="e">
        <f>VLOOKUP($B8,instance_defs,3,FALSE)</f>
        <v>#N/A</v>
      </c>
      <c r="E8" s="2" t="s">
        <v>447</v>
      </c>
    </row>
    <row r="9" spans="1:5">
      <c r="A9" s="1" t="s">
        <v>464</v>
      </c>
      <c r="B9" s="28">
        <v>1</v>
      </c>
      <c r="C9" s="3"/>
      <c r="D9" s="38"/>
      <c r="E9" s="2" t="s">
        <v>627</v>
      </c>
    </row>
    <row r="11" spans="1:5" s="12" customFormat="1">
      <c r="A11" s="11" t="s">
        <v>29</v>
      </c>
      <c r="B11" s="30"/>
      <c r="C11" s="11"/>
      <c r="D11" s="13"/>
      <c r="E11" s="13"/>
    </row>
    <row r="12" spans="1:5">
      <c r="A12" s="1" t="s">
        <v>41</v>
      </c>
      <c r="B12" s="28" t="s">
        <v>709</v>
      </c>
      <c r="E12" s="1" t="s">
        <v>481</v>
      </c>
    </row>
    <row r="13" spans="1:5">
      <c r="A13" s="1" t="s">
        <v>26</v>
      </c>
      <c r="B13" s="28" t="s">
        <v>640</v>
      </c>
      <c r="E13" s="1" t="s">
        <v>483</v>
      </c>
    </row>
    <row r="14" spans="1:5">
      <c r="A14" s="1" t="s">
        <v>27</v>
      </c>
      <c r="B14" s="28" t="s">
        <v>456</v>
      </c>
    </row>
    <row r="15" spans="1:5">
      <c r="A15" s="1" t="s">
        <v>472</v>
      </c>
      <c r="B15" s="29" t="b">
        <v>1</v>
      </c>
      <c r="E15" s="1" t="s">
        <v>440</v>
      </c>
    </row>
    <row r="16" spans="1:5">
      <c r="A16" s="1" t="s">
        <v>473</v>
      </c>
      <c r="B16" s="27" t="b">
        <v>1</v>
      </c>
      <c r="E16" s="2" t="s">
        <v>629</v>
      </c>
    </row>
    <row r="17" spans="1:5">
      <c r="A17" s="1" t="s">
        <v>474</v>
      </c>
      <c r="B17" s="29" t="s">
        <v>475</v>
      </c>
      <c r="E17" s="1" t="s">
        <v>440</v>
      </c>
    </row>
    <row r="18" spans="1:5">
      <c r="A18" s="1" t="s">
        <v>476</v>
      </c>
      <c r="B18" s="29" t="s">
        <v>560</v>
      </c>
      <c r="E18" s="1" t="s">
        <v>440</v>
      </c>
    </row>
    <row r="20" spans="1:5" s="2" customFormat="1" ht="42">
      <c r="A20" s="11" t="s">
        <v>28</v>
      </c>
      <c r="B20" s="30" t="s">
        <v>630</v>
      </c>
      <c r="C20" s="11"/>
      <c r="D20" s="11"/>
      <c r="E20" s="13" t="s">
        <v>461</v>
      </c>
    </row>
    <row r="21" spans="1:5">
      <c r="A21" s="1" t="s">
        <v>457</v>
      </c>
      <c r="B21" s="28" t="s">
        <v>15</v>
      </c>
    </row>
    <row r="22" spans="1:5" s="34" customFormat="1">
      <c r="B22" s="29"/>
      <c r="D22" s="2"/>
    </row>
    <row r="23" spans="1:5" s="2" customFormat="1" ht="42">
      <c r="A23" s="11" t="s">
        <v>454</v>
      </c>
      <c r="B23" s="30" t="s">
        <v>633</v>
      </c>
      <c r="C23" s="11" t="s">
        <v>631</v>
      </c>
      <c r="D23" s="11" t="s">
        <v>632</v>
      </c>
      <c r="E23" s="13" t="s">
        <v>461</v>
      </c>
    </row>
    <row r="24" spans="1:5">
      <c r="A24" s="34" t="str">
        <f>IF(LEN(INDEX(Lookups!$C$27:$Z$36,1,3*MATCH(Setup!$B21,Lookups!$A$27:$A$33,0)-2))=0,"",INDEX(Lookups!$C$27:$Z$36,1,3*MATCH(Setup!$B21,Lookups!$A$27:$A$33,0)-2))</f>
        <v>Sample Method</v>
      </c>
      <c r="B24" s="29" t="str">
        <f>IF(D24&lt;&gt;"",D24,IF(LEN(INDEX(Lookups!$C$27:$Z$36,1,3*MATCH(Setup!$B21,Lookups!$A$27:$A$33,0)-1))=0,"",INDEX(Lookups!$C$27:$Z$36,1,3*MATCH(Setup!$B21,Lookups!$A$27:$A$33,0)-1)))</f>
        <v>all_variables</v>
      </c>
      <c r="C24" s="39" t="str">
        <f>IF(LEN(INDEX(Lookups!$C$27:$Z$36,1,3*MATCH(Setup!$B21,Lookups!$A$27:$A$33,0)))=0,"",INDEX(Lookups!$C$27:$Z$36,1,3*MATCH(Setup!$B21,Lookups!$A$27:$A$33,0)))</f>
        <v>individual_variables / all_variables</v>
      </c>
      <c r="D24" s="40" t="s">
        <v>458</v>
      </c>
    </row>
    <row r="25" spans="1:5" ht="42">
      <c r="A25" s="34" t="str">
        <f>IF(LEN(INDEX(Lookups!$C$27:$Z$36,2,3*MATCH(Setup!$B21,Lookups!$A$27:$A$33,0)-2))=0,"",INDEX(Lookups!$C$27:$Z$36,2,3*MATCH(Setup!$B21,Lookups!$A$27:$A$33,0)-2))</f>
        <v>Number of Samples</v>
      </c>
      <c r="B25" s="29">
        <f>IF(D25&lt;&gt;"",D25,IF(LEN(INDEX(Lookups!$C$27:$Z$36,2,3*MATCH(Setup!$B21,Lookups!$A$27:$A$33,0)-1))=0,"",INDEX(Lookups!$C$27:$Z$36,2,3*MATCH(Setup!$B21,Lookups!$A$27:$A$33,0)-1)))</f>
        <v>60</v>
      </c>
      <c r="C25" s="39" t="str">
        <f>IF(LEN(INDEX(Lookups!$C$27:$Z$36,2,3*MATCH(Setup!$B21,Lookups!$A$27:$A$33,0)))=0,"",INDEX(Lookups!$C$27:$Z$36,2,3*MATCH(Setup!$B21,Lookups!$A$27:$A$33,0)))</f>
        <v>positive integer (if individual, total simulations is this times each variable)</v>
      </c>
      <c r="D25" s="40">
        <v>60</v>
      </c>
    </row>
    <row r="26" spans="1:5">
      <c r="A26" s="34" t="str">
        <f>IF(LEN(INDEX(Lookups!$C$27:$Z$36,3,3*MATCH(Setup!$B21,Lookups!$A$27:$A$33,0)-2))=0,"",INDEX(Lookups!$C$27:$Z$36,3,3*MATCH(Setup!$B21,Lookups!$A$27:$A$33,0)-2))</f>
        <v/>
      </c>
      <c r="B26" s="29" t="str">
        <f>IF(D26&lt;&gt;"",D26,IF(LEN(INDEX(Lookups!$C$27:$Z$36,3,3*MATCH(Setup!$B21,Lookups!$A$27:$A$33,0)-1))=0,"",INDEX(Lookups!$C$27:$Z$36,3,3*MATCH(Setup!$B21,Lookups!$A$27:$A$33,0)-1)))</f>
        <v/>
      </c>
      <c r="C26" s="39" t="str">
        <f>IF(LEN(INDEX(Lookups!$C$27:$Z$36,3,3*MATCH(Setup!$B21,Lookups!$A$27:$A$33,0)))=0,"",INDEX(Lookups!$C$27:$Z$36,3,3*MATCH(Setup!$B21,Lookups!$A$27:$A$33,0)))</f>
        <v/>
      </c>
      <c r="D26" s="40"/>
    </row>
    <row r="27" spans="1:5" s="34" customFormat="1">
      <c r="A27" s="34" t="str">
        <f>IF(LEN(INDEX(Lookups!$C$27:$Z$36,4,3*MATCH(Setup!$B21,Lookups!$A$27:$A$33,0)-2))=0,"",INDEX(Lookups!$C$27:$Z$36,4,3*MATCH(Setup!$B21,Lookups!$A$27:$A$33,0)-2))</f>
        <v/>
      </c>
      <c r="B27" s="29" t="str">
        <f>IF(D27&lt;&gt;"",D27,IF(LEN(INDEX(Lookups!$C$27:$Z$36,4,3*MATCH(Setup!$B21,Lookups!$A$27:$A$33,0)-1))=0,"",INDEX(Lookups!$C$27:$Z$36,4,3*MATCH(Setup!$B21,Lookups!$A$27:$A$33,0)-1)))</f>
        <v/>
      </c>
      <c r="C27" s="39" t="str">
        <f>IF(LEN(INDEX(Lookups!$C$27:$Z$36,4,3*MATCH(Setup!$B21,Lookups!$A$27:$A$33,0)))=0,"",INDEX(Lookups!$C$27:$Z$36,4,3*MATCH(Setup!$B21,Lookups!$A$27:$A$33,0)))</f>
        <v/>
      </c>
      <c r="D27" s="40"/>
    </row>
    <row r="28" spans="1:5" s="34" customFormat="1">
      <c r="A28" s="34" t="str">
        <f>IF(LEN(INDEX(Lookups!$C$27:$Z$36,5,3*MATCH(Setup!$B21,Lookups!$A$27:$A$33,0)-2))=0,"",INDEX(Lookups!$C$27:$Z$36,5,3*MATCH(Setup!$B21,Lookups!$A$27:$A$33,0)-2))</f>
        <v/>
      </c>
      <c r="B28" s="29" t="str">
        <f>IF(D28&lt;&gt;"",D28,IF(LEN(INDEX(Lookups!$C$27:$Z$36,5,3*MATCH(Setup!$B21,Lookups!$A$27:$A$33,0)-1))=0,"",INDEX(Lookups!$C$27:$Z$36,5,3*MATCH(Setup!$B21,Lookups!$A$27:$A$33,0)-1)))</f>
        <v/>
      </c>
      <c r="C28" s="39" t="str">
        <f>IF(LEN(INDEX(Lookups!$C$27:$Z$36,5,3*MATCH(Setup!$B21,Lookups!$A$27:$A$33,0)))=0,"",INDEX(Lookups!$C$27:$Z$36,5,3*MATCH(Setup!$B21,Lookups!$A$27:$A$33,0)))</f>
        <v/>
      </c>
      <c r="D28" s="40"/>
    </row>
    <row r="29" spans="1:5" s="34" customFormat="1">
      <c r="A29" s="34" t="str">
        <f>IF(LEN(INDEX(Lookups!$C$27:$Z$36,6,3*MATCH(Setup!$B21,Lookups!$A$27:$A$33,0)-2))=0,"",INDEX(Lookups!$C$27:$Z$36,6,3*MATCH(Setup!$B21,Lookups!$A$27:$A$33,0)-2))</f>
        <v/>
      </c>
      <c r="B29" s="29" t="str">
        <f>IF(D29&lt;&gt;"",D29,IF(LEN(INDEX(Lookups!$C$27:$Z$36,6,3*MATCH(Setup!$B21,Lookups!$A$27:$A$33,0)-1))=0,"",INDEX(Lookups!$C$27:$Z$36,6,3*MATCH(Setup!$B21,Lookups!$A$27:$A$33,0)-1)))</f>
        <v/>
      </c>
      <c r="C29" s="39" t="str">
        <f>IF(LEN(INDEX(Lookups!$C$27:$Z$36,6,3*MATCH(Setup!$B21,Lookups!$A$27:$A$33,0)))=0,"",INDEX(Lookups!$C$27:$Z$36,6,3*MATCH(Setup!$B21,Lookups!$A$27:$A$33,0)))</f>
        <v/>
      </c>
      <c r="D29" s="40"/>
    </row>
    <row r="30" spans="1:5" s="34" customFormat="1">
      <c r="A30" s="34" t="str">
        <f>IF(LEN(INDEX(Lookups!$C$27:$Z$36,7,3*MATCH(Setup!$B21,Lookups!$A$27:$A$33,0)-2))=0,"",INDEX(Lookups!$C$27:$Z$36,7,3*MATCH(Setup!$B21,Lookups!$A$27:$A$33,0)-2))</f>
        <v/>
      </c>
      <c r="B30" s="29" t="str">
        <f>IF(D30&lt;&gt;"",D30,IF(LEN(INDEX(Lookups!$C$27:$Z$36,7,3*MATCH(Setup!$B21,Lookups!$A$27:$A$33,0)-1))=0,"",INDEX(Lookups!$C$27:$Z$36,7,3*MATCH(Setup!$B21,Lookups!$A$27:$A$33,0)-1)))</f>
        <v/>
      </c>
      <c r="C30" s="39" t="str">
        <f>IF(LEN(INDEX(Lookups!$C$27:$Z$36,7,3*MATCH(Setup!$B21,Lookups!$A$27:$A$33,0)))=0,"",INDEX(Lookups!$C$27:$Z$36,7,3*MATCH(Setup!$B21,Lookups!$A$27:$A$33,0)))</f>
        <v/>
      </c>
      <c r="D30" s="40"/>
    </row>
    <row r="31" spans="1:5" s="34" customFormat="1">
      <c r="A31" s="34" t="str">
        <f>IF(LEN(INDEX(Lookups!$C$27:$Z$36,8,3*MATCH(Setup!$B21,Lookups!$A$27:$A$33,0)-2))=0,"",INDEX(Lookups!$C$27:$Z$36,8,3*MATCH(Setup!$B21,Lookups!$A$27:$A$33,0)-2))</f>
        <v/>
      </c>
      <c r="B31" s="29" t="str">
        <f>IF(D31&lt;&gt;"",D31,IF(LEN(INDEX(Lookups!$C$27:$Z$36,8,3*MATCH(Setup!$B21,Lookups!$A$27:$A$33,0)-1))=0,"",INDEX(Lookups!$C$27:$Z$36,8,3*MATCH(Setup!$B21,Lookups!$A$27:$A$33,0)-1)))</f>
        <v/>
      </c>
      <c r="C31" s="39" t="str">
        <f>IF(LEN(INDEX(Lookups!$C$27:$Z$36,8,3*MATCH(Setup!$B21,Lookups!$A$27:$A$33,0)))=0,"",INDEX(Lookups!$C$27:$Z$36,8,3*MATCH(Setup!$B21,Lookups!$A$27:$A$33,0)))</f>
        <v/>
      </c>
      <c r="D31" s="40"/>
    </row>
    <row r="32" spans="1:5" s="34" customFormat="1">
      <c r="A32" s="34" t="str">
        <f>IF(LEN(INDEX(Lookups!$C$27:$Z$36,9,3*MATCH(Setup!$B21,Lookups!$A$27:$A$33,0)-2))=0,"",INDEX(Lookups!$C$27:$Z$36,9,3*MATCH(Setup!$B21,Lookups!$A$27:$A$33,0)-2))</f>
        <v/>
      </c>
      <c r="B32" s="29" t="str">
        <f>IF(D32&lt;&gt;"",D32,IF(LEN(INDEX(Lookups!$C$27:$Z$36,9,3*MATCH(Setup!$B21,Lookups!$A$27:$A$33,0)-1))=0,"",INDEX(Lookups!$C$27:$Z$36,9,3*MATCH(Setup!$B21,Lookups!$A$27:$A$33,0)-1)))</f>
        <v/>
      </c>
      <c r="C32" s="39" t="str">
        <f>IF(LEN(INDEX(Lookups!$C$27:$Z$36,9,3*MATCH(Setup!$B21,Lookups!$A$27:$A$33,0)))=0,"",INDEX(Lookups!$C$27:$Z$36,9,3*MATCH(Setup!$B21,Lookups!$A$27:$A$33,0)))</f>
        <v/>
      </c>
      <c r="D32" s="40"/>
    </row>
    <row r="33" spans="1:5">
      <c r="A33" s="34" t="str">
        <f>IF(LEN(INDEX(Lookups!$C$27:$Z$36,10,3*MATCH(Setup!$B21,Lookups!$A$27:$A$33,0)-2))=0,"",INDEX(Lookups!$C$27:$Z$36,10,3*MATCH(Setup!$B21,Lookups!$A$27:$A$33,0)-2))</f>
        <v/>
      </c>
      <c r="B33" s="29" t="str">
        <f>IF(D33&lt;&gt;"",D33,IF(LEN(INDEX(Lookups!$C$27:$Z$36,10,3*MATCH(Setup!$B21,Lookups!$A$27:$A$33,0)-1))=0,"",INDEX(Lookups!$C$27:$Z$36,10,3*MATCH(Setup!$B21,Lookups!$A$27:$A$33,0)-1)))</f>
        <v/>
      </c>
      <c r="C33" s="39" t="str">
        <f>IF(LEN(INDEX(Lookups!$C$27:$Z$36,10,3*MATCH(Setup!$B21,Lookups!$A$27:$A$33,0)))=0,"",INDEX(Lookups!$C$27:$Z$36,10,3*MATCH(Setup!$B21,Lookups!$A$27:$A$33,0)))</f>
        <v/>
      </c>
      <c r="D33" s="40"/>
    </row>
    <row r="34" spans="1:5" s="34" customFormat="1">
      <c r="A34" s="34" t="str">
        <f>IF(LEN(INDEX(Lookups!$C$27:$Z$37,11,3*MATCH(Setup!$B21,Lookups!$A$27:$A$33,0)-2))=0,"",INDEX(Lookups!$C$27:$Z$37,11,3*MATCH(Setup!$B21,Lookups!$A$27:$A$33,0)-2))</f>
        <v/>
      </c>
      <c r="B34" s="29" t="str">
        <f>IF(D34&lt;&gt;"",D34,IF(LEN(INDEX(Lookups!$C$27:$Z$37,11,3*MATCH(Setup!$B21,Lookups!$A$27:$A$33,0)-1))=0,"",INDEX(Lookups!$C$27:$Z$37,11,3*MATCH(Setup!$B21,Lookups!$A$27:$A$33,0)-1)))</f>
        <v/>
      </c>
      <c r="C34" s="39" t="str">
        <f>IF(LEN(INDEX(Lookups!$C$27:$Z$37,11,3*MATCH(Setup!$B21,Lookups!$A$27:$A$33,0)))=0,"",INDEX(Lookups!$C$27:$Z$37,11,3*MATCH(Setup!$B21,Lookups!$A$27:$A$33,0)))</f>
        <v/>
      </c>
      <c r="D34" s="40"/>
    </row>
    <row r="35" spans="1:5" s="34" customFormat="1">
      <c r="B35" s="29"/>
      <c r="C35" s="29"/>
      <c r="D35" s="2"/>
    </row>
    <row r="36" spans="1:5" s="2" customFormat="1" ht="28">
      <c r="A36" s="11" t="s">
        <v>34</v>
      </c>
      <c r="B36" s="30" t="s">
        <v>39</v>
      </c>
      <c r="C36" s="11" t="s">
        <v>32</v>
      </c>
      <c r="D36" s="11"/>
      <c r="E36" s="13"/>
    </row>
    <row r="37" spans="1:5" ht="29" customHeight="1">
      <c r="A37" s="1" t="s">
        <v>30</v>
      </c>
      <c r="B37" s="41" t="s">
        <v>455</v>
      </c>
    </row>
    <row r="39" spans="1:5" s="2" customFormat="1" ht="28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">
      <c r="A40" s="1" t="s">
        <v>33</v>
      </c>
      <c r="B40" s="28" t="s">
        <v>638</v>
      </c>
      <c r="C40" s="21" t="s">
        <v>43</v>
      </c>
      <c r="D40" s="40" t="s">
        <v>639</v>
      </c>
      <c r="E40" s="2" t="s">
        <v>453</v>
      </c>
    </row>
    <row r="42" spans="1:5" s="2" customFormat="1" ht="42">
      <c r="A42" s="11" t="s">
        <v>36</v>
      </c>
      <c r="B42" s="30" t="s">
        <v>35</v>
      </c>
      <c r="C42" s="11" t="s">
        <v>634</v>
      </c>
      <c r="D42" s="11"/>
      <c r="E42" s="13" t="s">
        <v>635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A44" activeCellId="5" sqref="A13:XFD13 A21:XFD21 A25:XFD25 A34:XFD34 A39:XFD39 A44:XFD4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4" customWidth="1"/>
    <col min="10" max="10" width="8.6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6" t="s">
        <v>485</v>
      </c>
      <c r="Q1" s="24"/>
      <c r="R1" s="24"/>
      <c r="S1" s="5"/>
      <c r="T1" s="5"/>
      <c r="U1" s="43" t="s">
        <v>64</v>
      </c>
      <c r="V1" s="43"/>
      <c r="W1" s="43"/>
      <c r="X1" s="43"/>
      <c r="Y1" s="43"/>
      <c r="Z1" s="43"/>
    </row>
    <row r="2" spans="1:26" s="8" customFormat="1" ht="15">
      <c r="A2" s="8" t="s">
        <v>3</v>
      </c>
      <c r="B2" s="8" t="s">
        <v>38</v>
      </c>
      <c r="C2" s="8" t="s">
        <v>565</v>
      </c>
      <c r="D2" s="8" t="s">
        <v>564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561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>
      <c r="A4" s="33" t="b">
        <v>1</v>
      </c>
      <c r="B4" s="33" t="s">
        <v>641</v>
      </c>
      <c r="C4" s="33" t="s">
        <v>696</v>
      </c>
      <c r="D4" s="33" t="s">
        <v>696</v>
      </c>
      <c r="E4" s="33" t="s">
        <v>71</v>
      </c>
    </row>
    <row r="5" spans="1:26" s="33" customFormat="1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>
      <c r="B9" s="33" t="s">
        <v>22</v>
      </c>
      <c r="D9" s="33" t="s">
        <v>642</v>
      </c>
      <c r="E9" s="33" t="s">
        <v>643</v>
      </c>
      <c r="F9" s="33" t="s">
        <v>2</v>
      </c>
      <c r="G9" s="33" t="s">
        <v>67</v>
      </c>
      <c r="I9" s="33">
        <v>0</v>
      </c>
    </row>
    <row r="10" spans="1:26" s="33" customFormat="1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>
      <c r="A12" s="33" t="b">
        <v>1</v>
      </c>
      <c r="B12" s="33" t="s">
        <v>386</v>
      </c>
      <c r="C12" s="33" t="s">
        <v>644</v>
      </c>
      <c r="D12" s="33" t="s">
        <v>79</v>
      </c>
      <c r="E12" s="33" t="s">
        <v>71</v>
      </c>
    </row>
    <row r="13" spans="1:26" s="42" customFormat="1">
      <c r="B13" s="42" t="s">
        <v>23</v>
      </c>
      <c r="D13" s="42" t="s">
        <v>706</v>
      </c>
      <c r="E13" s="42" t="s">
        <v>80</v>
      </c>
      <c r="F13" s="42" t="s">
        <v>15</v>
      </c>
      <c r="G13" s="42" t="s">
        <v>67</v>
      </c>
      <c r="I13" s="42">
        <v>0.4</v>
      </c>
      <c r="K13" s="42">
        <v>0.3</v>
      </c>
      <c r="L13" s="42">
        <v>0.5</v>
      </c>
      <c r="M13" s="42">
        <v>0.4</v>
      </c>
      <c r="N13" s="42">
        <f>(L13+K13)/6</f>
        <v>0.13333333333333333</v>
      </c>
      <c r="R13" s="42" t="s">
        <v>697</v>
      </c>
    </row>
    <row r="14" spans="1:26" s="33" customFormat="1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>
      <c r="A16" s="33" t="b">
        <v>1</v>
      </c>
      <c r="B16" s="33" t="s">
        <v>386</v>
      </c>
      <c r="C16" s="33" t="s">
        <v>644</v>
      </c>
      <c r="D16" s="33" t="s">
        <v>79</v>
      </c>
      <c r="E16" s="33" t="s">
        <v>71</v>
      </c>
    </row>
    <row r="17" spans="1:18" s="33" customFormat="1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645</v>
      </c>
      <c r="J19" s="33" t="s">
        <v>87</v>
      </c>
    </row>
    <row r="20" spans="1:18" s="33" customFormat="1">
      <c r="A20" s="33" t="b">
        <v>1</v>
      </c>
      <c r="B20" s="33" t="s">
        <v>386</v>
      </c>
      <c r="C20" s="33" t="s">
        <v>644</v>
      </c>
      <c r="D20" s="33" t="s">
        <v>79</v>
      </c>
      <c r="E20" s="33" t="s">
        <v>71</v>
      </c>
    </row>
    <row r="21" spans="1:18" s="42" customFormat="1">
      <c r="B21" s="42" t="s">
        <v>23</v>
      </c>
      <c r="D21" s="42" t="s">
        <v>708</v>
      </c>
      <c r="E21" s="42" t="s">
        <v>80</v>
      </c>
      <c r="F21" s="42" t="s">
        <v>15</v>
      </c>
      <c r="G21" s="42" t="s">
        <v>67</v>
      </c>
      <c r="I21" s="42">
        <v>0.4</v>
      </c>
      <c r="K21" s="42">
        <v>0.3</v>
      </c>
      <c r="L21" s="42">
        <v>0.5</v>
      </c>
      <c r="M21" s="42">
        <v>0.4</v>
      </c>
      <c r="N21" s="42">
        <f>(L21+K21)/6</f>
        <v>0.13333333333333333</v>
      </c>
      <c r="R21" s="42" t="s">
        <v>697</v>
      </c>
    </row>
    <row r="22" spans="1:18" s="33" customFormat="1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646</v>
      </c>
      <c r="J23" s="33" t="s">
        <v>87</v>
      </c>
    </row>
    <row r="24" spans="1:18" s="33" customFormat="1">
      <c r="A24" s="33" t="b">
        <v>1</v>
      </c>
      <c r="B24" s="33" t="s">
        <v>386</v>
      </c>
      <c r="C24" s="33" t="s">
        <v>644</v>
      </c>
      <c r="D24" s="33" t="s">
        <v>79</v>
      </c>
      <c r="E24" s="33" t="s">
        <v>71</v>
      </c>
    </row>
    <row r="25" spans="1:18" s="42" customFormat="1">
      <c r="B25" s="42" t="s">
        <v>23</v>
      </c>
      <c r="D25" s="42" t="s">
        <v>707</v>
      </c>
      <c r="E25" s="42" t="s">
        <v>80</v>
      </c>
      <c r="F25" s="42" t="s">
        <v>15</v>
      </c>
      <c r="G25" s="42" t="s">
        <v>67</v>
      </c>
      <c r="I25" s="42">
        <v>0.4</v>
      </c>
      <c r="K25" s="42">
        <v>0.3</v>
      </c>
      <c r="L25" s="42">
        <v>0.5</v>
      </c>
      <c r="M25" s="42">
        <v>0.4</v>
      </c>
      <c r="N25" s="42">
        <f>(L25+K25)/6</f>
        <v>0.13333333333333333</v>
      </c>
      <c r="R25" s="42" t="s">
        <v>697</v>
      </c>
    </row>
    <row r="26" spans="1:18" s="33" customFormat="1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647</v>
      </c>
      <c r="J27" s="33" t="s">
        <v>87</v>
      </c>
    </row>
    <row r="28" spans="1:18" s="33" customFormat="1">
      <c r="A28" s="33" t="b">
        <v>1</v>
      </c>
      <c r="B28" s="33" t="s">
        <v>648</v>
      </c>
      <c r="C28" s="33" t="s">
        <v>693</v>
      </c>
      <c r="D28" s="33" t="s">
        <v>649</v>
      </c>
      <c r="E28" s="33" t="s">
        <v>71</v>
      </c>
    </row>
    <row r="29" spans="1:18" s="33" customFormat="1">
      <c r="B29" s="33" t="s">
        <v>22</v>
      </c>
      <c r="D29" s="33" t="s">
        <v>650</v>
      </c>
      <c r="E29" s="33" t="s">
        <v>651</v>
      </c>
      <c r="F29" s="33" t="s">
        <v>2</v>
      </c>
      <c r="G29" s="33" t="s">
        <v>65</v>
      </c>
      <c r="I29" s="33" t="s">
        <v>652</v>
      </c>
      <c r="J29" s="33" t="s">
        <v>653</v>
      </c>
    </row>
    <row r="30" spans="1:18" s="33" customFormat="1">
      <c r="B30" s="33" t="s">
        <v>22</v>
      </c>
      <c r="D30" s="33" t="s">
        <v>654</v>
      </c>
      <c r="E30" s="33" t="s">
        <v>655</v>
      </c>
      <c r="F30" s="33" t="s">
        <v>2</v>
      </c>
      <c r="G30" s="33" t="s">
        <v>65</v>
      </c>
      <c r="I30" s="33" t="s">
        <v>656</v>
      </c>
      <c r="J30" s="33" t="s">
        <v>657</v>
      </c>
    </row>
    <row r="31" spans="1:18" s="33" customFormat="1">
      <c r="B31" s="33" t="s">
        <v>22</v>
      </c>
      <c r="D31" s="33" t="s">
        <v>658</v>
      </c>
      <c r="E31" s="33" t="s">
        <v>659</v>
      </c>
      <c r="F31" s="33" t="s">
        <v>2</v>
      </c>
      <c r="G31" s="33" t="s">
        <v>65</v>
      </c>
      <c r="I31" s="33" t="s">
        <v>660</v>
      </c>
      <c r="J31" s="33" t="s">
        <v>657</v>
      </c>
    </row>
    <row r="32" spans="1:18" s="33" customFormat="1">
      <c r="B32" s="33" t="s">
        <v>22</v>
      </c>
      <c r="D32" s="33" t="s">
        <v>694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>
      <c r="A33" s="33" t="b">
        <v>1</v>
      </c>
      <c r="B33" s="33" t="s">
        <v>172</v>
      </c>
      <c r="C33" s="33" t="s">
        <v>695</v>
      </c>
      <c r="D33" s="33" t="s">
        <v>173</v>
      </c>
      <c r="E33" s="33" t="s">
        <v>71</v>
      </c>
    </row>
    <row r="34" spans="1:18" s="42" customFormat="1">
      <c r="B34" s="42" t="s">
        <v>23</v>
      </c>
      <c r="D34" s="42" t="s">
        <v>702</v>
      </c>
      <c r="E34" s="42" t="s">
        <v>175</v>
      </c>
      <c r="F34" s="42" t="s">
        <v>15</v>
      </c>
      <c r="G34" s="42" t="s">
        <v>67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697</v>
      </c>
    </row>
    <row r="35" spans="1:18" s="33" customFormat="1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705</v>
      </c>
    </row>
    <row r="38" spans="1:18" s="33" customFormat="1">
      <c r="A38" s="33" t="b">
        <v>1</v>
      </c>
      <c r="B38" s="33" t="s">
        <v>172</v>
      </c>
      <c r="C38" s="33" t="s">
        <v>695</v>
      </c>
      <c r="D38" s="33" t="s">
        <v>173</v>
      </c>
      <c r="E38" s="33" t="s">
        <v>71</v>
      </c>
    </row>
    <row r="39" spans="1:18" s="42" customFormat="1">
      <c r="B39" s="42" t="s">
        <v>23</v>
      </c>
      <c r="D39" s="42" t="s">
        <v>703</v>
      </c>
      <c r="E39" s="42" t="s">
        <v>175</v>
      </c>
      <c r="F39" s="42" t="s">
        <v>15</v>
      </c>
      <c r="G39" s="42" t="s">
        <v>67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697</v>
      </c>
    </row>
    <row r="40" spans="1:18" s="33" customFormat="1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646</v>
      </c>
      <c r="J40" s="33" t="s">
        <v>87</v>
      </c>
    </row>
    <row r="41" spans="1:18" s="33" customFormat="1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705</v>
      </c>
    </row>
    <row r="43" spans="1:18" s="33" customFormat="1">
      <c r="A43" s="33" t="b">
        <v>1</v>
      </c>
      <c r="B43" s="33" t="s">
        <v>172</v>
      </c>
      <c r="C43" s="33" t="s">
        <v>695</v>
      </c>
      <c r="D43" s="33" t="s">
        <v>173</v>
      </c>
      <c r="E43" s="33" t="s">
        <v>71</v>
      </c>
    </row>
    <row r="44" spans="1:18" s="42" customFormat="1">
      <c r="B44" s="42" t="s">
        <v>23</v>
      </c>
      <c r="D44" s="42" t="s">
        <v>704</v>
      </c>
      <c r="E44" s="42" t="s">
        <v>175</v>
      </c>
      <c r="F44" s="42" t="s">
        <v>15</v>
      </c>
      <c r="G44" s="42" t="s">
        <v>67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697</v>
      </c>
    </row>
    <row r="45" spans="1:18" s="33" customFormat="1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647</v>
      </c>
      <c r="J45" s="33" t="s">
        <v>87</v>
      </c>
    </row>
    <row r="46" spans="1:18" s="33" customFormat="1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705</v>
      </c>
    </row>
    <row r="48" spans="1:18" s="33" customFormat="1">
      <c r="A48" s="33" t="b">
        <v>1</v>
      </c>
      <c r="B48" s="33" t="s">
        <v>661</v>
      </c>
      <c r="C48" s="33" t="s">
        <v>662</v>
      </c>
      <c r="D48" s="33" t="s">
        <v>663</v>
      </c>
      <c r="E48" s="33" t="s">
        <v>71</v>
      </c>
    </row>
    <row r="49" spans="1:26" s="33" customFormat="1">
      <c r="B49" s="33" t="s">
        <v>22</v>
      </c>
      <c r="D49" s="33" t="s">
        <v>664</v>
      </c>
      <c r="E49" s="33" t="s">
        <v>665</v>
      </c>
      <c r="F49" s="33" t="s">
        <v>2</v>
      </c>
      <c r="G49" s="33" t="s">
        <v>67</v>
      </c>
      <c r="I49" s="33">
        <v>0</v>
      </c>
    </row>
    <row r="50" spans="1:26" s="33" customFormat="1">
      <c r="B50" s="33" t="s">
        <v>22</v>
      </c>
      <c r="D50" s="33" t="s">
        <v>666</v>
      </c>
      <c r="E50" s="33" t="s">
        <v>667</v>
      </c>
      <c r="F50" s="33" t="s">
        <v>2</v>
      </c>
      <c r="G50" s="33" t="s">
        <v>66</v>
      </c>
      <c r="I50" s="33" t="b">
        <v>1</v>
      </c>
    </row>
    <row r="51" spans="1:26" customFormat="1" ht="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>
      <c r="A76"/>
      <c r="B76"/>
      <c r="C76" s="33"/>
      <c r="D76"/>
      <c r="E76"/>
      <c r="F76"/>
      <c r="G76"/>
      <c r="H76"/>
      <c r="I76"/>
      <c r="J76"/>
      <c r="K76" s="4"/>
    </row>
    <row r="77" spans="1:26">
      <c r="A77"/>
      <c r="B77"/>
      <c r="C77" s="33"/>
      <c r="D77"/>
      <c r="E77"/>
      <c r="F77"/>
      <c r="G77"/>
      <c r="H77"/>
      <c r="I77"/>
      <c r="J77"/>
      <c r="K77" s="4"/>
    </row>
    <row r="78" spans="1:26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>
      <c r="A80" s="1"/>
      <c r="C80" s="33"/>
      <c r="N80" s="1"/>
      <c r="O80" s="1"/>
      <c r="P80" s="1"/>
      <c r="Q80" s="1"/>
      <c r="R80" s="1"/>
      <c r="S80" s="1"/>
    </row>
    <row r="81" spans="1:25" customFormat="1" ht="15">
      <c r="A81" s="17"/>
      <c r="C81" s="33"/>
      <c r="N81" s="1"/>
      <c r="O81" s="3"/>
      <c r="P81" s="3"/>
      <c r="Q81" s="1"/>
      <c r="R81" s="1"/>
      <c r="S81" s="1"/>
    </row>
    <row r="82" spans="1:25" customFormat="1">
      <c r="C82" s="33"/>
    </row>
    <row r="83" spans="1:25" customFormat="1">
      <c r="C83" s="33"/>
      <c r="O83" s="3"/>
      <c r="P83" s="3"/>
      <c r="S83" s="1"/>
    </row>
    <row r="84" spans="1:25" customFormat="1">
      <c r="C84" s="33"/>
      <c r="O84" s="3"/>
      <c r="P84" s="3"/>
      <c r="S84" s="1"/>
    </row>
    <row r="85" spans="1:25" customFormat="1">
      <c r="C85" s="33"/>
      <c r="F85" s="1"/>
    </row>
    <row r="86" spans="1:25" customFormat="1">
      <c r="C86" s="33"/>
      <c r="O86" s="3"/>
      <c r="P86" s="3"/>
      <c r="S86" s="1"/>
    </row>
    <row r="87" spans="1:25" customFormat="1">
      <c r="C87" s="33"/>
      <c r="F87" s="1"/>
    </row>
    <row r="88" spans="1:25" customFormat="1">
      <c r="C88" s="33"/>
      <c r="O88" s="3"/>
      <c r="P88" s="3"/>
      <c r="S88" s="1"/>
    </row>
    <row r="89" spans="1:25" customFormat="1">
      <c r="C89" s="33"/>
      <c r="F89" s="1"/>
    </row>
    <row r="90" spans="1:25" customFormat="1">
      <c r="C90" s="33"/>
      <c r="F90" s="1"/>
      <c r="H90" s="1"/>
      <c r="O90" s="3"/>
      <c r="P90" s="3"/>
      <c r="S90" s="1"/>
    </row>
    <row r="91" spans="1:25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>
      <c r="C92" s="33"/>
      <c r="O92" s="3"/>
      <c r="P92" s="3"/>
      <c r="Q92" s="1"/>
      <c r="R92" s="25"/>
      <c r="S92" s="25"/>
    </row>
    <row r="93" spans="1:25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5.6640625" style="1" bestFit="1" customWidth="1"/>
    <col min="5" max="5" width="21.33203125" style="1" bestFit="1" customWidth="1"/>
    <col min="6" max="6" width="10.5" style="1" customWidth="1"/>
    <col min="7" max="7" width="13.33203125" style="1" bestFit="1" customWidth="1"/>
    <col min="8" max="16384" width="11.5" style="1"/>
  </cols>
  <sheetData>
    <row r="1" spans="1:9" ht="18">
      <c r="A1" s="5"/>
      <c r="B1" s="5"/>
      <c r="C1" s="7" t="s">
        <v>477</v>
      </c>
      <c r="D1" s="5"/>
      <c r="E1" s="5"/>
      <c r="F1" s="5"/>
      <c r="G1" s="5"/>
    </row>
    <row r="2" spans="1:9" s="8" customFormat="1" ht="15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553</v>
      </c>
      <c r="G2" s="8" t="s">
        <v>562</v>
      </c>
    </row>
    <row r="3" spans="1:9" s="14" customFormat="1" ht="15">
      <c r="B3" s="10"/>
      <c r="C3" s="10"/>
      <c r="D3" s="10" t="s">
        <v>470</v>
      </c>
      <c r="E3" s="10" t="s">
        <v>471</v>
      </c>
      <c r="F3" s="15"/>
      <c r="G3" s="10" t="s">
        <v>563</v>
      </c>
    </row>
    <row r="4" spans="1:9" s="34" customFormat="1">
      <c r="A4" s="33" t="s">
        <v>608</v>
      </c>
      <c r="B4" s="33" t="s">
        <v>550</v>
      </c>
      <c r="C4" s="33" t="s">
        <v>478</v>
      </c>
      <c r="D4" s="33" t="b">
        <v>1</v>
      </c>
      <c r="E4" s="35"/>
      <c r="F4" s="33"/>
      <c r="G4" s="33"/>
    </row>
    <row r="5" spans="1:9" s="34" customFormat="1">
      <c r="A5" s="33" t="s">
        <v>551</v>
      </c>
      <c r="B5" s="33" t="s">
        <v>552</v>
      </c>
      <c r="C5" s="33" t="s">
        <v>478</v>
      </c>
      <c r="D5" s="33" t="b">
        <v>1</v>
      </c>
      <c r="E5" s="35"/>
      <c r="F5" s="33"/>
      <c r="G5" s="33"/>
    </row>
    <row r="6" spans="1:9" s="34" customFormat="1">
      <c r="A6" s="33" t="s">
        <v>698</v>
      </c>
      <c r="B6" s="33" t="s">
        <v>699</v>
      </c>
      <c r="C6" s="33" t="s">
        <v>478</v>
      </c>
      <c r="D6" s="33" t="b">
        <v>1</v>
      </c>
      <c r="E6" s="33"/>
      <c r="F6" s="33"/>
      <c r="G6" s="33"/>
      <c r="H6" s="33"/>
      <c r="I6" s="4"/>
    </row>
    <row r="7" spans="1:9" s="34" customFormat="1">
      <c r="A7" s="33" t="s">
        <v>700</v>
      </c>
      <c r="B7" s="33" t="s">
        <v>701</v>
      </c>
      <c r="C7" s="33" t="s">
        <v>478</v>
      </c>
      <c r="D7" s="33" t="b">
        <v>1</v>
      </c>
      <c r="E7" s="33"/>
      <c r="F7" s="33"/>
      <c r="G7" s="33"/>
      <c r="H7" s="33"/>
      <c r="I7" s="33"/>
    </row>
    <row r="8" spans="1:9" s="34" customFormat="1">
      <c r="A8" s="33" t="s">
        <v>668</v>
      </c>
      <c r="B8" s="33" t="s">
        <v>668</v>
      </c>
      <c r="C8" s="33" t="s">
        <v>669</v>
      </c>
      <c r="D8" s="33" t="b">
        <v>0</v>
      </c>
      <c r="F8" s="32"/>
      <c r="G8" s="33"/>
    </row>
    <row r="9" spans="1:9" s="34" customFormat="1">
      <c r="A9" s="33" t="s">
        <v>670</v>
      </c>
      <c r="B9" s="33" t="s">
        <v>670</v>
      </c>
      <c r="C9" s="33" t="s">
        <v>669</v>
      </c>
      <c r="D9" s="33" t="b">
        <v>0</v>
      </c>
      <c r="F9" s="32"/>
      <c r="G9" s="33"/>
    </row>
    <row r="10" spans="1:9" s="34" customFormat="1">
      <c r="A10" s="33" t="s">
        <v>671</v>
      </c>
      <c r="B10" s="33" t="s">
        <v>671</v>
      </c>
      <c r="C10" s="33" t="s">
        <v>669</v>
      </c>
      <c r="D10" s="33" t="b">
        <v>0</v>
      </c>
      <c r="E10" s="37"/>
      <c r="F10" s="32"/>
      <c r="G10" s="33"/>
    </row>
    <row r="11" spans="1:9" s="34" customFormat="1">
      <c r="A11" s="33" t="s">
        <v>672</v>
      </c>
      <c r="B11" s="33" t="s">
        <v>672</v>
      </c>
      <c r="C11" s="33" t="s">
        <v>669</v>
      </c>
      <c r="D11" s="33" t="b">
        <v>0</v>
      </c>
      <c r="E11" s="37"/>
      <c r="F11" s="32"/>
      <c r="G11" s="33"/>
    </row>
    <row r="12" spans="1:9" s="34" customFormat="1">
      <c r="A12" s="33" t="s">
        <v>673</v>
      </c>
      <c r="B12" s="33" t="s">
        <v>673</v>
      </c>
      <c r="C12" s="33" t="s">
        <v>669</v>
      </c>
      <c r="D12" s="33" t="b">
        <v>0</v>
      </c>
      <c r="E12" s="37"/>
      <c r="F12" s="32"/>
      <c r="G12" s="33"/>
    </row>
    <row r="13" spans="1:9" s="34" customFormat="1">
      <c r="A13" s="33" t="s">
        <v>674</v>
      </c>
      <c r="B13" s="33" t="s">
        <v>674</v>
      </c>
      <c r="C13" s="33" t="s">
        <v>669</v>
      </c>
      <c r="D13" s="33" t="b">
        <v>0</v>
      </c>
      <c r="E13" s="37"/>
      <c r="F13" s="32"/>
      <c r="G13" s="33"/>
    </row>
    <row r="14" spans="1:9" s="34" customFormat="1">
      <c r="A14" s="33" t="s">
        <v>675</v>
      </c>
      <c r="B14" s="33" t="s">
        <v>675</v>
      </c>
      <c r="C14" s="33" t="s">
        <v>669</v>
      </c>
      <c r="D14" s="33" t="b">
        <v>0</v>
      </c>
      <c r="E14" s="37"/>
      <c r="F14" s="32"/>
      <c r="G14" s="33"/>
    </row>
    <row r="15" spans="1:9" s="34" customFormat="1">
      <c r="A15" s="33" t="s">
        <v>676</v>
      </c>
      <c r="B15" s="33" t="s">
        <v>676</v>
      </c>
      <c r="C15" s="33" t="s">
        <v>669</v>
      </c>
      <c r="D15" s="33" t="b">
        <v>0</v>
      </c>
      <c r="E15" s="37"/>
      <c r="F15" s="32"/>
      <c r="G15" s="33"/>
    </row>
    <row r="16" spans="1:9" s="34" customFormat="1">
      <c r="A16" s="33" t="s">
        <v>677</v>
      </c>
      <c r="B16" s="33" t="s">
        <v>677</v>
      </c>
      <c r="C16" s="33" t="s">
        <v>669</v>
      </c>
      <c r="D16" s="33" t="b">
        <v>0</v>
      </c>
      <c r="E16" s="37"/>
      <c r="F16" s="32"/>
      <c r="G16" s="33"/>
    </row>
    <row r="17" spans="1:7" s="33" customFormat="1">
      <c r="A17" s="33" t="s">
        <v>678</v>
      </c>
      <c r="B17" s="33" t="s">
        <v>678</v>
      </c>
      <c r="C17" s="33" t="s">
        <v>669</v>
      </c>
      <c r="D17" s="33" t="b">
        <v>0</v>
      </c>
      <c r="E17" s="37"/>
      <c r="F17" s="32"/>
    </row>
    <row r="18" spans="1:7" s="33" customFormat="1">
      <c r="A18" s="33" t="s">
        <v>679</v>
      </c>
      <c r="B18" s="33" t="s">
        <v>679</v>
      </c>
      <c r="C18" s="33" t="s">
        <v>669</v>
      </c>
      <c r="D18" s="33" t="b">
        <v>0</v>
      </c>
      <c r="E18" s="37"/>
      <c r="F18" s="32"/>
    </row>
    <row r="19" spans="1:7" s="33" customFormat="1">
      <c r="A19" s="33" t="s">
        <v>680</v>
      </c>
      <c r="B19" s="33" t="s">
        <v>680</v>
      </c>
      <c r="C19" s="33" t="s">
        <v>669</v>
      </c>
      <c r="D19" s="33" t="b">
        <v>0</v>
      </c>
      <c r="E19" s="32"/>
      <c r="F19" s="32"/>
    </row>
    <row r="20" spans="1:7" s="33" customFormat="1">
      <c r="A20" s="33" t="s">
        <v>681</v>
      </c>
      <c r="B20" s="33" t="s">
        <v>681</v>
      </c>
      <c r="C20" s="33" t="s">
        <v>669</v>
      </c>
      <c r="D20" s="33" t="b">
        <v>0</v>
      </c>
      <c r="E20" s="37"/>
      <c r="F20" s="32"/>
    </row>
    <row r="21" spans="1:7" s="33" customFormat="1">
      <c r="A21" s="33" t="s">
        <v>682</v>
      </c>
      <c r="B21" s="33" t="s">
        <v>682</v>
      </c>
      <c r="C21" s="33" t="s">
        <v>669</v>
      </c>
      <c r="D21" s="33" t="b">
        <v>0</v>
      </c>
      <c r="E21" s="37"/>
      <c r="F21" s="32"/>
    </row>
    <row r="22" spans="1:7" s="33" customFormat="1">
      <c r="A22" s="33" t="s">
        <v>683</v>
      </c>
      <c r="B22" s="33" t="s">
        <v>683</v>
      </c>
      <c r="C22" s="33" t="s">
        <v>669</v>
      </c>
      <c r="D22" s="33" t="b">
        <v>0</v>
      </c>
      <c r="E22" s="37"/>
      <c r="F22" s="32"/>
    </row>
    <row r="23" spans="1:7" s="34" customFormat="1">
      <c r="A23" s="33" t="s">
        <v>684</v>
      </c>
      <c r="B23" s="33" t="s">
        <v>684</v>
      </c>
      <c r="C23" s="33" t="s">
        <v>669</v>
      </c>
      <c r="D23" s="33" t="b">
        <v>0</v>
      </c>
      <c r="E23" s="37"/>
      <c r="F23" s="32"/>
      <c r="G23" s="33"/>
    </row>
    <row r="24" spans="1:7" s="34" customFormat="1">
      <c r="A24" s="33" t="s">
        <v>685</v>
      </c>
      <c r="B24" s="33" t="s">
        <v>685</v>
      </c>
      <c r="C24" s="33" t="s">
        <v>669</v>
      </c>
      <c r="D24" s="33" t="b">
        <v>0</v>
      </c>
      <c r="E24" s="37"/>
      <c r="F24" s="32"/>
      <c r="G24" s="33"/>
    </row>
    <row r="25" spans="1:7" s="34" customFormat="1">
      <c r="A25" s="33" t="s">
        <v>686</v>
      </c>
      <c r="B25" s="33" t="s">
        <v>686</v>
      </c>
      <c r="C25" s="33" t="s">
        <v>669</v>
      </c>
      <c r="D25" s="33" t="b">
        <v>0</v>
      </c>
      <c r="F25" s="32"/>
      <c r="G25" s="33"/>
    </row>
    <row r="26" spans="1:7" s="34" customFormat="1">
      <c r="A26" s="33" t="s">
        <v>687</v>
      </c>
      <c r="B26" s="33" t="s">
        <v>687</v>
      </c>
      <c r="C26" s="33" t="s">
        <v>669</v>
      </c>
      <c r="D26" s="33" t="b">
        <v>0</v>
      </c>
      <c r="F26" s="32"/>
      <c r="G26" s="33"/>
    </row>
    <row r="27" spans="1:7" s="34" customFormat="1">
      <c r="A27" s="33" t="s">
        <v>688</v>
      </c>
      <c r="B27" s="33" t="s">
        <v>688</v>
      </c>
      <c r="C27" s="33" t="s">
        <v>669</v>
      </c>
      <c r="D27" s="33" t="b">
        <v>0</v>
      </c>
      <c r="F27" s="32"/>
      <c r="G27" s="33"/>
    </row>
    <row r="28" spans="1:7" s="34" customFormat="1">
      <c r="A28" s="33" t="s">
        <v>689</v>
      </c>
      <c r="B28" s="33" t="s">
        <v>689</v>
      </c>
      <c r="C28" s="33" t="s">
        <v>669</v>
      </c>
      <c r="D28" s="33" t="b">
        <v>0</v>
      </c>
      <c r="E28" s="37"/>
      <c r="F28" s="32"/>
      <c r="G28" s="33"/>
    </row>
    <row r="29" spans="1:7" s="34" customFormat="1">
      <c r="A29" s="33" t="s">
        <v>690</v>
      </c>
      <c r="B29" s="33" t="s">
        <v>690</v>
      </c>
      <c r="C29" s="33" t="s">
        <v>669</v>
      </c>
      <c r="D29" s="33" t="b">
        <v>0</v>
      </c>
      <c r="E29" s="37"/>
      <c r="F29" s="32"/>
      <c r="G29" s="33"/>
    </row>
    <row r="30" spans="1:7" s="34" customFormat="1">
      <c r="A30" s="33" t="s">
        <v>691</v>
      </c>
      <c r="B30" s="33" t="s">
        <v>691</v>
      </c>
      <c r="C30" s="33" t="s">
        <v>669</v>
      </c>
      <c r="D30" s="33" t="b">
        <v>0</v>
      </c>
      <c r="E30" s="37"/>
      <c r="F30" s="32"/>
      <c r="G30" s="33"/>
    </row>
    <row r="31" spans="1:7" s="34" customFormat="1">
      <c r="A31" s="33" t="s">
        <v>692</v>
      </c>
      <c r="B31" s="33" t="s">
        <v>692</v>
      </c>
      <c r="C31" s="33" t="s">
        <v>669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>
      <c r="A328" t="b">
        <v>0</v>
      </c>
      <c r="B328" t="s">
        <v>488</v>
      </c>
      <c r="C328" t="s">
        <v>489</v>
      </c>
      <c r="D328" t="s">
        <v>71</v>
      </c>
    </row>
    <row r="329" spans="1:9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>
      <c r="A336" t="b">
        <v>0</v>
      </c>
      <c r="B336" t="s">
        <v>510</v>
      </c>
      <c r="C336" t="s">
        <v>511</v>
      </c>
      <c r="D336" t="s">
        <v>71</v>
      </c>
    </row>
    <row r="337" spans="1:16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>
      <c r="A345" t="b">
        <v>0</v>
      </c>
      <c r="B345" t="s">
        <v>535</v>
      </c>
      <c r="C345" t="s">
        <v>533</v>
      </c>
      <c r="D345" s="1" t="s">
        <v>71</v>
      </c>
    </row>
    <row r="346" spans="1:16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>
      <c r="A347" t="b">
        <v>0</v>
      </c>
      <c r="B347" t="s">
        <v>103</v>
      </c>
      <c r="C347" t="s">
        <v>104</v>
      </c>
      <c r="D347" t="s">
        <v>71</v>
      </c>
    </row>
    <row r="348" spans="1:16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>
      <c r="A357" t="b">
        <v>0</v>
      </c>
      <c r="B357" t="s">
        <v>537</v>
      </c>
      <c r="C357" t="s">
        <v>536</v>
      </c>
      <c r="D357" t="s">
        <v>71</v>
      </c>
    </row>
    <row r="358" spans="1:18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>
      <c r="A363" t="b">
        <v>0</v>
      </c>
      <c r="B363" t="s">
        <v>543</v>
      </c>
      <c r="C363" t="s">
        <v>542</v>
      </c>
      <c r="D363" s="1" t="s">
        <v>71</v>
      </c>
    </row>
    <row r="364" spans="1:18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>
      <c r="A365" t="b">
        <v>0</v>
      </c>
      <c r="B365" t="s">
        <v>549</v>
      </c>
      <c r="C365" t="s">
        <v>546</v>
      </c>
      <c r="D365" s="1" t="s">
        <v>71</v>
      </c>
    </row>
    <row r="366" spans="1:18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workbookViewId="0">
      <selection activeCell="D16" sqref="D16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5">
      <c r="A1" t="s">
        <v>444</v>
      </c>
      <c r="B1" t="s">
        <v>441</v>
      </c>
      <c r="C1" t="s">
        <v>442</v>
      </c>
    </row>
    <row r="2" spans="1:5" s="33" customFormat="1">
      <c r="A2" s="33" t="s">
        <v>712</v>
      </c>
      <c r="B2" s="33" t="s">
        <v>713</v>
      </c>
      <c r="C2" s="33" t="s">
        <v>714</v>
      </c>
      <c r="D2" s="33" t="s">
        <v>715</v>
      </c>
      <c r="E2" s="33" t="s">
        <v>716</v>
      </c>
    </row>
    <row r="3" spans="1:5" s="33" customFormat="1">
      <c r="A3" s="33" t="s">
        <v>609</v>
      </c>
      <c r="B3" s="33" t="s">
        <v>448</v>
      </c>
      <c r="C3" s="33" t="s">
        <v>610</v>
      </c>
      <c r="D3" s="33" t="s">
        <v>717</v>
      </c>
      <c r="E3" s="33" t="s">
        <v>611</v>
      </c>
    </row>
    <row r="4" spans="1:5" s="33" customFormat="1">
      <c r="A4" s="33" t="s">
        <v>612</v>
      </c>
      <c r="B4" s="33" t="s">
        <v>449</v>
      </c>
      <c r="C4" s="33" t="s">
        <v>613</v>
      </c>
      <c r="D4" s="33" t="s">
        <v>718</v>
      </c>
      <c r="E4" s="33" t="s">
        <v>611</v>
      </c>
    </row>
    <row r="5" spans="1:5" s="33" customFormat="1">
      <c r="A5" s="33" t="s">
        <v>614</v>
      </c>
      <c r="B5" s="33" t="s">
        <v>450</v>
      </c>
      <c r="C5" s="33" t="s">
        <v>615</v>
      </c>
      <c r="D5" s="33" t="s">
        <v>719</v>
      </c>
      <c r="E5" s="33" t="s">
        <v>611</v>
      </c>
    </row>
    <row r="6" spans="1:5" s="33" customFormat="1">
      <c r="A6" s="33" t="s">
        <v>740</v>
      </c>
      <c r="B6" s="33" t="s">
        <v>449</v>
      </c>
      <c r="C6" s="33" t="s">
        <v>741</v>
      </c>
      <c r="D6" s="33" t="s">
        <v>742</v>
      </c>
      <c r="E6" s="33" t="s">
        <v>743</v>
      </c>
    </row>
    <row r="7" spans="1:5" s="33" customFormat="1">
      <c r="A7" s="33" t="s">
        <v>744</v>
      </c>
      <c r="B7" s="33" t="s">
        <v>450</v>
      </c>
      <c r="C7" s="33" t="s">
        <v>745</v>
      </c>
      <c r="D7" s="33" t="s">
        <v>746</v>
      </c>
      <c r="E7" s="33" t="s">
        <v>743</v>
      </c>
    </row>
    <row r="8" spans="1:5" s="33" customFormat="1">
      <c r="A8" s="33" t="s">
        <v>616</v>
      </c>
      <c r="B8" s="33" t="s">
        <v>448</v>
      </c>
      <c r="C8" s="33" t="s">
        <v>617</v>
      </c>
      <c r="D8" s="33" t="s">
        <v>720</v>
      </c>
      <c r="E8" s="33" t="s">
        <v>637</v>
      </c>
    </row>
    <row r="9" spans="1:5" s="33" customFormat="1">
      <c r="A9" s="33" t="s">
        <v>618</v>
      </c>
      <c r="B9" s="33" t="s">
        <v>449</v>
      </c>
      <c r="C9" s="33" t="s">
        <v>619</v>
      </c>
      <c r="D9" s="33" t="s">
        <v>718</v>
      </c>
      <c r="E9" s="33" t="s">
        <v>637</v>
      </c>
    </row>
    <row r="10" spans="1:5" s="33" customFormat="1">
      <c r="A10" s="33" t="s">
        <v>443</v>
      </c>
      <c r="B10" s="33" t="s">
        <v>450</v>
      </c>
      <c r="C10" s="33" t="s">
        <v>620</v>
      </c>
      <c r="D10" s="33" t="s">
        <v>719</v>
      </c>
      <c r="E10" s="33" t="s">
        <v>626</v>
      </c>
    </row>
    <row r="11" spans="1:5" s="33" customFormat="1">
      <c r="A11" s="33" t="s">
        <v>621</v>
      </c>
      <c r="B11" s="33" t="s">
        <v>451</v>
      </c>
      <c r="C11" s="33" t="s">
        <v>622</v>
      </c>
      <c r="D11" s="33" t="s">
        <v>721</v>
      </c>
      <c r="E11" s="33" t="s">
        <v>626</v>
      </c>
    </row>
    <row r="12" spans="1:5" s="33" customFormat="1">
      <c r="A12" s="33" t="s">
        <v>623</v>
      </c>
      <c r="B12" s="33" t="s">
        <v>722</v>
      </c>
      <c r="C12" s="33" t="s">
        <v>624</v>
      </c>
      <c r="D12" s="33" t="s">
        <v>723</v>
      </c>
      <c r="E12" s="33" t="s">
        <v>626</v>
      </c>
    </row>
    <row r="13" spans="1:5" s="33" customFormat="1">
      <c r="A13" s="33" t="s">
        <v>724</v>
      </c>
      <c r="B13" s="33" t="s">
        <v>448</v>
      </c>
      <c r="C13" s="33" t="s">
        <v>725</v>
      </c>
      <c r="D13" s="33" t="s">
        <v>717</v>
      </c>
      <c r="E13" s="33" t="s">
        <v>726</v>
      </c>
    </row>
    <row r="14" spans="1:5" s="33" customFormat="1">
      <c r="A14" s="33" t="s">
        <v>727</v>
      </c>
      <c r="B14" s="33" t="s">
        <v>449</v>
      </c>
      <c r="C14" s="33" t="s">
        <v>728</v>
      </c>
      <c r="D14" s="33" t="s">
        <v>719</v>
      </c>
      <c r="E14" s="33" t="s">
        <v>726</v>
      </c>
    </row>
    <row r="15" spans="1:5" s="33" customFormat="1">
      <c r="A15" s="33" t="s">
        <v>729</v>
      </c>
      <c r="B15" s="33" t="s">
        <v>450</v>
      </c>
      <c r="C15" s="33" t="s">
        <v>730</v>
      </c>
      <c r="D15" s="33" t="s">
        <v>721</v>
      </c>
      <c r="E15" s="33" t="s">
        <v>726</v>
      </c>
    </row>
    <row r="16" spans="1:5" s="33" customFormat="1">
      <c r="A16" s="33" t="s">
        <v>731</v>
      </c>
      <c r="B16" s="33" t="s">
        <v>451</v>
      </c>
      <c r="C16" s="33" t="s">
        <v>732</v>
      </c>
      <c r="D16" s="33" t="s">
        <v>723</v>
      </c>
      <c r="E16" s="33" t="s">
        <v>726</v>
      </c>
    </row>
    <row r="17" spans="1:21" s="33" customFormat="1">
      <c r="A17" s="33" t="s">
        <v>733</v>
      </c>
      <c r="B17" s="33" t="s">
        <v>722</v>
      </c>
      <c r="C17" s="33" t="s">
        <v>734</v>
      </c>
      <c r="D17" s="33" t="s">
        <v>723</v>
      </c>
      <c r="E17" s="33" t="s">
        <v>726</v>
      </c>
    </row>
    <row r="18" spans="1:21" s="33" customFormat="1">
      <c r="A18" s="33" t="s">
        <v>735</v>
      </c>
      <c r="B18" s="33" t="s">
        <v>713</v>
      </c>
      <c r="C18" s="33" t="s">
        <v>736</v>
      </c>
      <c r="D18" s="33" t="s">
        <v>737</v>
      </c>
      <c r="E18" s="33" t="s">
        <v>716</v>
      </c>
    </row>
    <row r="19" spans="1:21">
      <c r="A19" s="33" t="s">
        <v>738</v>
      </c>
      <c r="B19" s="33" t="s">
        <v>713</v>
      </c>
      <c r="C19" s="33" t="s">
        <v>739</v>
      </c>
      <c r="D19" s="33" t="s">
        <v>721</v>
      </c>
      <c r="E19" s="33" t="s">
        <v>716</v>
      </c>
    </row>
    <row r="20" spans="1:21" s="33" customFormat="1"/>
    <row r="21" spans="1:21">
      <c r="A21" t="s">
        <v>588</v>
      </c>
      <c r="C21" s="18" t="s">
        <v>572</v>
      </c>
      <c r="E21" t="s">
        <v>573</v>
      </c>
      <c r="G21" t="s">
        <v>590</v>
      </c>
    </row>
    <row r="22" spans="1:21">
      <c r="A22" t="s">
        <v>460</v>
      </c>
      <c r="C22" t="b">
        <v>1</v>
      </c>
      <c r="E22" t="s">
        <v>574</v>
      </c>
      <c r="G22" t="s">
        <v>475</v>
      </c>
    </row>
    <row r="23" spans="1:21">
      <c r="A23" t="s">
        <v>458</v>
      </c>
      <c r="C23" t="b">
        <v>0</v>
      </c>
      <c r="E23" t="s">
        <v>560</v>
      </c>
    </row>
    <row r="24" spans="1:21" s="33" customFormat="1"/>
    <row r="26" spans="1:21">
      <c r="A26" t="s">
        <v>566</v>
      </c>
      <c r="C26" t="s">
        <v>567</v>
      </c>
      <c r="F26" t="s">
        <v>15</v>
      </c>
      <c r="I26" t="s">
        <v>575</v>
      </c>
      <c r="L26" t="s">
        <v>578</v>
      </c>
      <c r="O26" t="s">
        <v>582</v>
      </c>
      <c r="R26" s="33" t="s">
        <v>570</v>
      </c>
      <c r="U26" s="33" t="s">
        <v>571</v>
      </c>
    </row>
    <row r="27" spans="1:21">
      <c r="A27" t="s">
        <v>567</v>
      </c>
      <c r="F27" t="s">
        <v>589</v>
      </c>
      <c r="G27" t="s">
        <v>460</v>
      </c>
      <c r="H27" t="s">
        <v>591</v>
      </c>
      <c r="I27" s="1" t="s">
        <v>554</v>
      </c>
      <c r="J27" s="32">
        <v>0.01</v>
      </c>
      <c r="K27" s="34" t="s">
        <v>596</v>
      </c>
      <c r="L27" s="1" t="s">
        <v>580</v>
      </c>
      <c r="M27">
        <v>30</v>
      </c>
      <c r="N27" t="s">
        <v>598</v>
      </c>
      <c r="O27" t="s">
        <v>4</v>
      </c>
      <c r="P27">
        <v>30</v>
      </c>
      <c r="Q27" s="33" t="s">
        <v>598</v>
      </c>
    </row>
    <row r="28" spans="1:21">
      <c r="A28" t="s">
        <v>15</v>
      </c>
      <c r="F28" t="s">
        <v>4</v>
      </c>
      <c r="G28">
        <v>30</v>
      </c>
      <c r="H28" t="s">
        <v>607</v>
      </c>
      <c r="I28" s="1" t="s">
        <v>559</v>
      </c>
      <c r="J28" s="32">
        <v>0.01</v>
      </c>
      <c r="K28" t="s">
        <v>595</v>
      </c>
      <c r="L28" s="34" t="s">
        <v>583</v>
      </c>
      <c r="M28">
        <v>5</v>
      </c>
      <c r="N28" s="33" t="s">
        <v>597</v>
      </c>
      <c r="O28" s="34" t="s">
        <v>583</v>
      </c>
      <c r="P28">
        <v>3</v>
      </c>
      <c r="Q28" t="s">
        <v>597</v>
      </c>
    </row>
    <row r="29" spans="1:21">
      <c r="A29" t="s">
        <v>558</v>
      </c>
      <c r="I29" s="1" t="s">
        <v>576</v>
      </c>
      <c r="J29" s="32">
        <v>45036000000000</v>
      </c>
      <c r="K29" t="s">
        <v>594</v>
      </c>
      <c r="L29" s="1" t="s">
        <v>579</v>
      </c>
      <c r="M29">
        <v>2</v>
      </c>
      <c r="N29" t="s">
        <v>602</v>
      </c>
      <c r="O29" s="34" t="s">
        <v>584</v>
      </c>
      <c r="P29">
        <v>0.85</v>
      </c>
      <c r="Q29" t="s">
        <v>603</v>
      </c>
    </row>
    <row r="30" spans="1:21">
      <c r="A30" t="s">
        <v>569</v>
      </c>
      <c r="I30" s="1" t="s">
        <v>577</v>
      </c>
      <c r="J30">
        <v>100</v>
      </c>
      <c r="K30" t="s">
        <v>593</v>
      </c>
      <c r="L30" t="s">
        <v>599</v>
      </c>
      <c r="M30">
        <v>2</v>
      </c>
      <c r="N30" t="s">
        <v>600</v>
      </c>
      <c r="O30" s="34" t="s">
        <v>585</v>
      </c>
      <c r="P30">
        <v>2</v>
      </c>
      <c r="Q30" t="s">
        <v>605</v>
      </c>
    </row>
    <row r="31" spans="1:21">
      <c r="A31" t="s">
        <v>568</v>
      </c>
      <c r="I31" s="1" t="s">
        <v>555</v>
      </c>
      <c r="J31" s="34" t="s">
        <v>556</v>
      </c>
      <c r="L31" s="1" t="s">
        <v>581</v>
      </c>
      <c r="M31" s="32">
        <v>0.01</v>
      </c>
      <c r="N31" s="34" t="s">
        <v>601</v>
      </c>
      <c r="O31" s="34" t="s">
        <v>586</v>
      </c>
      <c r="P31">
        <v>2</v>
      </c>
      <c r="Q31" s="33" t="s">
        <v>606</v>
      </c>
    </row>
    <row r="32" spans="1:21">
      <c r="A32" t="s">
        <v>570</v>
      </c>
      <c r="I32" s="1" t="s">
        <v>557</v>
      </c>
      <c r="J32" s="34">
        <v>2</v>
      </c>
      <c r="K32" t="s">
        <v>592</v>
      </c>
      <c r="L32" s="1" t="s">
        <v>554</v>
      </c>
      <c r="M32" s="32">
        <v>0.01</v>
      </c>
      <c r="N32" s="34" t="s">
        <v>596</v>
      </c>
      <c r="O32" s="34" t="s">
        <v>587</v>
      </c>
      <c r="P32">
        <v>0.8</v>
      </c>
      <c r="Q32" t="s">
        <v>604</v>
      </c>
    </row>
    <row r="33" spans="1:17">
      <c r="A33" t="s">
        <v>571</v>
      </c>
      <c r="L33" s="1" t="s">
        <v>559</v>
      </c>
      <c r="M33" s="32">
        <v>0.01</v>
      </c>
      <c r="N33" s="33" t="s">
        <v>595</v>
      </c>
      <c r="O33" s="34" t="s">
        <v>555</v>
      </c>
      <c r="P33" s="34" t="s">
        <v>556</v>
      </c>
    </row>
    <row r="34" spans="1:17">
      <c r="L34" s="1" t="s">
        <v>576</v>
      </c>
      <c r="M34" s="32">
        <v>45036000000000</v>
      </c>
      <c r="N34" s="33" t="s">
        <v>594</v>
      </c>
      <c r="O34" s="34" t="s">
        <v>557</v>
      </c>
      <c r="P34" s="34">
        <v>2</v>
      </c>
      <c r="Q34" s="33" t="s">
        <v>592</v>
      </c>
    </row>
    <row r="35" spans="1:17">
      <c r="L35" s="1" t="s">
        <v>577</v>
      </c>
      <c r="M35" s="33">
        <v>100</v>
      </c>
      <c r="N35" s="33" t="s">
        <v>593</v>
      </c>
    </row>
    <row r="36" spans="1:17">
      <c r="L36" s="1" t="s">
        <v>555</v>
      </c>
      <c r="M36" s="34" t="s">
        <v>556</v>
      </c>
    </row>
    <row r="37" spans="1:17">
      <c r="L37" s="1" t="s">
        <v>557</v>
      </c>
      <c r="M37" s="34">
        <v>2</v>
      </c>
      <c r="N37" s="33" t="s">
        <v>592</v>
      </c>
    </row>
    <row r="44" spans="1:17">
      <c r="A44" t="s">
        <v>712</v>
      </c>
      <c r="B44" t="s">
        <v>713</v>
      </c>
      <c r="C44" t="s">
        <v>714</v>
      </c>
      <c r="D44" t="s">
        <v>715</v>
      </c>
      <c r="E44" t="s">
        <v>716</v>
      </c>
    </row>
    <row r="45" spans="1:17">
      <c r="A45" t="s">
        <v>609</v>
      </c>
      <c r="B45" t="s">
        <v>448</v>
      </c>
      <c r="C45" t="s">
        <v>610</v>
      </c>
      <c r="D45" t="s">
        <v>717</v>
      </c>
      <c r="E45" t="s">
        <v>611</v>
      </c>
    </row>
    <row r="46" spans="1:17">
      <c r="A46" t="s">
        <v>612</v>
      </c>
      <c r="B46" t="s">
        <v>449</v>
      </c>
      <c r="C46" t="s">
        <v>613</v>
      </c>
      <c r="D46" t="s">
        <v>718</v>
      </c>
      <c r="E46" t="s">
        <v>611</v>
      </c>
    </row>
    <row r="47" spans="1:17">
      <c r="A47" t="s">
        <v>614</v>
      </c>
      <c r="B47" t="s">
        <v>450</v>
      </c>
      <c r="C47" t="s">
        <v>615</v>
      </c>
      <c r="D47" t="s">
        <v>719</v>
      </c>
      <c r="E47" t="s">
        <v>611</v>
      </c>
    </row>
    <row r="48" spans="1:17">
      <c r="A48" t="s">
        <v>616</v>
      </c>
      <c r="B48" t="s">
        <v>448</v>
      </c>
      <c r="C48" t="s">
        <v>617</v>
      </c>
      <c r="D48" t="s">
        <v>720</v>
      </c>
      <c r="E48" t="s">
        <v>637</v>
      </c>
    </row>
    <row r="49" spans="1:5">
      <c r="A49" t="s">
        <v>618</v>
      </c>
      <c r="B49" t="s">
        <v>449</v>
      </c>
      <c r="C49" t="s">
        <v>619</v>
      </c>
      <c r="D49" t="s">
        <v>718</v>
      </c>
      <c r="E49" t="s">
        <v>637</v>
      </c>
    </row>
    <row r="50" spans="1:5">
      <c r="A50" t="s">
        <v>443</v>
      </c>
      <c r="B50" t="s">
        <v>450</v>
      </c>
      <c r="C50" t="s">
        <v>620</v>
      </c>
      <c r="D50" t="s">
        <v>719</v>
      </c>
      <c r="E50" t="s">
        <v>626</v>
      </c>
    </row>
    <row r="51" spans="1:5">
      <c r="A51" t="s">
        <v>621</v>
      </c>
      <c r="B51" t="s">
        <v>451</v>
      </c>
      <c r="C51" t="s">
        <v>622</v>
      </c>
      <c r="D51" t="s">
        <v>721</v>
      </c>
      <c r="E51" t="s">
        <v>626</v>
      </c>
    </row>
    <row r="52" spans="1:5">
      <c r="A52" t="s">
        <v>623</v>
      </c>
      <c r="B52" t="s">
        <v>722</v>
      </c>
      <c r="C52" t="s">
        <v>624</v>
      </c>
      <c r="D52" t="s">
        <v>723</v>
      </c>
      <c r="E52" t="s">
        <v>626</v>
      </c>
    </row>
    <row r="53" spans="1:5">
      <c r="A53" t="s">
        <v>724</v>
      </c>
      <c r="B53" t="s">
        <v>448</v>
      </c>
      <c r="C53" t="s">
        <v>725</v>
      </c>
      <c r="D53" t="s">
        <v>717</v>
      </c>
      <c r="E53" t="s">
        <v>726</v>
      </c>
    </row>
    <row r="54" spans="1:5">
      <c r="A54" t="s">
        <v>727</v>
      </c>
      <c r="B54" t="s">
        <v>449</v>
      </c>
      <c r="C54" t="s">
        <v>728</v>
      </c>
      <c r="D54" t="s">
        <v>719</v>
      </c>
      <c r="E54" t="s">
        <v>726</v>
      </c>
    </row>
    <row r="55" spans="1:5">
      <c r="A55" t="s">
        <v>729</v>
      </c>
      <c r="B55" t="s">
        <v>450</v>
      </c>
      <c r="C55" t="s">
        <v>730</v>
      </c>
      <c r="D55" t="s">
        <v>721</v>
      </c>
      <c r="E55" t="s">
        <v>726</v>
      </c>
    </row>
    <row r="56" spans="1:5">
      <c r="A56" t="s">
        <v>731</v>
      </c>
      <c r="B56" t="s">
        <v>451</v>
      </c>
      <c r="C56" t="s">
        <v>732</v>
      </c>
      <c r="D56" t="s">
        <v>723</v>
      </c>
      <c r="E56" t="s">
        <v>726</v>
      </c>
    </row>
    <row r="57" spans="1:5">
      <c r="A57" t="s">
        <v>733</v>
      </c>
      <c r="B57" t="s">
        <v>722</v>
      </c>
      <c r="C57" t="s">
        <v>734</v>
      </c>
      <c r="D57" t="s">
        <v>723</v>
      </c>
      <c r="E57" t="s">
        <v>726</v>
      </c>
    </row>
    <row r="58" spans="1:5">
      <c r="A58" t="s">
        <v>735</v>
      </c>
      <c r="B58" t="s">
        <v>713</v>
      </c>
      <c r="C58" t="s">
        <v>736</v>
      </c>
      <c r="D58" t="s">
        <v>737</v>
      </c>
      <c r="E58" t="s">
        <v>716</v>
      </c>
    </row>
    <row r="59" spans="1:5">
      <c r="A59" t="s">
        <v>738</v>
      </c>
      <c r="B59" t="s">
        <v>713</v>
      </c>
      <c r="C59" t="s">
        <v>739</v>
      </c>
      <c r="D59" t="s">
        <v>721</v>
      </c>
      <c r="E59" t="s">
        <v>716</v>
      </c>
    </row>
    <row r="60" spans="1:5">
      <c r="A60" t="s">
        <v>740</v>
      </c>
      <c r="B60" t="s">
        <v>449</v>
      </c>
      <c r="C60" t="s">
        <v>741</v>
      </c>
      <c r="D60" t="s">
        <v>742</v>
      </c>
      <c r="E60" t="s">
        <v>743</v>
      </c>
    </row>
    <row r="61" spans="1:5">
      <c r="A61" t="s">
        <v>744</v>
      </c>
      <c r="B61" t="s">
        <v>450</v>
      </c>
      <c r="C61" t="s">
        <v>745</v>
      </c>
      <c r="D61" t="s">
        <v>746</v>
      </c>
      <c r="E61" t="s">
        <v>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2014-07-24T22:44:59Z</dcterms:modified>
</cp:coreProperties>
</file>