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51200" windowHeight="282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<sst xmlns="http://schemas.openxmlformats.org/spreadsheetml/2006/main" count="2328" uniqueCount="743">
  <si>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</si>
  <si>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</si>
  <si>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</si>
  <si>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</si>
  <si>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</si>
  <si>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</si>
  <si>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</si>
  <si>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</si>
  <si>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</si>
  <si>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</si>
  <si>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</si>
  <si>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</si>
  <si>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</si>
  <si>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</si>
  <si>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</si>
  <si>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</si>
  <si>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</si>
  <si>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</si>
  <si>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</si>
  <si>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</si>
  <si>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</si>
  <si>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</si>
  <si>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</si>
  <si>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</si>
  <si>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</si>
  <si>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</si>
  <si>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</si>
  <si>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</si>
  <si>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</si>
  <si>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</si>
  <si>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</si>
  <si>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</si>
  <si>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</si>
  <si>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</si>
  <si>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</si>
  <si>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</si>
  <si>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</si>
  <si>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</si>
  <si>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</si>
  <si>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</si>
  <si>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</si>
  <si>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</si>
  <si>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</si>
  <si>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</si>
  <si>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</si>
  <si>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</si>
  <si>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</si>
  <si>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</si>
  <si>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</si>
  <si>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</si>
  <si>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</si>
  <si>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</si>
  <si>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</si>
  <si>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</si>
  <si>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</si>
  <si>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</si>
  <si>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</si>
  <si>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</si>
  <si>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</si>
  <si>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</si>
  <si>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</si>
  <si>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</si>
  <si>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</si>
  <si>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</si>
  <si>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</si>
  <si>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</si>
  <si>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</si>
  <si>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</si>
  <si>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</si>
  <si>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</si>
  <si>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</si>
  <si>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</si>
  <si>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</si>
  <si>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</si>
  <si>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</si>
  <si>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</si>
  <si>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</si>
  <si>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</si>
  <si>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</si>
  <si>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</si>
  <si>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</si>
  <si>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</si>
  <si>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</si>
  <si>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</si>
  <si>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</si>
  <si>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</si>
  <si>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</si>
  <si>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</si>
  <si>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</si>
  <si>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</si>
  <si>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</si>
  <si>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</si>
  <si>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</si>
  <si>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</si>
  <si>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</si>
  <si>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</si>
  <si>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</si>
  <si>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</si>
  <si>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</si>
  <si>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</si>
  <si>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</si>
  <si>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</si>
  <si>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</si>
  <si>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</si>
  <si>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</si>
  <si>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</si>
  <si>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</si>
  <si>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</si>
  <si>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</si>
  <si>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</si>
  <si>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</si>
  <si>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</si>
  <si>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</si>
  <si>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</si>
  <si>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</si>
  <si>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</si>
  <si>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</si>
  <si>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</si>
  <si>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</si>
  <si>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</si>
  <si>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</si>
  <si>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</si>
  <si>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</si>
  <si>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</si>
  <si>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</si>
  <si>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</si>
  <si>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</si>
  <si>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</si>
  <si>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</si>
  <si>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</si>
  <si>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</si>
  <si>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</si>
  <si>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</si>
  <si>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</si>
  <si>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</si>
  <si>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</si>
  <si>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</si>
  <si>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</si>
  <si>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</si>
  <si>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</si>
  <si>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</si>
  <si>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</si>
  <si>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</si>
  <si>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</si>
  <si>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</si>
  <si>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</si>
  <si>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</si>
  <si>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</si>
  <si>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</si>
  <si>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</si>
  <si>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</si>
  <si>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</si>
  <si>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</si>
  <si>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</si>
  <si>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</si>
  <si>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</si>
  <si>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</si>
  <si>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</si>
  <si>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</si>
  <si>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</si>
  <si>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</si>
  <si>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</si>
  <si>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</si>
  <si>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</si>
  <si>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</si>
  <si>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</si>
  <si>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</si>
  <si>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</si>
  <si>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</si>
  <si>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</si>
  <si>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</si>
  <si>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</si>
  <si>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</si>
  <si>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</si>
  <si>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</si>
  <si>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</si>
  <si>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</si>
  <si>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</si>
  <si>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</si>
  <si>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</si>
  <si>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</si>
  <si>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</si>
  <si>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</si>
  <si>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</si>
  <si>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</si>
  <si>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</si>
  <si>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</si>
  <si>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</si>
  <si>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</si>
  <si>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</si>
  <si>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</si>
  <si>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</si>
  <si>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</si>
  <si>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</si>
  <si>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</si>
  <si>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</si>
  <si>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</si>
  <si>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</si>
  <si>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</si>
  <si>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</si>
  <si>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</si>
  <si>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</si>
  <si>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</si>
  <si>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</si>
  <si>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</si>
  <si>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</si>
  <si>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</si>
  <si>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</si>
  <si>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</si>
  <si>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</si>
  <si>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</si>
  <si>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</si>
  <si>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</si>
  <si>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</si>
  <si>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</si>
  <si>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</si>
  <si>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</si>
  <si>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</si>
  <si>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</si>
  <si>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</si>
  <si>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</si>
  <si>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</si>
  <si>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</si>
  <si>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</si>
  <si>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</si>
  <si>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</si>
  <si>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</si>
  <si>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</si>
  <si>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</si>
  <si>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</si>
  <si>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</si>
  <si>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</si>
  <si>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</si>
  <si>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</si>
  <si>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</si>
  <si>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</si>
  <si>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</si>
  <si>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</si>
  <si>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</si>
  <si>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</si>
  <si>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</si>
  <si>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</si>
  <si>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</si>
  <si>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</si>
  <si>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</si>
  <si>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</si>
  <si>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</si>
  <si>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</si>
  <si>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</si>
  <si>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</si>
  <si>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</si>
  <si>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</si>
  <si>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</si>
  <si>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</si>
  <si>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</si>
  <si>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</si>
  <si>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</si>
  <si>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</si>
  <si>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</si>
  <si>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</si>
  <si>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</si>
  <si>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</si>
  <si>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</si>
  <si>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</si>
  <si>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</si>
  <si>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</si>
  <si>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</si>
  <si>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</si>
  <si>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</si>
  <si>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</si>
  <si>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</si>
  <si>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</si>
  <si>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</si>
  <si>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</si>
  <si>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</si>
  <si>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</si>
  <si>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</si>
  <si>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</si>
  <si>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</si>
  <si>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</si>
  <si>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</si>
  <si>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</si>
  <si>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</si>
  <si>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</si>
  <si>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</si>
  <si>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</si>
  <si>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</si>
  <si>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</si>
  <si>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</si>
  <si>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</si>
  <si>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</si>
  <si>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</si>
  <si>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</si>
  <si>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</si>
  <si>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</si>
  <si>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</si>
  <si>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</si>
  <si>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</si>
  <si>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</si>
  <si>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</si>
  <si>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</si>
  <si>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</si>
  <si>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</si>
  <si>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</si>
  <si>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</si>
  <si>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</si>
  <si>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</si>
  <si>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</si>
  <si>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</si>
  <si>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</si>
  <si>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</si>
  <si>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</si>
  <si>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</si>
  <si>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</si>
  <si>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</si>
  <si>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</si>
  <si>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</si>
  <si>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</si>
  <si>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</si>
  <si>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</si>
  <si>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</si>
  <si>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</si>
  <si>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</si>
  <si>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</si>
  <si>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</si>
  <si>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</si>
  <si>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</si>
  <si>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</si>
  <si>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</si>
  <si>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</si>
  <si>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</si>
  <si>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</si>
  <si>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</si>
  <si>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</si>
  <si>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</si>
  <si>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</si>
  <si>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</si>
  <si>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</si>
  <si>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</si>
  <si>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</si>
  <si>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</si>
  <si>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</si>
  <si>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</si>
  <si>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</si>
  <si>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</si>
  <si>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</si>
  <si>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</si>
  <si>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</si>
  <si>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</si>
  <si>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</si>
  <si>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</si>
  <si>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</si>
  <si>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</si>
  <si>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</si>
  <si>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</si>
  <si>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</si>
  <si>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</si>
  <si>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</si>
  <si>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</si>
  <si>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</si>
  <si>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</si>
  <si>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</si>
  <si>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</si>
  <si>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</si>
  <si>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</si>
  <si>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</si>
  <si>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</si>
  <si>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</si>
  <si>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</si>
  <si>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</si>
  <si>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</si>
  <si>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</si>
  <si>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</si>
  <si>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</si>
  <si>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</si>
  <si>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</si>
  <si>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</si>
  <si>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</si>
  <si>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</si>
  <si>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</si>
  <si>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</si>
  <si>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</si>
  <si>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</si>
  <si>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</si>
  <si>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</si>
  <si>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</si>
  <si>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</si>
  <si>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</si>
  <si>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</si>
  <si>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</si>
  <si>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</si>
  <si>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</si>
  <si>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</si>
  <si>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</si>
  <si>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</si>
  <si>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</si>
  <si>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</si>
  <si>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</si>
  <si>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</si>
  <si>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</si>
  <si>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</si>
  <si>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</si>
  <si>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</si>
  <si>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</si>
  <si>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</si>
  <si>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</si>
  <si>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</si>
  <si>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</si>
  <si>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</si>
  <si>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</si>
  <si>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</si>
  <si>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</si>
  <si>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</si>
  <si>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</si>
  <si>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</si>
  <si>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</si>
  <si>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</si>
  <si>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</si>
  <si>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</si>
  <si>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</si>
  <si>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</si>
  <si>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</si>
  <si>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</si>
  <si>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</si>
  <si>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</si>
  <si>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</si>
  <si>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</si>
  <si>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</si>
  <si>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</si>
  <si>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</si>
  <si>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</si>
  <si>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</si>
  <si>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</si>
  <si>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</si>
  <si>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</si>
  <si>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</si>
  <si>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</si>
  <si>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</si>
  <si>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</si>
  <si>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</si>
  <si>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</si>
  <si>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</si>
  <si>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</si>
  <si>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</si>
  <si>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</si>
  <si>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</si>
  <si>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</si>
  <si>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</si>
  <si>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</si>
  <si>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</si>
  <si>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</si>
  <si>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</si>
  <si>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</si>
  <si>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</si>
  <si>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</si>
  <si>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</si>
  <si>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</si>
  <si>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</si>
  <si>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</si>
  <si>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</si>
  <si>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</si>
  <si>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</si>
  <si>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</si>
  <si>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</si>
  <si>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</si>
  <si>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</si>
  <si>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</si>
  <si>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</si>
  <si>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</si>
  <si>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</si>
  <si>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</si>
  <si>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</si>
  <si>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</si>
  <si>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</si>
  <si>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</si>
  <si>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</si>
  <si>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</si>
  <si>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</si>
  <si>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</si>
  <si>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</si>
  <si>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</si>
  <si>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</si>
  <si>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</si>
  <si>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</si>
  <si>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</si>
  <si>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</si>
  <si>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</si>
  <si>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</si>
  <si>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</si>
  <si>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</si>
  <si>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</si>
  <si>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</si>
  <si>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</si>
  <si>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</si>
  <si>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</si>
  <si>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</si>
  <si>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</si>
  <si>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</si>
  <si>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</si>
  <si>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</si>
  <si>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</si>
  <si>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</si>
  <si>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</si>
  <si>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</si>
  <si>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</si>
  <si>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</si>
  <si>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</si>
  <si>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</si>
  <si>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</si>
  <si>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</si>
  <si>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</si>
  <si>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</si>
  <si>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</si>
  <si>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</si>
  <si>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</si>
  <si>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</si>
  <si>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</si>
  <si>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</si>
  <si>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</si>
  <si>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</si>
  <si>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</si>
  <si>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</si>
  <si>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</si>
  <si>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</si>
  <si>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</si>
  <si>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</si>
  <si>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</si>
  <si>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</si>
  <si>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</si>
  <si>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</si>
  <si>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</si>
  <si>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</si>
  <si>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</si>
  <si>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</si>
  <si>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</si>
  <si>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</si>
  <si>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</si>
  <si>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</si>
  <si>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</si>
  <si>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</si>
  <si>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</si>
  <si>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</si>
  <si>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</si>
  <si>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</si>
  <si>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</si>
  <si>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</si>
  <si>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</si>
  <si>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</si>
  <si>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</si>
  <si>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</si>
  <si>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</si>
  <si>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</si>
  <si>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</si>
  <si>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</si>
  <si>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</si>
  <si>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</si>
  <si>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</si>
  <si>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</si>
  <si>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</si>
  <si>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</si>
  <si>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</si>
  <si>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</si>
  <si>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</si>
  <si>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</si>
  <si>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</si>
  <si>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</si>
  <si>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</si>
  <si>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</si>
  <si>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</si>
  <si>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</si>
  <si>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</si>
  <si>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</si>
  <si>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</si>
  <si>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</si>
  <si>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</si>
  <si>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</si>
  <si>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</si>
  <si>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</si>
  <si>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</si>
  <si>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</si>
  <si>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</si>
  <si>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</si>
  <si>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</si>
  <si>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</si>
  <si>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</si>
  <si>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</si>
  <si>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</si>
  <si>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</si>
  <si>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</si>
  <si>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</si>
  <si>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</si>
  <si>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</si>
  <si>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</si>
  <si>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</si>
  <si>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</si>
  <si>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</si>
  <si>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</si>
  <si>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</si>
  <si>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</si>
  <si>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</si>
  <si>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</si>
  <si>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</si>
  <si>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</si>
  <si>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</si>
  <si>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</si>
  <si>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</si>
  <si>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</si>
  <si>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</si>
  <si>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</si>
  <si>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</si>
  <si>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</si>
  <si>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</si>
  <si>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</si>
  <si>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</si>
  <si>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</si>
  <si>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</si>
  <si>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</si>
  <si>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</si>
  <si>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</si>
  <si>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</si>
  <si>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</si>
  <si>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</si>
  <si>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</si>
  <si>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</si>
  <si>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</si>
  <si>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</si>
  <si>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</si>
  <si>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</si>
  <si>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</si>
  <si>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</si>
  <si>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</si>
  <si>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</si>
  <si>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</si>
  <si>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</si>
  <si>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</si>
  <si>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</si>
  <si>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</si>
  <si>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</si>
  <si>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</si>
  <si>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</si>
  <si>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</si>
  <si>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</si>
  <si>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</si>
  <si>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</si>
  <si>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</si>
  <si>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</si>
  <si>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</si>
  <si>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</si>
  <si>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</si>
  <si>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</si>
  <si>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</si>
  <si>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</si>
  <si>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</si>
  <si>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</si>
  <si>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</si>
  <si>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</si>
  <si>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</si>
  <si>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</si>
  <si>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</si>
  <si>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</si>
  <si>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</si>
  <si>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</si>
  <si>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</si>
  <si>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</si>
  <si>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</si>
  <si>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</si>
  <si>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</si>
  <si>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</si>
  <si>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</si>
  <si>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</si>
  <si>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</si>
  <si>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</si>
  <si>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</si>
  <si>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</si>
  <si>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</si>
  <si>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</si>
  <si>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</si>
  <si>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</si>
  <si>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</si>
  <si>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</si>
  <si>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</si>
  <si>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</si>
  <si>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</si>
  <si>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</si>
  <si>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</si>
  <si>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</si>
  <si>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</si>
  <si>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</si>
  <si>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</si>
  <si>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</si>
  <si>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</si>
  <si>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</si>
  <si>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</si>
  <si>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</si>
  <si>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</si>
  <si>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</si>
  <si>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</si>
  <si>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</si>
  <si>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</si>
  <si>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</si>
  <si>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</si>
  <si>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</si>
  <si>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</si>
  <si>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</si>
  <si>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</si>
  <si>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</si>
  <si>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</si>
  <si>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</si>
  <si>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</si>
  <si>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</si>
  <si>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</si>
  <si>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</si>
  <si>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</si>
  <si>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</si>
  <si>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</si>
  <si>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</si>
  <si>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</si>
  <si>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</si>
  <si>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</si>
  <si>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</si>
  <si>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</si>
  <si>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</si>
  <si>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</si>
  <si>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</si>
  <si>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</si>
  <si>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</si>
  <si>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</si>
  <si>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</si>
  <si>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</si>
  <si>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</si>
  <si>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</si>
  <si>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</si>
  <si>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</si>
  <si>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</si>
  <si>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</si>
  <si>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</si>
  <si>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</si>
  <si>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</si>
  <si>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</si>
  <si>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Set Window to Wall Ratio by Façade West</t>
  </si>
  <si>
    <t>Set Window to Wall Ratio by Façade East</t>
  </si>
  <si>
    <t>0.4.0</t>
  </si>
  <si>
    <t>1.11.0-rc3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</si>
</sst>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4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7" fillId="11" borderId="0" xfId="0" applyFont="1" applyFill="1" applyAlignment="1">
      <alignment horizontal="center"/>
    </xf>
  </cellXfs>
  <cellStyles count="1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120" zoomScaleNormal="120" zoomScalePageLayoutView="120" workbookViewId="0">
      <selection activeCell="B19" sqref="B19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741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742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>
      <c r="A7" s="1" t="s">
        <v>442</v>
      </c>
      <c r="B7" s="17" t="s">
        <v>593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2 Cores with 32 GB</v>
      </c>
      <c r="E7" s="24" t="str">
        <f>VLOOKUP($B7,instance_defs,3,FALSE)</f>
        <v>$0.14/hour</v>
      </c>
      <c r="F7" s="1" t="s">
        <v>610</v>
      </c>
    </row>
    <row r="8" spans="1:6" ht="28">
      <c r="A8" s="1" t="s">
        <v>443</v>
      </c>
      <c r="B8" s="17" t="s">
        <v>599</v>
      </c>
      <c r="C8" s="24" t="str">
        <f>VLOOKUP($B8,instance_defs,5,FALSE)</f>
        <v>Worker Only</v>
      </c>
      <c r="D8" s="24" t="str">
        <f>VLOOKUP($B8,instance_defs,2,FALSE)&amp;" with "&amp;VLOOKUP($B8,instance_defs,4,FALSE)</f>
        <v>2 Cores with 16 GB</v>
      </c>
      <c r="E8" s="24" t="str">
        <f>VLOOKUP($B8,instance_defs,3,FALSE)</f>
        <v>$0.11/hour</v>
      </c>
      <c r="F8" s="2" t="s">
        <v>444</v>
      </c>
    </row>
    <row r="9" spans="1:6">
      <c r="A9" s="1" t="s">
        <v>460</v>
      </c>
      <c r="B9" s="17">
        <v>0</v>
      </c>
      <c r="C9" s="3"/>
      <c r="D9" s="24" t="s">
        <v>674</v>
      </c>
      <c r="E9" s="24" t="str">
        <f>"$"&amp;VALUE(LEFT(E7,5))+B9*VALUE(LEFT(E8,5))&amp;"/hour"</f>
        <v>$0.14/hour</v>
      </c>
      <c r="F9" s="2" t="s">
        <v>609</v>
      </c>
    </row>
    <row r="11" spans="1:6" s="7" customFormat="1">
      <c r="A11" s="6" t="s">
        <v>28</v>
      </c>
      <c r="B11" s="19"/>
      <c r="C11" s="6"/>
      <c r="D11" s="8"/>
      <c r="E11" s="8"/>
      <c r="F11" s="8"/>
    </row>
    <row r="12" spans="1:6">
      <c r="A12" s="1" t="s">
        <v>39</v>
      </c>
      <c r="B12" s="17" t="s">
        <v>726</v>
      </c>
      <c r="F12" s="1" t="s">
        <v>473</v>
      </c>
    </row>
    <row r="13" spans="1:6">
      <c r="A13" s="1" t="s">
        <v>25</v>
      </c>
      <c r="B13" s="17" t="s">
        <v>727</v>
      </c>
      <c r="F13" s="23" t="s">
        <v>619</v>
      </c>
    </row>
    <row r="14" spans="1:6">
      <c r="A14" s="1" t="s">
        <v>26</v>
      </c>
      <c r="B14" s="17" t="s">
        <v>452</v>
      </c>
      <c r="F14" s="23" t="s">
        <v>619</v>
      </c>
    </row>
    <row r="15" spans="1:6">
      <c r="A15" s="1" t="s">
        <v>464</v>
      </c>
      <c r="B15" s="18" t="b">
        <v>1</v>
      </c>
      <c r="F15" s="1" t="s">
        <v>437</v>
      </c>
    </row>
    <row r="16" spans="1:6">
      <c r="A16" s="1" t="s">
        <v>465</v>
      </c>
      <c r="B16" s="16" t="b">
        <v>1</v>
      </c>
      <c r="F16" s="2" t="s">
        <v>611</v>
      </c>
    </row>
    <row r="17" spans="1:6">
      <c r="A17" s="1" t="s">
        <v>466</v>
      </c>
      <c r="B17" s="18" t="s">
        <v>467</v>
      </c>
      <c r="F17" s="1" t="s">
        <v>437</v>
      </c>
    </row>
    <row r="18" spans="1:6">
      <c r="A18" s="1" t="s">
        <v>468</v>
      </c>
      <c r="B18" s="18" t="s">
        <v>547</v>
      </c>
      <c r="F18" s="1" t="s">
        <v>437</v>
      </c>
    </row>
    <row r="20" spans="1:6" s="2" customFormat="1" ht="42">
      <c r="A20" s="6" t="s">
        <v>27</v>
      </c>
      <c r="B20" s="19" t="s">
        <v>612</v>
      </c>
      <c r="C20" s="6"/>
      <c r="D20" s="6"/>
      <c r="E20" s="6"/>
      <c r="F20" s="8" t="s">
        <v>457</v>
      </c>
    </row>
    <row r="21" spans="1:6">
      <c r="A21" s="1" t="s">
        <v>453</v>
      </c>
      <c r="B21" s="17" t="s">
        <v>15</v>
      </c>
    </row>
    <row r="22" spans="1:6" s="23" customFormat="1">
      <c r="B22" s="18"/>
      <c r="D22" s="2"/>
      <c r="E22" s="2"/>
    </row>
    <row r="23" spans="1:6" s="2" customFormat="1" ht="42">
      <c r="A23" s="6" t="s">
        <v>451</v>
      </c>
      <c r="B23" s="19" t="s">
        <v>615</v>
      </c>
      <c r="C23" s="6" t="s">
        <v>613</v>
      </c>
      <c r="D23" s="6" t="s">
        <v>614</v>
      </c>
      <c r="E23" s="6"/>
      <c r="F23" s="8" t="s">
        <v>457</v>
      </c>
    </row>
    <row r="24" spans="1:6">
      <c r="A24" s="23" t="str">
        <f>IF(LEN(INDEX(Lookups!$C$21:$Z$30,1,3*MATCH(Setup!$B21,Lookups!$A$21:$A$27,0)-2))=0,"",INDEX(Lookups!$C$21:$Z$30,1,3*MATCH(Setup!$B21,Lookups!$A$21:$A$27,0)-2))</f>
        <v>Sample Method</v>
      </c>
      <c r="B24" s="18" t="str">
        <f>IF(D24&lt;&gt;"",D24,IF(LEN(INDEX(Lookups!$C$21:$Z$30,1,3*MATCH(Setup!$B21,Lookups!$A$21:$A$27,0)-1))=0,"",INDEX(Lookups!$C$21:$Z$30,1,3*MATCH(Setup!$B21,Lookups!$A$21:$A$27,0)-1)))</f>
        <v>all_variables</v>
      </c>
      <c r="C24" s="25" t="str">
        <f>IF(LEN(INDEX(Lookups!$C$21:$Z$30,1,3*MATCH(Setup!$B21,Lookups!$A$21:$A$27,0)))=0,"",INDEX(Lookups!$C$21:$Z$30,1,3*MATCH(Setup!$B21,Lookups!$A$21:$A$27,0)))</f>
        <v>individual_variables / all_variables</v>
      </c>
      <c r="D24" s="27" t="s">
        <v>454</v>
      </c>
      <c r="E24" s="23"/>
    </row>
    <row r="25" spans="1:6" ht="28">
      <c r="A25" s="23" t="str">
        <f>IF(LEN(INDEX(Lookups!$C$21:$Z$30,2,3*MATCH(Setup!$B21,Lookups!$A$21:$A$27,0)-2))=0,"",INDEX(Lookups!$C$21:$Z$30,2,3*MATCH(Setup!$B21,Lookups!$A$21:$A$27,0)-2))</f>
        <v>Number of Samples</v>
      </c>
      <c r="B25" s="18">
        <f>IF(D25&lt;&gt;"",D25,IF(LEN(INDEX(Lookups!$C$21:$Z$30,2,3*MATCH(Setup!$B21,Lookups!$A$21:$A$27,0)-1))=0,"",INDEX(Lookups!$C$21:$Z$30,2,3*MATCH(Setup!$B21,Lookups!$A$21:$A$27,0)-1)))</f>
        <v>6</v>
      </c>
      <c r="C25" s="25" t="str">
        <f>IF(LEN(INDEX(Lookups!$C$21:$Z$30,2,3*MATCH(Setup!$B21,Lookups!$A$21:$A$27,0)))=0,"",INDEX(Lookups!$C$21:$Z$30,2,3*MATCH(Setup!$B21,Lookups!$A$21:$A$27,0)))</f>
        <v>positive integer (if individual, total simulations is this times each variable)</v>
      </c>
      <c r="D25" s="27">
        <v>6</v>
      </c>
      <c r="E25" s="23"/>
    </row>
    <row r="26" spans="1:6">
      <c r="A26" s="23" t="str">
        <f>IF(LEN(INDEX(Lookups!$C$21:$Z$30,3,3*MATCH(Setup!$B21,Lookups!$A$21:$A$27,0)-2))=0,"",INDEX(Lookups!$C$21:$Z$30,3,3*MATCH(Setup!$B21,Lookups!$A$21:$A$27,0)-2))</f>
        <v/>
      </c>
      <c r="B26" s="18" t="str">
        <f>IF(D26&lt;&gt;"",D26,IF(LEN(INDEX(Lookups!$C$21:$Z$30,3,3*MATCH(Setup!$B21,Lookups!$A$21:$A$27,0)-1))=0,"",INDEX(Lookups!$C$21:$Z$30,3,3*MATCH(Setup!$B21,Lookups!$A$21:$A$27,0)-1)))</f>
        <v/>
      </c>
      <c r="C26" s="25" t="str">
        <f>IF(LEN(INDEX(Lookups!$C$21:$Z$30,3,3*MATCH(Setup!$B21,Lookups!$A$21:$A$27,0)))=0,"",INDEX(Lookups!$C$21:$Z$30,3,3*MATCH(Setup!$B21,Lookups!$A$21:$A$27,0)))</f>
        <v/>
      </c>
      <c r="D26" s="27"/>
      <c r="E26" s="23"/>
    </row>
    <row r="27" spans="1:6" s="23" customFormat="1">
      <c r="A27" s="23" t="str">
        <f>IF(LEN(INDEX(Lookups!$C$21:$Z$30,4,3*MATCH(Setup!$B21,Lookups!$A$21:$A$27,0)-2))=0,"",INDEX(Lookups!$C$21:$Z$30,4,3*MATCH(Setup!$B21,Lookups!$A$21:$A$27,0)-2))</f>
        <v/>
      </c>
      <c r="B27" s="18" t="str">
        <f>IF(D27&lt;&gt;"",D27,IF(LEN(INDEX(Lookups!$C$21:$Z$30,4,3*MATCH(Setup!$B21,Lookups!$A$21:$A$27,0)-1))=0,"",INDEX(Lookups!$C$21:$Z$30,4,3*MATCH(Setup!$B21,Lookups!$A$21:$A$27,0)-1)))</f>
        <v/>
      </c>
      <c r="C27" s="25" t="str">
        <f>IF(LEN(INDEX(Lookups!$C$21:$Z$30,4,3*MATCH(Setup!$B21,Lookups!$A$21:$A$27,0)))=0,"",INDEX(Lookups!$C$21:$Z$30,4,3*MATCH(Setup!$B21,Lookups!$A$21:$A$27,0)))</f>
        <v/>
      </c>
      <c r="D27" s="27"/>
    </row>
    <row r="28" spans="1:6" s="23" customFormat="1">
      <c r="A28" s="23" t="str">
        <f>IF(LEN(INDEX(Lookups!$C$21:$Z$30,5,3*MATCH(Setup!$B21,Lookups!$A$21:$A$27,0)-2))=0,"",INDEX(Lookups!$C$21:$Z$30,5,3*MATCH(Setup!$B21,Lookups!$A$21:$A$27,0)-2))</f>
        <v/>
      </c>
      <c r="B28" s="18" t="str">
        <f>IF(D28&lt;&gt;"",D28,IF(LEN(INDEX(Lookups!$C$21:$Z$30,5,3*MATCH(Setup!$B21,Lookups!$A$21:$A$27,0)-1))=0,"",INDEX(Lookups!$C$21:$Z$30,5,3*MATCH(Setup!$B21,Lookups!$A$21:$A$27,0)-1)))</f>
        <v/>
      </c>
      <c r="C28" s="25" t="str">
        <f>IF(LEN(INDEX(Lookups!$C$21:$Z$30,5,3*MATCH(Setup!$B21,Lookups!$A$21:$A$27,0)))=0,"",INDEX(Lookups!$C$21:$Z$30,5,3*MATCH(Setup!$B21,Lookups!$A$21:$A$27,0)))</f>
        <v/>
      </c>
      <c r="D28" s="27"/>
    </row>
    <row r="29" spans="1:6" s="23" customFormat="1">
      <c r="A29" s="23" t="str">
        <f>IF(LEN(INDEX(Lookups!$C$21:$Z$30,6,3*MATCH(Setup!$B21,Lookups!$A$21:$A$27,0)-2))=0,"",INDEX(Lookups!$C$21:$Z$30,6,3*MATCH(Setup!$B21,Lookups!$A$21:$A$27,0)-2))</f>
        <v/>
      </c>
      <c r="B29" s="18" t="str">
        <f>IF(D29&lt;&gt;"",D29,IF(LEN(INDEX(Lookups!$C$21:$Z$30,6,3*MATCH(Setup!$B21,Lookups!$A$21:$A$27,0)-1))=0,"",INDEX(Lookups!$C$21:$Z$30,6,3*MATCH(Setup!$B21,Lookups!$A$21:$A$27,0)-1)))</f>
        <v/>
      </c>
      <c r="C29" s="25" t="str">
        <f>IF(LEN(INDEX(Lookups!$C$21:$Z$30,6,3*MATCH(Setup!$B21,Lookups!$A$21:$A$27,0)))=0,"",INDEX(Lookups!$C$21:$Z$30,6,3*MATCH(Setup!$B21,Lookups!$A$21:$A$27,0)))</f>
        <v/>
      </c>
      <c r="D29" s="27"/>
    </row>
    <row r="30" spans="1:6" s="23" customFormat="1">
      <c r="A30" s="23" t="str">
        <f>IF(LEN(INDEX(Lookups!$C$21:$Z$30,7,3*MATCH(Setup!$B21,Lookups!$A$21:$A$27,0)-2))=0,"",INDEX(Lookups!$C$21:$Z$30,7,3*MATCH(Setup!$B21,Lookups!$A$21:$A$27,0)-2))</f>
        <v/>
      </c>
      <c r="B30" s="18" t="str">
        <f>IF(D30&lt;&gt;"",D30,IF(LEN(INDEX(Lookups!$C$21:$Z$30,7,3*MATCH(Setup!$B21,Lookups!$A$21:$A$27,0)-1))=0,"",INDEX(Lookups!$C$21:$Z$30,7,3*MATCH(Setup!$B21,Lookups!$A$21:$A$27,0)-1)))</f>
        <v/>
      </c>
      <c r="C30" s="25" t="str">
        <f>IF(LEN(INDEX(Lookups!$C$21:$Z$30,7,3*MATCH(Setup!$B21,Lookups!$A$21:$A$27,0)))=0,"",INDEX(Lookups!$C$21:$Z$30,7,3*MATCH(Setup!$B21,Lookups!$A$21:$A$27,0)))</f>
        <v/>
      </c>
      <c r="D30" s="27"/>
    </row>
    <row r="31" spans="1:6" s="23" customFormat="1">
      <c r="A31" s="23" t="str">
        <f>IF(LEN(INDEX(Lookups!$C$21:$Z$30,8,3*MATCH(Setup!$B21,Lookups!$A$21:$A$27,0)-2))=0,"",INDEX(Lookups!$C$21:$Z$30,8,3*MATCH(Setup!$B21,Lookups!$A$21:$A$27,0)-2))</f>
        <v/>
      </c>
      <c r="B31" s="18" t="str">
        <f>IF(D31&lt;&gt;"",D31,IF(LEN(INDEX(Lookups!$C$21:$Z$30,8,3*MATCH(Setup!$B21,Lookups!$A$21:$A$27,0)-1))=0,"",INDEX(Lookups!$C$21:$Z$30,8,3*MATCH(Setup!$B21,Lookups!$A$21:$A$27,0)-1)))</f>
        <v/>
      </c>
      <c r="C31" s="25" t="str">
        <f>IF(LEN(INDEX(Lookups!$C$21:$Z$30,8,3*MATCH(Setup!$B21,Lookups!$A$21:$A$27,0)))=0,"",INDEX(Lookups!$C$21:$Z$30,8,3*MATCH(Setup!$B21,Lookups!$A$21:$A$27,0)))</f>
        <v/>
      </c>
      <c r="D31" s="27"/>
    </row>
    <row r="32" spans="1:6" s="23" customFormat="1">
      <c r="A32" s="23" t="str">
        <f>IF(LEN(INDEX(Lookups!$C$21:$Z$30,9,3*MATCH(Setup!$B21,Lookups!$A$21:$A$27,0)-2))=0,"",INDEX(Lookups!$C$21:$Z$30,9,3*MATCH(Setup!$B21,Lookups!$A$21:$A$27,0)-2))</f>
        <v/>
      </c>
      <c r="B32" s="18" t="str">
        <f>IF(D32&lt;&gt;"",D32,IF(LEN(INDEX(Lookups!$C$21:$Z$30,9,3*MATCH(Setup!$B21,Lookups!$A$21:$A$27,0)-1))=0,"",INDEX(Lookups!$C$21:$Z$30,9,3*MATCH(Setup!$B21,Lookups!$A$21:$A$27,0)-1)))</f>
        <v/>
      </c>
      <c r="C32" s="25" t="str">
        <f>IF(LEN(INDEX(Lookups!$C$21:$Z$30,9,3*MATCH(Setup!$B21,Lookups!$A$21:$A$27,0)))=0,"",INDEX(Lookups!$C$21:$Z$30,9,3*MATCH(Setup!$B21,Lookups!$A$21:$A$27,0)))</f>
        <v/>
      </c>
      <c r="D32" s="27"/>
    </row>
    <row r="33" spans="1:6">
      <c r="A33" s="23" t="str">
        <f>IF(LEN(INDEX(Lookups!$C$21:$Z$30,10,3*MATCH(Setup!$B21,Lookups!$A$21:$A$27,0)-2))=0,"",INDEX(Lookups!$C$21:$Z$30,10,3*MATCH(Setup!$B21,Lookups!$A$21:$A$27,0)-2))</f>
        <v/>
      </c>
      <c r="B33" s="18" t="str">
        <f>IF(D33&lt;&gt;"",D33,IF(LEN(INDEX(Lookups!$C$21:$Z$30,10,3*MATCH(Setup!$B21,Lookups!$A$21:$A$27,0)-1))=0,"",INDEX(Lookups!$C$21:$Z$30,10,3*MATCH(Setup!$B21,Lookups!$A$21:$A$27,0)-1)))</f>
        <v/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>
      <c r="A34" s="23" t="str">
        <f>IF(LEN(INDEX(Lookups!$C$21:$Z$31,11,3*MATCH(Setup!$B21,Lookups!$A$21:$A$27,0)-2))=0,"",INDEX(Lookups!$C$21:$Z$31,11,3*MATCH(Setup!$B21,Lookups!$A$21:$A$27,0)-2))</f>
        <v/>
      </c>
      <c r="B34" s="18" t="str">
        <f>IF(D34&lt;&gt;"",D34,IF(LEN(INDEX(Lookups!$C$21:$Z$31,11,3*MATCH(Setup!$B21,Lookups!$A$21:$A$27,0)-1))=0,"",INDEX(Lookups!$C$21:$Z$31,11,3*MATCH(Setup!$B21,Lookups!$A$21:$A$27,0)-1)))</f>
        <v/>
      </c>
      <c r="C34" s="25" t="str">
        <f>IF(LEN(INDEX(Lookups!$C$21:$Z$31,11,3*MATCH(Setup!$B21,Lookups!$A$21:$A$27,0)))=0,"",INDEX(Lookups!$C$21:$Z$31,11,3*MATCH(Setup!$B21,Lookups!$A$21:$A$27,0)))</f>
        <v/>
      </c>
      <c r="D34" s="27"/>
    </row>
    <row r="35" spans="1:6" s="23" customFormat="1">
      <c r="B35" s="18"/>
      <c r="C35" s="18"/>
      <c r="D35" s="2"/>
      <c r="E35" s="2"/>
    </row>
    <row r="36" spans="1:6" s="2" customFormat="1" ht="28">
      <c r="A36" s="6" t="s">
        <v>33</v>
      </c>
      <c r="B36" s="19" t="s">
        <v>620</v>
      </c>
      <c r="C36" s="6" t="s">
        <v>31</v>
      </c>
      <c r="D36" s="6"/>
      <c r="E36" s="6"/>
      <c r="F36" s="8"/>
    </row>
    <row r="37" spans="1:6">
      <c r="A37" s="1" t="s">
        <v>29</v>
      </c>
      <c r="B37" s="26" t="s">
        <v>728</v>
      </c>
    </row>
    <row r="39" spans="1:6" s="2" customFormat="1" ht="28">
      <c r="A39" s="6" t="s">
        <v>30</v>
      </c>
      <c r="B39" s="19" t="s">
        <v>455</v>
      </c>
      <c r="C39" s="6" t="s">
        <v>38</v>
      </c>
      <c r="D39" s="6" t="s">
        <v>620</v>
      </c>
      <c r="E39" s="6"/>
      <c r="F39" s="8" t="s">
        <v>449</v>
      </c>
    </row>
    <row r="40" spans="1:6" ht="28">
      <c r="A40" s="23" t="s">
        <v>32</v>
      </c>
      <c r="B40" s="17" t="s">
        <v>729</v>
      </c>
      <c r="C40" s="14" t="s">
        <v>41</v>
      </c>
      <c r="D40" s="14" t="s">
        <v>730</v>
      </c>
      <c r="F40" s="2" t="s">
        <v>450</v>
      </c>
    </row>
    <row r="42" spans="1:6" s="2" customFormat="1" ht="56">
      <c r="A42" s="6" t="s">
        <v>35</v>
      </c>
      <c r="B42" s="19" t="s">
        <v>34</v>
      </c>
      <c r="C42" s="6" t="s">
        <v>621</v>
      </c>
      <c r="D42" s="6"/>
      <c r="E42" s="6"/>
      <c r="F42" s="8" t="s">
        <v>616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="90" zoomScaleNormal="90" zoomScalePageLayoutView="90" workbookViewId="0">
      <selection activeCell="B31" sqref="B31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47" t="s">
        <v>61</v>
      </c>
      <c r="V1" s="47"/>
      <c r="W1" s="47"/>
      <c r="X1" s="47"/>
      <c r="Y1" s="47"/>
      <c r="Z1" s="47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648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731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732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733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734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735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736</v>
      </c>
      <c r="Q22" s="42" t="s">
        <v>737</v>
      </c>
      <c r="R22" s="42" t="s">
        <v>723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739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724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740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725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675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738</v>
      </c>
      <c r="E35" s="42" t="s">
        <v>172</v>
      </c>
      <c r="F35" s="42" t="s">
        <v>714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676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5" t="b">
        <v>1</v>
      </c>
      <c r="B39" s="45" t="s">
        <v>399</v>
      </c>
      <c r="C39" s="39" t="s">
        <v>400</v>
      </c>
      <c r="D39" s="45" t="s">
        <v>400</v>
      </c>
      <c r="E39" s="45" t="s">
        <v>160</v>
      </c>
      <c r="F39" s="45"/>
      <c r="G39" s="45"/>
      <c r="H39" s="45"/>
      <c r="I39" s="45"/>
      <c r="J39" s="45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s="22" customFormat="1" ht="15">
      <c r="A40" s="10"/>
      <c r="B40" s="10" t="s">
        <v>21</v>
      </c>
      <c r="C40" s="10"/>
      <c r="D40" s="10" t="s">
        <v>401</v>
      </c>
      <c r="E40" s="10" t="s">
        <v>402</v>
      </c>
      <c r="F40" s="10"/>
      <c r="G40" s="10" t="s">
        <v>62</v>
      </c>
      <c r="H40" s="10"/>
      <c r="I40" s="10" t="s">
        <v>431</v>
      </c>
      <c r="J40" s="10" t="s">
        <v>432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22" customFormat="1" ht="15">
      <c r="A41" s="10"/>
      <c r="B41" s="10" t="s">
        <v>21</v>
      </c>
      <c r="C41" s="10"/>
      <c r="D41" s="10" t="s">
        <v>403</v>
      </c>
      <c r="E41" s="10" t="s">
        <v>404</v>
      </c>
      <c r="F41" s="10"/>
      <c r="G41" s="10" t="s">
        <v>62</v>
      </c>
      <c r="H41" s="10"/>
      <c r="I41" s="10" t="s">
        <v>433</v>
      </c>
      <c r="J41" s="10" t="s">
        <v>434</v>
      </c>
      <c r="K41" s="10"/>
      <c r="L41" s="10"/>
      <c r="M41" s="10"/>
      <c r="N41" s="10"/>
      <c r="O41" s="10"/>
      <c r="P41" s="10"/>
      <c r="Q41" s="10"/>
      <c r="R41" s="10"/>
      <c r="S41" s="10"/>
      <c r="T41" s="15"/>
      <c r="U41" s="15"/>
      <c r="V41" s="15"/>
      <c r="W41" s="15"/>
      <c r="X41" s="15"/>
      <c r="Y41" s="15"/>
      <c r="Z41" s="15"/>
    </row>
    <row r="42" spans="1:26" s="22" customFormat="1" ht="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9" customFormat="1" ht="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0"/>
      <c r="P43" s="41"/>
      <c r="Q43" s="41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28" customFormat="1" ht="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22" customFormat="1" ht="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2" customFormat="1" ht="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2" customFormat="1" ht="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9" customFormat="1" ht="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22" customFormat="1" ht="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649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650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715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>
      <c r="A5" s="15" t="s">
        <v>639</v>
      </c>
      <c r="B5" s="15" t="s">
        <v>716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>
      <c r="A6" s="15" t="s">
        <v>642</v>
      </c>
      <c r="B6" s="15" t="s">
        <v>717</v>
      </c>
      <c r="C6" s="15" t="s">
        <v>643</v>
      </c>
      <c r="D6" s="15" t="s">
        <v>644</v>
      </c>
      <c r="E6" s="15" t="s">
        <v>470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645</v>
      </c>
      <c r="B7" s="15" t="s">
        <v>718</v>
      </c>
      <c r="C7" s="15" t="s">
        <v>646</v>
      </c>
      <c r="D7" s="15" t="s">
        <v>647</v>
      </c>
      <c r="E7" s="15" t="s">
        <v>470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677</v>
      </c>
      <c r="B8" s="15"/>
      <c r="C8" s="15"/>
      <c r="D8" s="15" t="s">
        <v>719</v>
      </c>
      <c r="E8" s="15" t="s">
        <v>678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679</v>
      </c>
      <c r="B9" s="15"/>
      <c r="C9" s="15"/>
      <c r="D9" s="15" t="s">
        <v>720</v>
      </c>
      <c r="E9" s="15" t="s">
        <v>678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680</v>
      </c>
      <c r="B10" s="15"/>
      <c r="C10" s="15"/>
      <c r="D10" s="15" t="s">
        <v>721</v>
      </c>
      <c r="E10" s="15" t="s">
        <v>678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681</v>
      </c>
      <c r="B11" s="15"/>
      <c r="C11" s="15"/>
      <c r="D11" s="15" t="s">
        <v>722</v>
      </c>
      <c r="E11" s="15" t="s">
        <v>682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683</v>
      </c>
      <c r="B12" s="15"/>
      <c r="C12" s="15"/>
      <c r="D12" s="15" t="s">
        <v>684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685</v>
      </c>
      <c r="B13" s="15"/>
      <c r="C13" s="15"/>
      <c r="D13" s="15" t="s">
        <v>686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687</v>
      </c>
      <c r="B14" s="15"/>
      <c r="C14" s="15"/>
      <c r="D14" s="15" t="s">
        <v>688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>
      <c r="A15" s="15" t="s">
        <v>689</v>
      </c>
      <c r="B15" s="15"/>
      <c r="C15" s="15"/>
      <c r="D15" s="15" t="s">
        <v>690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>
      <c r="A16" s="15" t="s">
        <v>691</v>
      </c>
      <c r="B16" s="15"/>
      <c r="C16" s="15"/>
      <c r="D16" s="15" t="s">
        <v>692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693</v>
      </c>
      <c r="B17" s="15"/>
      <c r="C17" s="15"/>
      <c r="D17" s="15" t="s">
        <v>694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695</v>
      </c>
      <c r="B18" s="15"/>
      <c r="C18" s="15"/>
      <c r="D18" s="15" t="s">
        <v>696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697</v>
      </c>
      <c r="B19" s="15"/>
      <c r="C19" s="15"/>
      <c r="D19" s="15" t="s">
        <v>698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699</v>
      </c>
      <c r="B20" s="15"/>
      <c r="C20" s="15"/>
      <c r="D20" s="15" t="s">
        <v>700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701</v>
      </c>
      <c r="B21" s="15"/>
      <c r="C21" s="15"/>
      <c r="D21" s="15" t="s">
        <v>702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703</v>
      </c>
      <c r="B22" s="15"/>
      <c r="C22" s="15"/>
      <c r="D22" s="15" t="s">
        <v>704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705</v>
      </c>
      <c r="B23" s="15"/>
      <c r="C23" s="15"/>
      <c r="D23" s="15" t="s">
        <v>706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707</v>
      </c>
      <c r="B24" s="15"/>
      <c r="C24" s="15"/>
      <c r="D24" s="15" t="s">
        <v>708</v>
      </c>
      <c r="E24" s="15" t="s">
        <v>470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>
      <c r="A25" s="15" t="s">
        <v>709</v>
      </c>
      <c r="B25" s="15"/>
      <c r="C25" s="15"/>
      <c r="D25" s="15" t="s">
        <v>710</v>
      </c>
      <c r="E25" s="15" t="s">
        <v>470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>
      <c r="A26" s="15" t="s">
        <v>711</v>
      </c>
      <c r="B26" s="15"/>
      <c r="C26" s="15"/>
      <c r="D26" s="15" t="s">
        <v>712</v>
      </c>
      <c r="E26" s="15" t="s">
        <v>713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  <row r="95" spans="2:2">
      <c r="B95" s="22"/>
    </row>
    <row r="96" spans="2:2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673</v>
      </c>
      <c r="E1" t="s">
        <v>5</v>
      </c>
    </row>
    <row r="2" spans="1:7" s="22" customFormat="1">
      <c r="A2" s="22" t="s">
        <v>651</v>
      </c>
      <c r="B2" s="22" t="s">
        <v>652</v>
      </c>
      <c r="C2" s="22" t="s">
        <v>653</v>
      </c>
      <c r="D2" s="22" t="s">
        <v>654</v>
      </c>
      <c r="E2" s="22" t="s">
        <v>668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655</v>
      </c>
      <c r="E3" s="22" t="s">
        <v>669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656</v>
      </c>
      <c r="E4" s="22" t="s">
        <v>669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657</v>
      </c>
      <c r="E5" s="22" t="s">
        <v>669</v>
      </c>
    </row>
    <row r="6" spans="1:7" s="22" customFormat="1">
      <c r="A6" s="22" t="s">
        <v>658</v>
      </c>
      <c r="B6" s="22" t="s">
        <v>446</v>
      </c>
      <c r="C6" s="22" t="s">
        <v>659</v>
      </c>
      <c r="D6" s="22" t="s">
        <v>660</v>
      </c>
      <c r="E6" s="22" t="s">
        <v>670</v>
      </c>
    </row>
    <row r="7" spans="1:7" s="22" customFormat="1">
      <c r="A7" s="22" t="s">
        <v>661</v>
      </c>
      <c r="B7" s="22" t="s">
        <v>447</v>
      </c>
      <c r="C7" s="22" t="s">
        <v>662</v>
      </c>
      <c r="D7" s="22" t="s">
        <v>663</v>
      </c>
      <c r="E7" s="22" t="s">
        <v>670</v>
      </c>
    </row>
    <row r="8" spans="1:7" s="22" customFormat="1">
      <c r="A8" s="22" t="s">
        <v>599</v>
      </c>
      <c r="B8" s="22" t="s">
        <v>445</v>
      </c>
      <c r="C8" s="22" t="s">
        <v>600</v>
      </c>
      <c r="D8" s="22" t="s">
        <v>664</v>
      </c>
      <c r="E8" s="22" t="s">
        <v>671</v>
      </c>
    </row>
    <row r="9" spans="1:7" s="22" customFormat="1">
      <c r="A9" s="22" t="s">
        <v>601</v>
      </c>
      <c r="B9" s="22" t="s">
        <v>446</v>
      </c>
      <c r="C9" s="22" t="s">
        <v>602</v>
      </c>
      <c r="D9" s="22" t="s">
        <v>656</v>
      </c>
      <c r="E9" s="22" t="s">
        <v>671</v>
      </c>
    </row>
    <row r="10" spans="1:7">
      <c r="A10" s="22" t="s">
        <v>440</v>
      </c>
      <c r="B10" s="22" t="s">
        <v>447</v>
      </c>
      <c r="C10" s="22" t="s">
        <v>603</v>
      </c>
      <c r="D10" s="22" t="s">
        <v>657</v>
      </c>
      <c r="E10" s="22" t="s">
        <v>672</v>
      </c>
    </row>
    <row r="11" spans="1:7" s="22" customFormat="1">
      <c r="A11" s="22" t="s">
        <v>604</v>
      </c>
      <c r="B11" s="22" t="s">
        <v>448</v>
      </c>
      <c r="C11" s="22" t="s">
        <v>605</v>
      </c>
      <c r="D11" s="22" t="s">
        <v>665</v>
      </c>
      <c r="E11" s="22" t="s">
        <v>672</v>
      </c>
    </row>
    <row r="12" spans="1:7" s="22" customFormat="1">
      <c r="A12" s="22" t="s">
        <v>606</v>
      </c>
      <c r="B12" s="22" t="s">
        <v>666</v>
      </c>
      <c r="C12" s="22" t="s">
        <v>607</v>
      </c>
      <c r="D12" s="22" t="s">
        <v>667</v>
      </c>
      <c r="E12" s="22" t="s">
        <v>672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2015-05-06T15:33:31Z</dcterms:modified>
</cp:coreProperties>
</file>