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0920" windowHeight="963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N39" i="2" l="1"/>
  <c r="N37" i="2"/>
  <c r="N34" i="2"/>
  <c r="N33" i="2"/>
  <c r="N28" i="2"/>
  <c r="N18" i="2"/>
  <c r="N8" i="2"/>
  <c r="C35" i="7"/>
  <c r="B35" i="7"/>
  <c r="A35" i="7"/>
  <c r="C34" i="7"/>
  <c r="C33" i="7"/>
  <c r="C32" i="7"/>
  <c r="C31" i="7"/>
  <c r="C30" i="7"/>
  <c r="C29" i="7"/>
  <c r="C28" i="7"/>
  <c r="C27" i="7"/>
  <c r="C26" i="7"/>
  <c r="B34" i="7"/>
  <c r="B33" i="7"/>
  <c r="B32" i="7"/>
  <c r="B31" i="7"/>
  <c r="B30" i="7"/>
  <c r="B29" i="7"/>
  <c r="B28" i="7"/>
  <c r="B27" i="7"/>
  <c r="B26" i="7"/>
  <c r="A34" i="7"/>
  <c r="A33" i="7"/>
  <c r="A32" i="7"/>
  <c r="A31" i="7"/>
  <c r="A30" i="7"/>
  <c r="A29" i="7"/>
  <c r="A28" i="7"/>
  <c r="A27" i="7"/>
  <c r="A26" i="7"/>
  <c r="A25" i="7"/>
  <c r="B25" i="7"/>
  <c r="C25" i="7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<sst xmlns="http://schemas.openxmlformats.org/spreadsheetml/2006/main" count="2178" uniqueCount="633">
  <si>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</si>
  <si>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</si>
  <si>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</si>
  <si>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</si>
  <si>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</si>
  <si>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</si>
  <si>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</si>
  <si>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</si>
  <si>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</si>
  <si>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</si>
  <si>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</si>
  <si>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</si>
  <si>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</si>
  <si>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</si>
  <si>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</si>
  <si>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</si>
  <si>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</si>
  <si>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</si>
  <si>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</si>
  <si>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</si>
  <si>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</si>
  <si>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</si>
  <si>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</si>
  <si>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</si>
  <si>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</si>
  <si>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</si>
  <si>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</si>
  <si>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</si>
  <si>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</si>
  <si>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</si>
  <si>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</si>
  <si>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</si>
  <si>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</si>
  <si>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</si>
  <si>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</si>
  <si>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</si>
  <si>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</si>
  <si>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</si>
  <si>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</si>
  <si>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</si>
  <si>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</si>
  <si>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</si>
  <si>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</si>
  <si>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</si>
  <si>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</si>
  <si>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</si>
  <si>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</si>
  <si>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</si>
  <si>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</si>
  <si>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</si>
  <si>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</si>
  <si>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</si>
  <si>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</si>
  <si>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</si>
  <si>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</si>
  <si>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</si>
  <si>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</si>
  <si>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</si>
  <si>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</si>
  <si>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</si>
  <si>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</si>
  <si>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</si>
  <si>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</si>
  <si>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</si>
  <si>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</si>
  <si>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</si>
  <si>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</si>
  <si>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</si>
  <si>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</si>
  <si>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</si>
  <si>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</si>
  <si>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</si>
  <si>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</si>
  <si>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</si>
  <si>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</si>
  <si>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</si>
  <si>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</si>
  <si>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</si>
  <si>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</si>
  <si>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</si>
  <si>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</si>
  <si>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</si>
  <si>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</si>
  <si>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</si>
  <si>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</si>
  <si>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</si>
  <si>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</si>
  <si>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</si>
  <si>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</si>
  <si>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</si>
  <si>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</si>
  <si>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</si>
  <si>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</si>
  <si>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</si>
  <si>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</si>
  <si>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</si>
  <si>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</si>
  <si>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</si>
  <si>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</si>
  <si>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</si>
  <si>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</si>
  <si>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</si>
  <si>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</si>
  <si>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</si>
  <si>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</si>
  <si>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</si>
  <si>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</si>
  <si>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</si>
  <si>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</si>
  <si>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</si>
  <si>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</si>
  <si>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</si>
  <si>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</si>
  <si>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</si>
  <si>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</si>
  <si>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</si>
  <si>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</si>
  <si>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</si>
  <si>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</si>
  <si>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</si>
  <si>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</si>
  <si>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</si>
  <si>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</si>
  <si>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</si>
  <si>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</si>
  <si>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</si>
  <si>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</si>
  <si>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</si>
  <si>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</si>
  <si>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</si>
  <si>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</si>
  <si>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</si>
  <si>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</si>
  <si>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</si>
  <si>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</si>
  <si>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</si>
  <si>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</si>
  <si>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</si>
  <si>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</si>
  <si>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</si>
  <si>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</si>
  <si>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</si>
  <si>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</si>
  <si>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</si>
  <si>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</si>
  <si>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</si>
  <si>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</si>
  <si>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</si>
  <si>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</si>
  <si>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</si>
  <si>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</si>
  <si>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</si>
  <si>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</si>
  <si>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</si>
  <si>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</si>
  <si>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</si>
  <si>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</si>
  <si>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</si>
  <si>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</si>
  <si>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</si>
  <si>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</si>
  <si>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</si>
  <si>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</si>
  <si>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</si>
  <si>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</si>
  <si>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</si>
  <si>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</si>
  <si>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</si>
  <si>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</si>
  <si>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</si>
  <si>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</si>
  <si>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</si>
  <si>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</si>
  <si>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</si>
  <si>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</si>
  <si>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</si>
  <si>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</si>
  <si>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</si>
  <si>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</si>
  <si>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</si>
  <si>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</si>
  <si>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</si>
  <si>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</si>
  <si>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</si>
  <si>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</si>
  <si>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</si>
  <si>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</si>
  <si>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</si>
  <si>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</si>
  <si>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</si>
  <si>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</si>
  <si>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</si>
  <si>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</si>
  <si>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</si>
  <si>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</si>
  <si>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</si>
  <si>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</si>
  <si>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</si>
  <si>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</si>
  <si>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</si>
  <si>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</si>
  <si>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</si>
  <si>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</si>
  <si>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</si>
  <si>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</si>
  <si>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</si>
  <si>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</si>
  <si>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</si>
  <si>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</si>
  <si>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</si>
  <si>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</si>
  <si>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</si>
  <si>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</si>
  <si>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</si>
  <si>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</si>
  <si>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</si>
  <si>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</si>
  <si>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</si>
  <si>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</si>
  <si>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</si>
  <si>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</si>
  <si>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</si>
  <si>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</si>
  <si>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</si>
  <si>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</si>
  <si>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</si>
  <si>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</si>
  <si>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</si>
  <si>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</si>
  <si>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</si>
  <si>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</si>
  <si>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</si>
  <si>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</si>
  <si>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</si>
  <si>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</si>
  <si>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</si>
  <si>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</si>
  <si>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</si>
  <si>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</si>
  <si>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</si>
  <si>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</si>
  <si>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</si>
  <si>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</si>
  <si>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</si>
  <si>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</si>
  <si>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</si>
  <si>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</si>
  <si>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</si>
  <si>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</si>
  <si>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</si>
  <si>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</si>
  <si>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</si>
  <si>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</si>
  <si>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</si>
  <si>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</si>
  <si>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</si>
  <si>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</si>
  <si>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</si>
  <si>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</si>
  <si>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</si>
  <si>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</si>
  <si>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</si>
  <si>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</si>
  <si>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</si>
  <si>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</si>
  <si>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</si>
  <si>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</si>
  <si>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</si>
  <si>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</si>
  <si>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</si>
  <si>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</si>
  <si>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</si>
  <si>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</si>
  <si>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</si>
  <si>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</si>
  <si>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</si>
  <si>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</si>
  <si>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</si>
  <si>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</si>
  <si>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</si>
  <si>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</si>
  <si>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</si>
  <si>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</si>
  <si>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</si>
  <si>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</si>
  <si>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</si>
  <si>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</si>
  <si>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</si>
  <si>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</si>
  <si>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</si>
  <si>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</si>
  <si>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</si>
  <si>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</si>
  <si>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</si>
  <si>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</si>
  <si>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</si>
  <si>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</si>
  <si>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</si>
  <si>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</si>
  <si>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</si>
  <si>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</si>
  <si>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</si>
  <si>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</si>
  <si>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</si>
  <si>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</si>
  <si>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</si>
  <si>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</si>
  <si>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</si>
  <si>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</si>
  <si>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</si>
  <si>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</si>
  <si>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</si>
  <si>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</si>
  <si>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</si>
  <si>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</si>
  <si>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</si>
  <si>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</si>
  <si>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</si>
  <si>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</si>
  <si>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</si>
  <si>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</si>
  <si>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</si>
  <si>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</si>
  <si>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</si>
  <si>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</si>
  <si>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</si>
  <si>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</si>
  <si>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</si>
  <si>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</si>
  <si>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</si>
  <si>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</si>
  <si>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</si>
  <si>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</si>
  <si>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</si>
  <si>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</si>
  <si>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</si>
  <si>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</si>
  <si>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</si>
  <si>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</si>
  <si>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</si>
  <si>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</si>
  <si>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</si>
  <si>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</si>
  <si>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</si>
  <si>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</si>
  <si>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</si>
  <si>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</si>
  <si>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</si>
  <si>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</si>
  <si>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</si>
  <si>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</si>
  <si>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</si>
  <si>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</si>
  <si>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</si>
  <si>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</si>
  <si>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</si>
  <si>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</si>
  <si>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</si>
  <si>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</si>
  <si>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</si>
  <si>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</si>
  <si>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</si>
  <si>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</si>
  <si>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</si>
  <si>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</si>
  <si>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</si>
  <si>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</si>
  <si>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</si>
  <si>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</si>
  <si>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</si>
  <si>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</si>
  <si>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</si>
  <si>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</si>
  <si>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</si>
  <si>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</si>
  <si>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</si>
  <si>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</si>
  <si>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</si>
  <si>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</si>
  <si>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</si>
  <si>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</si>
  <si>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</si>
  <si>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</si>
  <si>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</si>
  <si>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</si>
  <si>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</si>
  <si>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</si>
  <si>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</si>
  <si>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</si>
  <si>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</si>
  <si>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</si>
  <si>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</si>
  <si>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</si>
  <si>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</si>
  <si>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</si>
  <si>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</si>
  <si>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</si>
  <si>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</si>
  <si>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</si>
  <si>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</si>
  <si>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</si>
  <si>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</si>
  <si>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</si>
  <si>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</si>
  <si>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</si>
  <si>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</si>
  <si>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</si>
  <si>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</si>
  <si>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</si>
  <si>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</si>
  <si>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</si>
  <si>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</si>
  <si>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</si>
  <si>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</si>
  <si>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</si>
  <si>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</si>
  <si>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</si>
  <si>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</si>
  <si>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</si>
  <si>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</si>
  <si>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</si>
  <si>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</si>
  <si>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</si>
  <si>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</si>
  <si>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</si>
  <si>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</si>
  <si>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</si>
  <si>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</si>
  <si>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</si>
  <si>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</si>
  <si>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</si>
  <si>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</si>
  <si>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</si>
  <si>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</si>
  <si>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</si>
  <si>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</si>
  <si>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</si>
  <si>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</si>
  <si>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</si>
  <si>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</si>
  <si>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</si>
  <si>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</si>
  <si>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</si>
  <si>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</si>
  <si>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</si>
  <si>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</si>
  <si>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</si>
  <si>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</si>
  <si>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</si>
  <si>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</si>
  <si>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</si>
  <si>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</si>
  <si>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</si>
  <si>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</si>
  <si>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</si>
  <si>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</si>
  <si>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</si>
  <si>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</si>
  <si>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</si>
  <si>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</si>
  <si>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</si>
  <si>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</si>
  <si>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</si>
  <si>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</si>
  <si>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</si>
  <si>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</si>
  <si>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</si>
  <si>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</si>
  <si>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</si>
  <si>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</si>
  <si>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</si>
  <si>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</si>
  <si>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</si>
  <si>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</si>
  <si>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</si>
  <si>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</si>
  <si>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</si>
  <si>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</si>
  <si>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</si>
  <si>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</si>
  <si>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</si>
  <si>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</si>
  <si>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</si>
  <si>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</si>
  <si>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</si>
  <si>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</si>
  <si>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</si>
  <si>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</si>
  <si>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</si>
  <si>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</si>
  <si>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</si>
  <si>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</si>
  <si>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</si>
  <si>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</si>
  <si>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</si>
  <si>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</si>
  <si>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</si>
  <si>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</si>
  <si>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</si>
  <si>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</si>
  <si>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</si>
  <si>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</si>
  <si>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</si>
  <si>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</si>
  <si>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</si>
  <si>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</si>
  <si>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</si>
  <si>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</si>
  <si>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</si>
  <si>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</si>
  <si>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</si>
  <si>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</si>
  <si>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</si>
  <si>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</si>
  <si>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</si>
  <si>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</si>
  <si>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</si>
  <si>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</si>
  <si>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</si>
  <si>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</si>
  <si>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</si>
  <si>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</si>
  <si>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</si>
  <si>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</si>
  <si>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</si>
  <si>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</si>
  <si>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</si>
  <si>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</si>
  <si>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</si>
  <si>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</si>
  <si>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</si>
  <si>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</si>
  <si>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</si>
  <si>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</si>
  <si>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</si>
  <si>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</si>
  <si>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</si>
  <si>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</si>
  <si>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</si>
  <si>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</si>
  <si>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</si>
  <si>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</si>
  <si>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</si>
  <si>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</si>
  <si>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</si>
  <si>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</si>
  <si>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</si>
  <si>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</si>
  <si>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</si>
  <si>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</si>
  <si>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</si>
  <si>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</si>
  <si>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</si>
  <si>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</si>
  <si>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</si>
  <si>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</si>
  <si>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</si>
  <si>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</si>
  <si>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</si>
  <si>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</si>
  <si>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</si>
  <si>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</si>
  <si>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</si>
  <si>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</si>
  <si>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</si>
  <si>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</si>
  <si>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</si>
  <si>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</si>
  <si>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</si>
  <si>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</si>
  <si>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</si>
  <si>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</si>
  <si>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</si>
  <si>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</si>
  <si>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</si>
  <si>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</si>
  <si>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</si>
  <si>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</si>
  <si>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</si>
  <si>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</si>
  <si>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</si>
  <si>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</si>
  <si>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</si>
  <si>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</si>
  <si>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</si>
  <si>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</si>
  <si>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</si>
  <si>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</si>
  <si>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</si>
  <si>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</si>
  <si>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</si>
  <si>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</si>
  <si>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</si>
  <si>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</si>
  <si>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</si>
  <si>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</si>
  <si>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</si>
  <si>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</si>
  <si>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</si>
  <si>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</si>
  <si>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</si>
  <si>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</si>
  <si>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</si>
  <si>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</si>
  <si>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</si>
  <si>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</si>
  <si>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</si>
  <si>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</si>
  <si>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</si>
  <si>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</si>
  <si>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</si>
  <si>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</si>
  <si>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</si>
  <si>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</si>
  <si>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</si>
  <si>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</si>
  <si>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</si>
  <si>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</si>
  <si>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</si>
  <si>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</si>
  <si>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</si>
  <si>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</si>
  <si>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</si>
  <si>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</si>
  <si>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</si>
  <si>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</si>
  <si>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</si>
  <si>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</si>
  <si>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</si>
  <si>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../seeds/11122_LargeOfficeOSM_AirCooledChiller.osm</t>
  </si>
  <si>
    <t>large office</t>
  </si>
  <si>
    <t>positive integer (if individual, total simulations is this times each variable)</t>
  </si>
  <si>
    <t>Total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</si>
</sst>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5" borderId="0" xfId="0" applyFont="1" applyFill="1" applyAlignment="1">
      <alignment horizontal="center"/>
    </xf>
    <xf numFmtId="0" fontId="3" fillId="9" borderId="0" xfId="0" applyFont="1" applyFill="1" applyAlignment="1"/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zoomScale="80" zoomScaleNormal="80" zoomScalePageLayoutView="125" workbookViewId="0">
      <selection activeCell="C16" sqref="C16"/>
    </sheetView>
  </sheetViews>
  <sheetFormatPr defaultColWidth="10.6640625" defaultRowHeight="14.4" x14ac:dyDescent="0.3"/>
  <cols>
    <col min="1" max="1" width="25.6640625" style="1" customWidth="1"/>
    <col min="2" max="2" width="29.33203125" style="32" customWidth="1"/>
    <col min="3" max="3" width="32.44140625" style="1" bestFit="1" customWidth="1"/>
    <col min="4" max="4" width="31.6640625" style="1" bestFit="1" customWidth="1"/>
    <col min="5" max="5" width="47" style="1" bestFit="1" customWidth="1"/>
    <col min="6" max="16384" width="10.6640625" style="1"/>
  </cols>
  <sheetData>
    <row r="1" spans="1:5" x14ac:dyDescent="0.3">
      <c r="A1" s="22"/>
      <c r="B1" s="34"/>
      <c r="C1" s="22"/>
      <c r="D1" s="22"/>
      <c r="E1" s="23" t="s">
        <v>5</v>
      </c>
    </row>
    <row r="2" spans="1:5" s="13" customFormat="1" x14ac:dyDescent="0.3">
      <c r="A2" s="12" t="s">
        <v>443</v>
      </c>
      <c r="B2" s="33"/>
      <c r="C2" s="14"/>
      <c r="D2" s="14"/>
      <c r="E2" s="14"/>
    </row>
    <row r="3" spans="1:5" x14ac:dyDescent="0.3">
      <c r="A3" s="1" t="s">
        <v>444</v>
      </c>
      <c r="B3" s="32" t="s">
        <v>583</v>
      </c>
      <c r="E3" s="1" t="s">
        <v>445</v>
      </c>
    </row>
    <row r="4" spans="1:5" ht="28.95" x14ac:dyDescent="0.3">
      <c r="A4" s="1" t="s">
        <v>476</v>
      </c>
      <c r="B4" s="31" t="s">
        <v>542</v>
      </c>
      <c r="E4" s="2" t="s">
        <v>477</v>
      </c>
    </row>
    <row r="5" spans="1:5" ht="28.95" x14ac:dyDescent="0.3">
      <c r="A5" s="1" t="s">
        <v>494</v>
      </c>
      <c r="B5" s="31" t="s">
        <v>584</v>
      </c>
      <c r="E5" s="2" t="s">
        <v>495</v>
      </c>
    </row>
    <row r="6" spans="1:5" ht="57.6" x14ac:dyDescent="0.3">
      <c r="A6" s="1" t="s">
        <v>496</v>
      </c>
      <c r="B6" s="31" t="s">
        <v>595</v>
      </c>
      <c r="E6" s="2" t="s">
        <v>499</v>
      </c>
    </row>
    <row r="7" spans="1:5" x14ac:dyDescent="0.3">
      <c r="A7" s="1" t="s">
        <v>457</v>
      </c>
      <c r="B7" s="31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95" x14ac:dyDescent="0.3">
      <c r="A8" s="1" t="s">
        <v>458</v>
      </c>
      <c r="B8" s="31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1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3"/>
      <c r="C11" s="12"/>
      <c r="D11" s="14"/>
      <c r="E11" s="14"/>
    </row>
    <row r="12" spans="1:5" x14ac:dyDescent="0.3">
      <c r="A12" s="1" t="s">
        <v>44</v>
      </c>
      <c r="B12" s="31" t="s">
        <v>594</v>
      </c>
      <c r="E12" s="1" t="s">
        <v>498</v>
      </c>
    </row>
    <row r="13" spans="1:5" x14ac:dyDescent="0.3">
      <c r="A13" s="1" t="s">
        <v>28</v>
      </c>
      <c r="B13" s="31" t="s">
        <v>469</v>
      </c>
      <c r="E13" s="1" t="s">
        <v>500</v>
      </c>
    </row>
    <row r="14" spans="1:5" x14ac:dyDescent="0.3">
      <c r="A14" s="1" t="s">
        <v>29</v>
      </c>
      <c r="B14" s="31" t="s">
        <v>470</v>
      </c>
    </row>
    <row r="15" spans="1:5" x14ac:dyDescent="0.3">
      <c r="A15" s="1" t="s">
        <v>487</v>
      </c>
      <c r="B15" s="31" t="b">
        <v>1</v>
      </c>
      <c r="E15" s="1" t="s">
        <v>445</v>
      </c>
    </row>
    <row r="16" spans="1:5" x14ac:dyDescent="0.3">
      <c r="A16" s="1" t="s">
        <v>488</v>
      </c>
      <c r="B16" s="30" t="b">
        <v>1</v>
      </c>
      <c r="E16" s="1" t="s">
        <v>497</v>
      </c>
    </row>
    <row r="17" spans="1:5" x14ac:dyDescent="0.3">
      <c r="A17" s="1" t="s">
        <v>489</v>
      </c>
      <c r="B17" s="31" t="s">
        <v>490</v>
      </c>
      <c r="E17" s="1" t="s">
        <v>445</v>
      </c>
    </row>
    <row r="18" spans="1:5" x14ac:dyDescent="0.3">
      <c r="A18" s="1" t="s">
        <v>491</v>
      </c>
      <c r="B18" s="31" t="s">
        <v>577</v>
      </c>
      <c r="E18" s="1" t="s">
        <v>445</v>
      </c>
    </row>
    <row r="19" spans="1:5" x14ac:dyDescent="0.3">
      <c r="B19" s="31"/>
    </row>
    <row r="20" spans="1:5" s="2" customFormat="1" ht="72" x14ac:dyDescent="0.3">
      <c r="A20" s="12" t="s">
        <v>30</v>
      </c>
      <c r="B20" s="33"/>
      <c r="C20" s="12"/>
      <c r="D20" s="12"/>
      <c r="E20" s="14" t="s">
        <v>475</v>
      </c>
    </row>
    <row r="21" spans="1:5" x14ac:dyDescent="0.3">
      <c r="A21" s="1" t="s">
        <v>471</v>
      </c>
      <c r="B21" s="31" t="s">
        <v>588</v>
      </c>
    </row>
    <row r="22" spans="1:5" x14ac:dyDescent="0.3">
      <c r="A22" s="37"/>
    </row>
    <row r="23" spans="1:5" s="37" customFormat="1" x14ac:dyDescent="0.3">
      <c r="B23" s="32"/>
    </row>
    <row r="24" spans="1:5" s="2" customFormat="1" ht="72" x14ac:dyDescent="0.3">
      <c r="A24" s="12" t="s">
        <v>467</v>
      </c>
      <c r="B24" s="33"/>
      <c r="C24" s="12" t="s">
        <v>613</v>
      </c>
      <c r="D24" s="12"/>
      <c r="E24" s="14" t="s">
        <v>475</v>
      </c>
    </row>
    <row r="25" spans="1:5" x14ac:dyDescent="0.3">
      <c r="A25" s="37" t="str">
        <f>IF(LEN(INDEX(Lookups!$C$13:$Z$22,1,3*MATCH(Setup!$B21,Lookups!$A$13:$A$19,0)-2))=0,"",INDEX(Lookups!$C$13:$Z$22,1,3*MATCH(Setup!$B21,Lookups!$A$13:$A$19,0)-2))</f>
        <v>popSize</v>
      </c>
      <c r="B25" s="31">
        <f>IF(LEN(INDEX(Lookups!$C$13:$Z$22,1,3*MATCH(Setup!$B21,Lookups!$A$13:$A$19,0)-1))=0,"",INDEX(Lookups!$C$13:$Z$22,1,3*MATCH(Setup!$B21,Lookups!$A$13:$A$19,0)-1))</f>
        <v>30</v>
      </c>
      <c r="C25" s="32" t="str">
        <f>IF(LEN(INDEX(Lookups!$C$13:$Z$22,1,3*MATCH(Setup!$B21,Lookups!$A$13:$A$19,0)))=0,"",INDEX(Lookups!$C$13:$Z$22,1,3*MATCH(Setup!$B21,Lookups!$A$13:$A$19,0)))</f>
        <v>Size of initial population</v>
      </c>
    </row>
    <row r="26" spans="1:5" x14ac:dyDescent="0.3">
      <c r="A26" s="37" t="str">
        <f>IF(LEN(INDEX(Lookups!$C$13:$Z$22,2,3*MATCH(Setup!$B21,Lookups!$A$13:$A$19,0)-2))=0,"",INDEX(Lookups!$C$13:$Z$22,2,3*MATCH(Setup!$B21,Lookups!$A$13:$A$19,0)-2))</f>
        <v>Generations</v>
      </c>
      <c r="B26" s="31">
        <f>IF(LEN(INDEX(Lookups!$C$13:$Z$22,2,3*MATCH(Setup!$B21,Lookups!$A$13:$A$19,0)-1))=0,"",INDEX(Lookups!$C$13:$Z$22,2,3*MATCH(Setup!$B21,Lookups!$A$13:$A$19,0)-1))</f>
        <v>5</v>
      </c>
      <c r="C26" s="32" t="str">
        <f>IF(LEN(INDEX(Lookups!$C$13:$Z$22,2,3*MATCH(Setup!$B21,Lookups!$A$13:$A$19,0)))=0,"",INDEX(Lookups!$C$13:$Z$22,2,3*MATCH(Setup!$B21,Lookups!$A$13:$A$19,0)))</f>
        <v>Number of generations</v>
      </c>
    </row>
    <row r="27" spans="1:5" x14ac:dyDescent="0.3">
      <c r="A27" s="37" t="str">
        <f>IF(LEN(INDEX(Lookups!$C$13:$Z$22,3,3*MATCH(Setup!$B21,Lookups!$A$13:$A$19,0)-2))=0,"",INDEX(Lookups!$C$13:$Z$22,3,3*MATCH(Setup!$B21,Lookups!$A$13:$A$19,0)-2))</f>
        <v>waitGenerations</v>
      </c>
      <c r="B27" s="31">
        <f>IF(LEN(INDEX(Lookups!$C$13:$Z$22,3,3*MATCH(Setup!$B21,Lookups!$A$13:$A$19,0)-1))=0,"",INDEX(Lookups!$C$13:$Z$22,3,3*MATCH(Setup!$B21,Lookups!$A$13:$A$19,0)-1))</f>
        <v>2</v>
      </c>
      <c r="C27" s="32" t="str">
        <f>IF(LEN(INDEX(Lookups!$C$13:$Z$22,3,3*MATCH(Setup!$B21,Lookups!$A$13:$A$19,0)))=0,"",INDEX(Lookups!$C$13:$Z$22,3,3*MATCH(Setup!$B21,Lookups!$A$13:$A$19,0)))</f>
        <v>If no improvement in waitGenerations of generations, then exit</v>
      </c>
    </row>
    <row r="28" spans="1:5" s="37" customFormat="1" x14ac:dyDescent="0.3">
      <c r="A28" s="37" t="str">
        <f>IF(LEN(INDEX(Lookups!$C$13:$Z$22,4,3*MATCH(Setup!$B21,Lookups!$A$13:$A$19,0)-2))=0,"",INDEX(Lookups!$C$13:$Z$22,4,3*MATCH(Setup!$B21,Lookups!$A$13:$A$19,0)-2))</f>
        <v>bfgsburnin</v>
      </c>
      <c r="B28" s="31">
        <f>IF(LEN(INDEX(Lookups!$C$13:$Z$22,4,3*MATCH(Setup!$B21,Lookups!$A$13:$A$19,0)-1))=0,"",INDEX(Lookups!$C$13:$Z$22,4,3*MATCH(Setup!$B21,Lookups!$A$13:$A$19,0)-1))</f>
        <v>2</v>
      </c>
      <c r="C28" s="32" t="str">
        <f>IF(LEN(INDEX(Lookups!$C$13:$Z$22,4,3*MATCH(Setup!$B21,Lookups!$A$13:$A$19,0)))=0,"",INDEX(Lookups!$C$13:$Z$22,4,3*MATCH(Setup!$B21,Lookups!$A$13:$A$19,0)))</f>
        <v>The number of generations which are run before the BFGS is ﬁrst used</v>
      </c>
    </row>
    <row r="29" spans="1:5" s="37" customFormat="1" x14ac:dyDescent="0.3">
      <c r="A29" s="37" t="str">
        <f>IF(LEN(INDEX(Lookups!$C$13:$Z$22,5,3*MATCH(Setup!$B21,Lookups!$A$13:$A$19,0)-2))=0,"",INDEX(Lookups!$C$13:$Z$22,5,3*MATCH(Setup!$B21,Lookups!$A$13:$A$19,0)-2))</f>
        <v>solutionTolerance</v>
      </c>
      <c r="B29" s="31">
        <f>IF(LEN(INDEX(Lookups!$C$13:$Z$22,5,3*MATCH(Setup!$B21,Lookups!$A$13:$A$19,0)-1))=0,"",INDEX(Lookups!$C$13:$Z$22,5,3*MATCH(Setup!$B21,Lookups!$A$13:$A$19,0)-1))</f>
        <v>0.01</v>
      </c>
      <c r="C29" s="32" t="str">
        <f>IF(LEN(INDEX(Lookups!$C$13:$Z$22,5,3*MATCH(Setup!$B21,Lookups!$A$13:$A$19,0)))=0,"",INDEX(Lookups!$C$13:$Z$22,5,3*MATCH(Setup!$B21,Lookups!$A$13:$A$19,0)))</f>
        <v>Numbers within solutionTolerance are considered equal</v>
      </c>
    </row>
    <row r="30" spans="1:5" s="37" customFormat="1" x14ac:dyDescent="0.3">
      <c r="A30" s="37" t="str">
        <f>IF(LEN(INDEX(Lookups!$C$13:$Z$22,6,3*MATCH(Setup!$B21,Lookups!$A$13:$A$19,0)-2))=0,"",INDEX(Lookups!$C$13:$Z$22,6,3*MATCH(Setup!$B21,Lookups!$A$13:$A$19,0)-2))</f>
        <v>epsilonGradient</v>
      </c>
      <c r="B30" s="31">
        <f>IF(LEN(INDEX(Lookups!$C$13:$Z$22,6,3*MATCH(Setup!$B21,Lookups!$A$13:$A$19,0)-1))=0,"",INDEX(Lookups!$C$13:$Z$22,6,3*MATCH(Setup!$B21,Lookups!$A$13:$A$19,0)-1))</f>
        <v>0.01</v>
      </c>
      <c r="C30" s="32" t="str">
        <f>IF(LEN(INDEX(Lookups!$C$13:$Z$22,6,3*MATCH(Setup!$B21,Lookups!$A$13:$A$19,0)))=0,"",INDEX(Lookups!$C$13:$Z$22,6,3*MATCH(Setup!$B21,Lookups!$A$13:$A$19,0)))</f>
        <v>epsilon in gradient calculation</v>
      </c>
    </row>
    <row r="31" spans="1:5" s="37" customFormat="1" x14ac:dyDescent="0.3">
      <c r="A31" s="37" t="str">
        <f>IF(LEN(INDEX(Lookups!$C$13:$Z$22,7,3*MATCH(Setup!$B21,Lookups!$A$13:$A$19,0)-2))=0,"",INDEX(Lookups!$C$13:$Z$22,7,3*MATCH(Setup!$B21,Lookups!$A$13:$A$19,0)-2))</f>
        <v>pgtol</v>
      </c>
      <c r="B31" s="31">
        <f>IF(LEN(INDEX(Lookups!$C$13:$Z$22,7,3*MATCH(Setup!$B21,Lookups!$A$13:$A$19,0)-1))=0,"",INDEX(Lookups!$C$13:$Z$22,7,3*MATCH(Setup!$B21,Lookups!$A$13:$A$19,0)-1))</f>
        <v>0.01</v>
      </c>
      <c r="C31" s="32" t="str">
        <f>IF(LEN(INDEX(Lookups!$C$13:$Z$22,7,3*MATCH(Setup!$B21,Lookups!$A$13:$A$19,0)))=0,"",INDEX(Lookups!$C$13:$Z$22,7,3*MATCH(Setup!$B21,Lookups!$A$13:$A$19,0)))</f>
        <v>tolerance on the projected gradient</v>
      </c>
    </row>
    <row r="32" spans="1:5" s="37" customFormat="1" x14ac:dyDescent="0.3">
      <c r="A32" s="37" t="str">
        <f>IF(LEN(INDEX(Lookups!$C$13:$Z$22,8,3*MATCH(Setup!$B21,Lookups!$A$13:$A$19,0)-2))=0,"",INDEX(Lookups!$C$13:$Z$22,8,3*MATCH(Setup!$B21,Lookups!$A$13:$A$19,0)-2))</f>
        <v>factr</v>
      </c>
      <c r="B32" s="31">
        <f>IF(LEN(INDEX(Lookups!$C$13:$Z$22,8,3*MATCH(Setup!$B21,Lookups!$A$13:$A$19,0)-1))=0,"",INDEX(Lookups!$C$13:$Z$22,8,3*MATCH(Setup!$B21,Lookups!$A$13:$A$19,0)-1))</f>
        <v>45036000000000</v>
      </c>
      <c r="C32" s="32" t="str">
        <f>IF(LEN(INDEX(Lookups!$C$13:$Z$22,8,3*MATCH(Setup!$B21,Lookups!$A$13:$A$19,0)))=0,"",INDEX(Lookups!$C$13:$Z$22,8,3*MATCH(Setup!$B21,Lookups!$A$13:$A$19,0)))</f>
        <v>Tolerance on delta_F</v>
      </c>
    </row>
    <row r="33" spans="1:5" s="37" customFormat="1" x14ac:dyDescent="0.3">
      <c r="A33" s="37" t="str">
        <f>IF(LEN(INDEX(Lookups!$C$13:$Z$22,9,3*MATCH(Setup!$B21,Lookups!$A$13:$A$19,0)-2))=0,"",INDEX(Lookups!$C$13:$Z$22,9,3*MATCH(Setup!$B21,Lookups!$A$13:$A$19,0)-2))</f>
        <v>maxit</v>
      </c>
      <c r="B33" s="31">
        <f>IF(LEN(INDEX(Lookups!$C$13:$Z$22,9,3*MATCH(Setup!$B21,Lookups!$A$13:$A$19,0)-1))=0,"",INDEX(Lookups!$C$13:$Z$22,9,3*MATCH(Setup!$B21,Lookups!$A$13:$A$19,0)-1))</f>
        <v>100</v>
      </c>
      <c r="C33" s="32" t="str">
        <f>IF(LEN(INDEX(Lookups!$C$13:$Z$22,9,3*MATCH(Setup!$B21,Lookups!$A$13:$A$19,0)))=0,"",INDEX(Lookups!$C$13:$Z$22,9,3*MATCH(Setup!$B21,Lookups!$A$13:$A$19,0)))</f>
        <v>Maximum number of iterations</v>
      </c>
    </row>
    <row r="34" spans="1:5" x14ac:dyDescent="0.3">
      <c r="A34" s="37" t="str">
        <f>IF(LEN(INDEX(Lookups!$C$13:$Z$22,10,3*MATCH(Setup!$B21,Lookups!$A$13:$A$19,0)-2))=0,"",INDEX(Lookups!$C$13:$Z$22,10,3*MATCH(Setup!$B21,Lookups!$A$13:$A$19,0)-2))</f>
        <v>normType</v>
      </c>
      <c r="B34" s="31" t="str">
        <f>IF(LEN(INDEX(Lookups!$C$13:$Z$22,10,3*MATCH(Setup!$B21,Lookups!$A$13:$A$19,0)-1))=0,"",INDEX(Lookups!$C$13:$Z$22,10,3*MATCH(Setup!$B21,Lookups!$A$13:$A$19,0)-1))</f>
        <v>minkowski</v>
      </c>
      <c r="C34" s="32" t="str">
        <f>IF(LEN(INDEX(Lookups!$C$13:$Z$22,10,3*MATCH(Setup!$B21,Lookups!$A$13:$A$19,0)))=0,"",INDEX(Lookups!$C$13:$Z$22,10,3*MATCH(Setup!$B21,Lookups!$A$13:$A$19,0)))</f>
        <v/>
      </c>
    </row>
    <row r="35" spans="1:5" s="37" customFormat="1" x14ac:dyDescent="0.3">
      <c r="A35" s="37" t="str">
        <f>IF(LEN(INDEX(Lookups!$C$13:$Z$23,11,3*MATCH(Setup!$B21,Lookups!$A$13:$A$19,0)-2))=0,"",INDEX(Lookups!$C$13:$Z$23,11,3*MATCH(Setup!$B21,Lookups!$A$13:$A$19,0)-2))</f>
        <v>pPower</v>
      </c>
      <c r="B35" s="31">
        <f>IF(LEN(INDEX(Lookups!$C$13:$Z$23,11,3*MATCH(Setup!$B21,Lookups!$A$13:$A$19,0)-1))=0,"",INDEX(Lookups!$C$13:$Z$23,11,3*MATCH(Setup!$B21,Lookups!$A$13:$A$19,0)-1))</f>
        <v>2</v>
      </c>
      <c r="C35" s="32" t="str">
        <f>IF(LEN(INDEX(Lookups!$C$13:$Z$23,11,3*MATCH(Setup!$B21,Lookups!$A$13:$A$19,0)))=0,"",INDEX(Lookups!$C$13:$Z$23,11,3*MATCH(Setup!$B21,Lookups!$A$13:$A$19,0)))</f>
        <v>Lp norm power</v>
      </c>
    </row>
    <row r="36" spans="1:5" s="37" customFormat="1" x14ac:dyDescent="0.3">
      <c r="B36" s="31"/>
      <c r="C36" s="32"/>
    </row>
    <row r="37" spans="1:5" s="2" customFormat="1" ht="28.8" x14ac:dyDescent="0.3">
      <c r="A37" s="12" t="s">
        <v>36</v>
      </c>
      <c r="B37" s="33" t="s">
        <v>41</v>
      </c>
      <c r="C37" s="12" t="s">
        <v>34</v>
      </c>
      <c r="D37" s="12"/>
      <c r="E37" s="14"/>
    </row>
    <row r="38" spans="1:5" x14ac:dyDescent="0.3">
      <c r="A38" s="1" t="s">
        <v>32</v>
      </c>
      <c r="B38" s="31" t="s">
        <v>468</v>
      </c>
    </row>
    <row r="40" spans="1:5" s="2" customFormat="1" ht="28.8" x14ac:dyDescent="0.3">
      <c r="A40" s="12" t="s">
        <v>33</v>
      </c>
      <c r="B40" s="33" t="s">
        <v>473</v>
      </c>
      <c r="C40" s="12" t="s">
        <v>43</v>
      </c>
      <c r="D40" s="12" t="s">
        <v>41</v>
      </c>
      <c r="E40" s="14" t="s">
        <v>465</v>
      </c>
    </row>
    <row r="41" spans="1:5" ht="43.2" x14ac:dyDescent="0.3">
      <c r="A41" s="1" t="s">
        <v>35</v>
      </c>
      <c r="B41" s="32" t="s">
        <v>630</v>
      </c>
      <c r="C41" s="1" t="s">
        <v>46</v>
      </c>
      <c r="D41" s="24" t="s">
        <v>629</v>
      </c>
      <c r="E41" s="2" t="s">
        <v>466</v>
      </c>
    </row>
    <row r="43" spans="1:5" s="2" customFormat="1" ht="43.2" x14ac:dyDescent="0.3">
      <c r="A43" s="12" t="s">
        <v>38</v>
      </c>
      <c r="B43" s="33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topLeftCell="E1" zoomScale="70" zoomScaleNormal="70" zoomScalePageLayoutView="90" workbookViewId="0">
      <selection activeCell="T13" sqref="T13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664062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3.21875" style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40" t="s">
        <v>502</v>
      </c>
      <c r="Q1" s="27"/>
      <c r="R1" s="27"/>
      <c r="S1" s="6"/>
      <c r="T1" s="6"/>
      <c r="U1" s="39" t="s">
        <v>67</v>
      </c>
      <c r="V1" s="39"/>
      <c r="W1" s="39"/>
      <c r="X1" s="39"/>
      <c r="Y1" s="39"/>
      <c r="Z1" s="39"/>
    </row>
    <row r="2" spans="1:26" s="9" customFormat="1" ht="15.6" x14ac:dyDescent="0.3">
      <c r="A2" s="9" t="s">
        <v>3</v>
      </c>
      <c r="B2" s="9" t="s">
        <v>40</v>
      </c>
      <c r="C2" s="9" t="s">
        <v>582</v>
      </c>
      <c r="D2" s="9" t="s">
        <v>581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 t="s">
        <v>28</v>
      </c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578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s="37" customFormat="1" ht="15" x14ac:dyDescent="0.25">
      <c r="A4" s="37" t="b">
        <v>0</v>
      </c>
      <c r="B4" s="37" t="s">
        <v>16</v>
      </c>
      <c r="D4" s="37" t="s">
        <v>16</v>
      </c>
      <c r="I4" s="5"/>
      <c r="J4" s="5"/>
    </row>
    <row r="5" spans="1:26" s="37" customFormat="1" ht="15" x14ac:dyDescent="0.25">
      <c r="B5" s="37" t="s">
        <v>23</v>
      </c>
      <c r="D5" s="37" t="s">
        <v>16</v>
      </c>
      <c r="E5" s="37" t="s">
        <v>16</v>
      </c>
      <c r="F5" s="37" t="s">
        <v>2</v>
      </c>
      <c r="K5" s="3"/>
      <c r="L5" s="3"/>
      <c r="M5" s="3"/>
      <c r="N5" s="3"/>
      <c r="O5" s="3"/>
      <c r="Q5" s="4"/>
    </row>
    <row r="6" spans="1:26" s="37" customFormat="1" ht="15" x14ac:dyDescent="0.25">
      <c r="A6" s="36" t="b">
        <v>1</v>
      </c>
      <c r="B6" s="36" t="s">
        <v>73</v>
      </c>
      <c r="C6" s="36" t="s">
        <v>49</v>
      </c>
      <c r="D6" s="36" t="s">
        <v>49</v>
      </c>
      <c r="E6" s="37" t="s">
        <v>74</v>
      </c>
      <c r="F6" s="36"/>
      <c r="G6" s="36"/>
      <c r="H6" s="36"/>
      <c r="I6" s="36"/>
      <c r="J6" s="5"/>
      <c r="K6" s="3"/>
      <c r="L6" s="3"/>
      <c r="M6" s="3"/>
      <c r="N6" s="3"/>
      <c r="O6" s="3"/>
      <c r="Q6" s="4"/>
    </row>
    <row r="7" spans="1:26" s="37" customFormat="1" ht="15" x14ac:dyDescent="0.25">
      <c r="A7" s="36"/>
      <c r="B7" s="36" t="s">
        <v>23</v>
      </c>
      <c r="C7" s="36"/>
      <c r="D7" s="36" t="s">
        <v>50</v>
      </c>
      <c r="E7" s="36" t="s">
        <v>51</v>
      </c>
      <c r="F7" s="36" t="s">
        <v>2</v>
      </c>
      <c r="G7" s="36" t="s">
        <v>68</v>
      </c>
      <c r="H7" s="36"/>
      <c r="I7" s="36" t="s">
        <v>72</v>
      </c>
      <c r="J7" s="36" t="s">
        <v>89</v>
      </c>
      <c r="K7" s="3"/>
      <c r="L7" s="3"/>
      <c r="M7" s="3"/>
      <c r="N7" s="3"/>
      <c r="O7" s="3"/>
      <c r="Q7" s="4"/>
    </row>
    <row r="8" spans="1:26" s="37" customFormat="1" ht="15" x14ac:dyDescent="0.25">
      <c r="A8" s="36"/>
      <c r="B8" s="36" t="s">
        <v>24</v>
      </c>
      <c r="C8" s="36"/>
      <c r="D8" s="36" t="s">
        <v>93</v>
      </c>
      <c r="E8" s="36" t="s">
        <v>52</v>
      </c>
      <c r="F8" s="36" t="s">
        <v>15</v>
      </c>
      <c r="G8" s="36" t="s">
        <v>70</v>
      </c>
      <c r="H8" s="36"/>
      <c r="I8" s="36">
        <v>0</v>
      </c>
      <c r="J8" s="5"/>
      <c r="K8" s="3">
        <v>-40</v>
      </c>
      <c r="L8" s="3">
        <v>40</v>
      </c>
      <c r="M8" s="3">
        <v>-1</v>
      </c>
      <c r="N8" s="3">
        <f>(L8-K8)/6</f>
        <v>13.333333333333334</v>
      </c>
      <c r="O8" s="3"/>
      <c r="Q8" s="4"/>
      <c r="R8" s="37" t="s">
        <v>26</v>
      </c>
    </row>
    <row r="9" spans="1:26" s="37" customFormat="1" ht="15" x14ac:dyDescent="0.25">
      <c r="A9" s="36"/>
      <c r="B9" s="36" t="s">
        <v>23</v>
      </c>
      <c r="C9" s="36"/>
      <c r="D9" s="15" t="s">
        <v>53</v>
      </c>
      <c r="E9" s="36" t="s">
        <v>54</v>
      </c>
      <c r="F9" s="36" t="s">
        <v>2</v>
      </c>
      <c r="G9" s="36" t="s">
        <v>70</v>
      </c>
      <c r="H9" s="36"/>
      <c r="I9" s="36">
        <v>0</v>
      </c>
      <c r="J9" s="5"/>
      <c r="K9" s="3"/>
      <c r="L9" s="3"/>
      <c r="M9" s="3"/>
      <c r="N9" s="3"/>
      <c r="O9" s="3"/>
      <c r="Q9" s="4"/>
    </row>
    <row r="10" spans="1:26" s="37" customFormat="1" ht="15" x14ac:dyDescent="0.25">
      <c r="A10" s="36"/>
      <c r="B10" s="36" t="s">
        <v>23</v>
      </c>
      <c r="C10" s="36"/>
      <c r="D10" s="36" t="s">
        <v>55</v>
      </c>
      <c r="E10" s="36" t="s">
        <v>56</v>
      </c>
      <c r="F10" s="36" t="s">
        <v>2</v>
      </c>
      <c r="G10" s="36" t="s">
        <v>70</v>
      </c>
      <c r="H10" s="36"/>
      <c r="I10" s="36">
        <v>0</v>
      </c>
      <c r="J10" s="5"/>
      <c r="K10" s="3"/>
      <c r="L10" s="3"/>
      <c r="M10" s="3"/>
      <c r="N10" s="3"/>
      <c r="O10" s="3"/>
      <c r="Q10" s="4"/>
    </row>
    <row r="11" spans="1:26" s="37" customFormat="1" ht="15" x14ac:dyDescent="0.25">
      <c r="A11" s="36"/>
      <c r="B11" s="36" t="s">
        <v>23</v>
      </c>
      <c r="C11" s="36"/>
      <c r="D11" s="36" t="s">
        <v>57</v>
      </c>
      <c r="E11" s="36" t="s">
        <v>58</v>
      </c>
      <c r="F11" s="36" t="s">
        <v>2</v>
      </c>
      <c r="G11" s="36" t="s">
        <v>71</v>
      </c>
      <c r="H11" s="36"/>
      <c r="I11" s="36">
        <v>0</v>
      </c>
      <c r="J11" s="5"/>
      <c r="K11" s="3"/>
      <c r="L11" s="3"/>
      <c r="M11" s="3"/>
      <c r="N11" s="3"/>
      <c r="O11" s="3"/>
      <c r="Q11" s="4"/>
    </row>
    <row r="12" spans="1:26" s="37" customFormat="1" ht="15" x14ac:dyDescent="0.25">
      <c r="A12" s="36"/>
      <c r="B12" s="36" t="s">
        <v>23</v>
      </c>
      <c r="C12" s="36"/>
      <c r="D12" s="36" t="s">
        <v>59</v>
      </c>
      <c r="E12" s="36" t="s">
        <v>60</v>
      </c>
      <c r="F12" s="36" t="s">
        <v>2</v>
      </c>
      <c r="G12" s="36" t="s">
        <v>69</v>
      </c>
      <c r="H12" s="36"/>
      <c r="I12" s="36" t="b">
        <v>1</v>
      </c>
      <c r="J12" s="5"/>
      <c r="K12" s="3"/>
      <c r="L12" s="3"/>
      <c r="M12" s="3"/>
      <c r="N12" s="3"/>
      <c r="O12" s="3"/>
      <c r="Q12" s="4"/>
    </row>
    <row r="13" spans="1:26" s="37" customFormat="1" ht="15" x14ac:dyDescent="0.25">
      <c r="A13" s="36"/>
      <c r="B13" s="36" t="s">
        <v>23</v>
      </c>
      <c r="C13" s="36"/>
      <c r="D13" s="36" t="s">
        <v>61</v>
      </c>
      <c r="E13" s="36" t="s">
        <v>62</v>
      </c>
      <c r="F13" s="36" t="s">
        <v>2</v>
      </c>
      <c r="G13" s="36" t="s">
        <v>71</v>
      </c>
      <c r="H13" s="36"/>
      <c r="I13" s="36">
        <v>15</v>
      </c>
      <c r="J13" s="5"/>
      <c r="K13" s="3"/>
      <c r="L13" s="3"/>
      <c r="M13" s="3"/>
      <c r="N13" s="3"/>
      <c r="O13" s="3"/>
      <c r="Q13" s="4"/>
    </row>
    <row r="14" spans="1:26" s="37" customFormat="1" ht="15" x14ac:dyDescent="0.25">
      <c r="A14" s="36"/>
      <c r="B14" s="36" t="s">
        <v>23</v>
      </c>
      <c r="C14" s="36"/>
      <c r="D14" s="36" t="s">
        <v>63</v>
      </c>
      <c r="E14" s="36" t="s">
        <v>64</v>
      </c>
      <c r="F14" s="36" t="s">
        <v>2</v>
      </c>
      <c r="G14" s="36" t="s">
        <v>70</v>
      </c>
      <c r="H14" s="36"/>
      <c r="I14" s="36">
        <v>0</v>
      </c>
      <c r="J14" s="5"/>
      <c r="K14" s="3"/>
      <c r="L14" s="3"/>
      <c r="M14" s="3"/>
      <c r="N14" s="3"/>
      <c r="O14" s="3"/>
      <c r="Q14" s="4"/>
    </row>
    <row r="15" spans="1:26" s="37" customFormat="1" ht="15" x14ac:dyDescent="0.25">
      <c r="A15" s="36"/>
      <c r="B15" s="36" t="s">
        <v>23</v>
      </c>
      <c r="C15" s="36"/>
      <c r="D15" s="36" t="s">
        <v>65</v>
      </c>
      <c r="E15" s="36" t="s">
        <v>66</v>
      </c>
      <c r="F15" s="36" t="s">
        <v>2</v>
      </c>
      <c r="G15" s="36" t="s">
        <v>71</v>
      </c>
      <c r="H15" s="36"/>
      <c r="I15" s="36">
        <v>1</v>
      </c>
      <c r="J15" s="5"/>
      <c r="K15" s="3"/>
      <c r="L15" s="3"/>
      <c r="M15" s="3"/>
      <c r="N15" s="3"/>
      <c r="O15" s="3"/>
      <c r="Q15" s="4"/>
    </row>
    <row r="16" spans="1:26" s="37" customFormat="1" ht="15.75" x14ac:dyDescent="0.25">
      <c r="A16" s="20" t="b">
        <v>1</v>
      </c>
      <c r="B16" s="20" t="s">
        <v>293</v>
      </c>
      <c r="C16" s="20" t="s">
        <v>294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s="37" customFormat="1" ht="15.75" x14ac:dyDescent="0.25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s="37" customFormat="1" ht="15.75" x14ac:dyDescent="0.25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-40</v>
      </c>
      <c r="L18" s="3">
        <v>40</v>
      </c>
      <c r="M18" s="3">
        <v>0</v>
      </c>
      <c r="N18" s="3">
        <f>(L18-K18)/6</f>
        <v>13.333333333333334</v>
      </c>
      <c r="O18" s="3"/>
      <c r="Q18" s="4"/>
      <c r="R18" s="37" t="s">
        <v>26</v>
      </c>
    </row>
    <row r="19" spans="1:18" s="37" customFormat="1" ht="15.75" x14ac:dyDescent="0.25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s="37" customFormat="1" ht="15.75" x14ac:dyDescent="0.25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s="37" customFormat="1" ht="15.75" x14ac:dyDescent="0.25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s="37" customFormat="1" ht="15.75" x14ac:dyDescent="0.25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s="37" customFormat="1" ht="15.75" x14ac:dyDescent="0.25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s="37" customFormat="1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s="37" customFormat="1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s="36" customFormat="1" x14ac:dyDescent="0.3">
      <c r="A26" s="36" t="b">
        <v>1</v>
      </c>
      <c r="B26" s="36" t="s">
        <v>75</v>
      </c>
      <c r="C26" s="36" t="s">
        <v>75</v>
      </c>
      <c r="D26" s="36" t="s">
        <v>75</v>
      </c>
      <c r="E26" s="36" t="s">
        <v>74</v>
      </c>
      <c r="P26" s="37"/>
    </row>
    <row r="27" spans="1:18" s="36" customFormat="1" x14ac:dyDescent="0.3">
      <c r="B27" s="36" t="s">
        <v>23</v>
      </c>
      <c r="D27" s="36" t="s">
        <v>50</v>
      </c>
      <c r="E27" s="36" t="s">
        <v>51</v>
      </c>
      <c r="F27" s="36" t="s">
        <v>2</v>
      </c>
      <c r="G27" s="36" t="s">
        <v>68</v>
      </c>
      <c r="I27" s="36" t="s">
        <v>72</v>
      </c>
      <c r="J27" s="36" t="s">
        <v>89</v>
      </c>
      <c r="P27" s="37"/>
    </row>
    <row r="28" spans="1:18" s="36" customFormat="1" x14ac:dyDescent="0.3">
      <c r="B28" s="36" t="s">
        <v>24</v>
      </c>
      <c r="D28" s="19" t="s">
        <v>92</v>
      </c>
      <c r="E28" s="36" t="s">
        <v>76</v>
      </c>
      <c r="F28" s="36" t="s">
        <v>15</v>
      </c>
      <c r="G28" s="36" t="s">
        <v>70</v>
      </c>
      <c r="I28" s="36">
        <v>0</v>
      </c>
      <c r="K28" s="3">
        <v>-100</v>
      </c>
      <c r="L28" s="3">
        <v>100</v>
      </c>
      <c r="M28" s="3">
        <v>0</v>
      </c>
      <c r="N28" s="3">
        <f>(L28-K28)/6</f>
        <v>33.333333333333336</v>
      </c>
      <c r="O28" s="3"/>
      <c r="P28" s="37"/>
      <c r="R28" s="37" t="s">
        <v>27</v>
      </c>
    </row>
    <row r="29" spans="1:18" s="36" customFormat="1" x14ac:dyDescent="0.3">
      <c r="B29" s="36" t="s">
        <v>23</v>
      </c>
      <c r="D29" s="36" t="s">
        <v>77</v>
      </c>
      <c r="E29" s="36" t="s">
        <v>54</v>
      </c>
      <c r="F29" s="36" t="s">
        <v>2</v>
      </c>
      <c r="G29" s="36" t="s">
        <v>70</v>
      </c>
      <c r="I29" s="36">
        <v>0</v>
      </c>
      <c r="P29" s="37"/>
    </row>
    <row r="30" spans="1:18" s="36" customFormat="1" x14ac:dyDescent="0.3">
      <c r="B30" s="36" t="s">
        <v>23</v>
      </c>
      <c r="D30" s="36" t="s">
        <v>78</v>
      </c>
      <c r="E30" s="36" t="s">
        <v>64</v>
      </c>
      <c r="F30" s="36" t="s">
        <v>2</v>
      </c>
      <c r="G30" s="36" t="s">
        <v>70</v>
      </c>
      <c r="I30" s="36">
        <v>0</v>
      </c>
      <c r="P30" s="37"/>
    </row>
    <row r="31" spans="1:18" s="36" customFormat="1" x14ac:dyDescent="0.3">
      <c r="B31" s="36" t="s">
        <v>23</v>
      </c>
      <c r="D31" s="36" t="s">
        <v>65</v>
      </c>
      <c r="E31" s="36" t="s">
        <v>66</v>
      </c>
      <c r="F31" s="36" t="s">
        <v>2</v>
      </c>
      <c r="G31" s="36" t="s">
        <v>71</v>
      </c>
      <c r="I31" s="36">
        <v>1</v>
      </c>
      <c r="P31" s="37"/>
    </row>
    <row r="32" spans="1:18" s="36" customFormat="1" ht="15.6" x14ac:dyDescent="0.3">
      <c r="A32" s="20" t="b">
        <v>1</v>
      </c>
      <c r="B32" s="20" t="s">
        <v>195</v>
      </c>
      <c r="C32" s="20" t="s">
        <v>196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37"/>
      <c r="L32" s="37"/>
      <c r="M32" s="37"/>
      <c r="N32" s="37"/>
      <c r="O32" s="37"/>
      <c r="P32" s="37"/>
      <c r="R32" s="37"/>
    </row>
    <row r="33" spans="1:20" s="36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>
        <v>1</v>
      </c>
      <c r="P33" s="37"/>
      <c r="R33" s="37" t="s">
        <v>27</v>
      </c>
    </row>
    <row r="34" spans="1:20" s="36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>
        <v>1</v>
      </c>
      <c r="P34" s="37"/>
      <c r="R34" s="37" t="s">
        <v>27</v>
      </c>
    </row>
    <row r="35" spans="1:20" s="36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37"/>
    </row>
    <row r="36" spans="1:20" s="36" customFormat="1" x14ac:dyDescent="0.3">
      <c r="A36" s="36" t="b">
        <v>1</v>
      </c>
      <c r="B36" s="36" t="s">
        <v>560</v>
      </c>
      <c r="C36" s="36" t="s">
        <v>559</v>
      </c>
      <c r="D36" s="36" t="s">
        <v>559</v>
      </c>
      <c r="E36" s="37" t="s">
        <v>74</v>
      </c>
    </row>
    <row r="37" spans="1:20" s="36" customFormat="1" x14ac:dyDescent="0.3">
      <c r="B37" s="36" t="s">
        <v>24</v>
      </c>
      <c r="D37" s="36" t="s">
        <v>561</v>
      </c>
      <c r="E37" s="36" t="s">
        <v>562</v>
      </c>
      <c r="F37" s="36" t="s">
        <v>15</v>
      </c>
      <c r="G37" s="36" t="s">
        <v>70</v>
      </c>
      <c r="I37" s="36">
        <v>44</v>
      </c>
      <c r="K37" s="36">
        <v>42</v>
      </c>
      <c r="L37" s="36">
        <v>46</v>
      </c>
      <c r="M37" s="36">
        <v>44</v>
      </c>
      <c r="N37" s="3">
        <f>(L37-K37)/6</f>
        <v>0.66666666666666663</v>
      </c>
      <c r="O37" s="3">
        <v>1</v>
      </c>
      <c r="R37" s="37" t="s">
        <v>26</v>
      </c>
    </row>
    <row r="38" spans="1:20" s="36" customFormat="1" x14ac:dyDescent="0.3">
      <c r="A38" s="36" t="b">
        <v>1</v>
      </c>
      <c r="B38" s="36" t="s">
        <v>566</v>
      </c>
      <c r="C38" s="36" t="s">
        <v>563</v>
      </c>
      <c r="D38" s="36" t="s">
        <v>563</v>
      </c>
      <c r="E38" s="37" t="s">
        <v>74</v>
      </c>
    </row>
    <row r="39" spans="1:20" s="36" customFormat="1" x14ac:dyDescent="0.3">
      <c r="B39" s="36" t="s">
        <v>24</v>
      </c>
      <c r="D39" s="36" t="s">
        <v>565</v>
      </c>
      <c r="E39" s="36" t="s">
        <v>564</v>
      </c>
      <c r="F39" s="36" t="s">
        <v>15</v>
      </c>
      <c r="G39" s="36" t="s">
        <v>70</v>
      </c>
      <c r="I39" s="36">
        <v>120</v>
      </c>
      <c r="K39" s="36">
        <v>118</v>
      </c>
      <c r="L39" s="36">
        <v>122</v>
      </c>
      <c r="M39" s="36">
        <v>120</v>
      </c>
      <c r="N39" s="3">
        <f>(L39-K39)/6</f>
        <v>0.66666666666666663</v>
      </c>
      <c r="O39" s="3">
        <v>1</v>
      </c>
      <c r="R39" s="37" t="s">
        <v>26</v>
      </c>
    </row>
    <row r="40" spans="1:20" s="37" customFormat="1" x14ac:dyDescent="0.3">
      <c r="J40" s="5"/>
      <c r="K40" s="5"/>
    </row>
    <row r="41" spans="1:20" customFormat="1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R41" s="1"/>
    </row>
    <row r="42" spans="1:20" customFormat="1" ht="15.6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20"/>
      <c r="P42" s="3"/>
      <c r="Q42" s="3"/>
      <c r="R42" s="1"/>
      <c r="T42" s="1"/>
    </row>
    <row r="43" spans="1:20" customFormat="1" ht="15.6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R43" s="1"/>
    </row>
    <row r="44" spans="1:20" customFormat="1" ht="15.6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R44" s="1"/>
    </row>
    <row r="45" spans="1:20" customFormat="1" ht="15.6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R45" s="1"/>
    </row>
    <row r="46" spans="1:20" customFormat="1" ht="15.6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R46" s="1"/>
    </row>
    <row r="47" spans="1:20" customFormat="1" ht="15.6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R47" s="1"/>
    </row>
    <row r="48" spans="1:20" customFormat="1" ht="15.6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R48" s="1"/>
    </row>
    <row r="49" spans="1:23" customFormat="1" ht="15.6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R49" s="1"/>
    </row>
    <row r="50" spans="1:23" customFormat="1" ht="15.6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R50" s="1"/>
    </row>
    <row r="51" spans="1:23" customFormat="1" ht="15.6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R51" s="1"/>
    </row>
    <row r="52" spans="1:23" customFormat="1" ht="15.6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R52" s="1"/>
    </row>
    <row r="53" spans="1:23" customFormat="1" ht="15.6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R53" s="1"/>
    </row>
    <row r="54" spans="1:23" customFormat="1" ht="15.6" x14ac:dyDescent="0.3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R54" s="1"/>
    </row>
    <row r="55" spans="1:23" customFormat="1" ht="15.6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R55" s="1"/>
    </row>
    <row r="56" spans="1:23" customFormat="1" ht="15.6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"/>
      <c r="N56" s="3"/>
      <c r="O56" s="3"/>
      <c r="P56" s="3"/>
      <c r="Q56" s="3"/>
      <c r="R56" s="1"/>
      <c r="T56" s="1"/>
    </row>
    <row r="57" spans="1:23" customFormat="1" ht="15.6" x14ac:dyDescent="0.3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8"/>
      <c r="N57" s="28"/>
      <c r="O57" s="28"/>
      <c r="P57" s="28"/>
      <c r="Q57" s="28"/>
      <c r="R57" s="1"/>
      <c r="S57" s="28"/>
      <c r="T57" s="28"/>
      <c r="U57" s="28"/>
      <c r="V57" s="28"/>
      <c r="W57" s="28"/>
    </row>
    <row r="58" spans="1:23" customFormat="1" ht="15.6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8"/>
      <c r="O58" s="28"/>
      <c r="P58" s="28"/>
      <c r="Q58" s="28"/>
      <c r="R58" s="1"/>
      <c r="S58" s="28"/>
      <c r="T58" s="28"/>
      <c r="U58" s="28"/>
      <c r="V58" s="28"/>
      <c r="W58" s="28"/>
    </row>
    <row r="59" spans="1:23" customFormat="1" ht="15.6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9"/>
      <c r="N59" s="29"/>
      <c r="O59" s="29"/>
      <c r="P59" s="3"/>
      <c r="Q59" s="3"/>
      <c r="R59" s="1"/>
      <c r="S59" s="28"/>
      <c r="T59" s="28"/>
      <c r="U59" s="28"/>
      <c r="V59" s="28"/>
      <c r="W59" s="28"/>
    </row>
    <row r="60" spans="1:23" customFormat="1" ht="15.6" x14ac:dyDescent="0.3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8"/>
      <c r="N60" s="28"/>
      <c r="O60" s="28"/>
      <c r="P60" s="28"/>
      <c r="Q60" s="28"/>
      <c r="R60" s="1"/>
      <c r="S60" s="28"/>
      <c r="T60" s="28"/>
      <c r="U60" s="28"/>
      <c r="V60" s="28"/>
      <c r="W60" s="28"/>
    </row>
    <row r="61" spans="1:23" customFormat="1" ht="15.6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8"/>
      <c r="O61" s="28"/>
      <c r="P61" s="28"/>
      <c r="Q61" s="28"/>
      <c r="R61" s="1"/>
      <c r="S61" s="28"/>
      <c r="T61" s="28"/>
      <c r="U61" s="28"/>
      <c r="V61" s="28"/>
      <c r="W61" s="28"/>
    </row>
    <row r="62" spans="1:23" customFormat="1" ht="15.6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9"/>
      <c r="N62" s="29"/>
      <c r="O62" s="29"/>
      <c r="P62" s="3"/>
      <c r="Q62" s="3"/>
      <c r="R62" s="1"/>
      <c r="S62" s="28"/>
      <c r="T62" s="28"/>
      <c r="U62" s="28"/>
      <c r="V62" s="28"/>
      <c r="W62" s="28"/>
    </row>
    <row r="63" spans="1:23" customFormat="1" ht="15.6" x14ac:dyDescent="0.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8"/>
      <c r="N63" s="28"/>
      <c r="O63" s="28"/>
      <c r="P63" s="28"/>
      <c r="Q63" s="28"/>
      <c r="R63" s="1"/>
      <c r="S63" s="28"/>
      <c r="T63" s="28"/>
      <c r="U63" s="28"/>
      <c r="V63" s="28"/>
      <c r="W63" s="28"/>
    </row>
    <row r="64" spans="1:23" customFormat="1" ht="15.6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8"/>
      <c r="O64" s="28"/>
      <c r="P64" s="28"/>
      <c r="Q64" s="28"/>
      <c r="R64" s="1"/>
      <c r="S64" s="28"/>
      <c r="T64" s="28"/>
      <c r="U64" s="28"/>
      <c r="V64" s="28"/>
      <c r="W64" s="28"/>
    </row>
    <row r="65" spans="1:26" customFormat="1" ht="15.6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9"/>
      <c r="N65" s="29"/>
      <c r="O65" s="29"/>
      <c r="P65" s="3"/>
      <c r="Q65" s="3"/>
      <c r="R65" s="1"/>
      <c r="S65" s="28"/>
      <c r="T65" s="28"/>
      <c r="U65" s="28"/>
      <c r="V65" s="28"/>
      <c r="W65" s="28"/>
    </row>
    <row r="66" spans="1:26" customFormat="1" ht="15.6" x14ac:dyDescent="0.3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8"/>
      <c r="N66" s="28"/>
      <c r="O66" s="28"/>
      <c r="P66" s="28"/>
      <c r="Q66" s="28"/>
      <c r="R66" s="1"/>
      <c r="S66" s="28"/>
      <c r="T66" s="28"/>
      <c r="U66" s="28"/>
      <c r="V66" s="28"/>
      <c r="W66" s="28"/>
    </row>
    <row r="67" spans="1:26" ht="15.6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8"/>
      <c r="O67" s="28"/>
      <c r="P67" s="28"/>
      <c r="Q67" s="28"/>
      <c r="S67" s="28"/>
      <c r="T67" s="28"/>
      <c r="U67" s="28"/>
      <c r="V67" s="28"/>
      <c r="W67" s="28"/>
      <c r="X67" s="28"/>
      <c r="Y67" s="28"/>
      <c r="Z67" s="28"/>
    </row>
    <row r="68" spans="1:26" ht="15.6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9"/>
      <c r="N68" s="29"/>
      <c r="O68" s="29"/>
      <c r="P68" s="3"/>
      <c r="Q68" s="3"/>
      <c r="S68" s="28"/>
      <c r="T68" s="28"/>
      <c r="U68" s="28"/>
      <c r="V68" s="28"/>
      <c r="W68" s="28"/>
      <c r="X68" s="28"/>
      <c r="Y68" s="28"/>
      <c r="Z68" s="28"/>
    </row>
    <row r="69" spans="1:26" x14ac:dyDescent="0.3">
      <c r="A69"/>
      <c r="B69"/>
      <c r="C69" s="36"/>
      <c r="D69" s="36"/>
      <c r="E69"/>
      <c r="F69"/>
      <c r="G69"/>
      <c r="H69"/>
      <c r="I69"/>
      <c r="J69"/>
      <c r="K69"/>
      <c r="L69"/>
      <c r="M69"/>
      <c r="N69"/>
      <c r="X69" s="28"/>
      <c r="Y69" s="28"/>
      <c r="Z69" s="28"/>
    </row>
    <row r="70" spans="1:26" x14ac:dyDescent="0.3">
      <c r="A70"/>
      <c r="B70"/>
      <c r="C70" s="36"/>
      <c r="D70" s="36"/>
      <c r="E70"/>
      <c r="F70"/>
      <c r="G70"/>
      <c r="H70"/>
      <c r="I70"/>
      <c r="J70"/>
      <c r="K70"/>
      <c r="L70"/>
      <c r="M70"/>
      <c r="N70"/>
      <c r="X70" s="28"/>
      <c r="Y70" s="28"/>
      <c r="Z70" s="28"/>
    </row>
    <row r="71" spans="1:26" x14ac:dyDescent="0.3">
      <c r="A71"/>
      <c r="B71"/>
      <c r="C71" s="36"/>
      <c r="D71" s="36"/>
      <c r="E71"/>
      <c r="F71"/>
      <c r="G71"/>
      <c r="H71"/>
      <c r="I71"/>
      <c r="J71"/>
      <c r="K71"/>
      <c r="L71"/>
      <c r="M71"/>
      <c r="N71"/>
      <c r="X71" s="28"/>
      <c r="Y71" s="28"/>
      <c r="Z71" s="28"/>
    </row>
    <row r="72" spans="1:26" x14ac:dyDescent="0.3">
      <c r="A72"/>
      <c r="B72"/>
      <c r="C72" s="36"/>
      <c r="D72"/>
      <c r="E72"/>
      <c r="F72"/>
      <c r="G72"/>
      <c r="H72"/>
      <c r="I72"/>
      <c r="J72"/>
      <c r="K72"/>
      <c r="L72"/>
      <c r="M72"/>
      <c r="O72" s="3"/>
      <c r="P72" s="3"/>
      <c r="R72" s="28"/>
      <c r="S72" s="28"/>
      <c r="W72" s="28"/>
      <c r="X72" s="28"/>
      <c r="Y72" s="28"/>
    </row>
    <row r="73" spans="1:26" x14ac:dyDescent="0.3">
      <c r="A73"/>
      <c r="B73"/>
      <c r="C73" s="36"/>
      <c r="D73"/>
      <c r="E73"/>
      <c r="F73"/>
      <c r="G73"/>
      <c r="H73"/>
      <c r="I73"/>
      <c r="J73"/>
      <c r="K73"/>
      <c r="L73"/>
      <c r="M73"/>
      <c r="W73" s="28"/>
      <c r="X73" s="28"/>
      <c r="Y73" s="28"/>
    </row>
    <row r="74" spans="1:26" x14ac:dyDescent="0.3">
      <c r="A74"/>
      <c r="B74"/>
      <c r="C74" s="36"/>
      <c r="D74"/>
      <c r="E74"/>
      <c r="F74"/>
      <c r="G74"/>
      <c r="H74"/>
      <c r="I74"/>
      <c r="J74"/>
      <c r="K74"/>
      <c r="L74"/>
      <c r="M74"/>
      <c r="W74" s="28"/>
      <c r="X74" s="28"/>
      <c r="Y74" s="28"/>
    </row>
    <row r="75" spans="1:26" x14ac:dyDescent="0.3">
      <c r="A75"/>
      <c r="B75"/>
      <c r="C75" s="36"/>
      <c r="D75"/>
      <c r="E75"/>
      <c r="F75"/>
      <c r="G75"/>
      <c r="H75"/>
      <c r="I75"/>
      <c r="J75"/>
      <c r="K75"/>
      <c r="L75"/>
      <c r="M75"/>
      <c r="W75" s="28"/>
      <c r="X75" s="28"/>
      <c r="Y75" s="28"/>
    </row>
    <row r="76" spans="1:26" x14ac:dyDescent="0.3">
      <c r="A76"/>
      <c r="B76"/>
      <c r="C76" s="36"/>
      <c r="D76"/>
      <c r="E76"/>
      <c r="F76"/>
      <c r="G76"/>
      <c r="H76"/>
      <c r="I76"/>
      <c r="J76"/>
      <c r="K76"/>
      <c r="L76"/>
      <c r="M76"/>
      <c r="W76" s="28"/>
      <c r="X76" s="28"/>
      <c r="Y76" s="28"/>
    </row>
    <row r="77" spans="1:26" customFormat="1" x14ac:dyDescent="0.3">
      <c r="C77" s="36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.6" x14ac:dyDescent="0.3">
      <c r="C78" s="36"/>
      <c r="K78" s="5"/>
      <c r="N78" s="20"/>
      <c r="O78" s="3"/>
      <c r="P78" s="3"/>
      <c r="Q78" s="1"/>
      <c r="S78" s="1"/>
      <c r="T78" s="1"/>
      <c r="U78" s="1"/>
      <c r="V78" s="1"/>
    </row>
    <row r="79" spans="1:26" customFormat="1" x14ac:dyDescent="0.3">
      <c r="C79" s="36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 x14ac:dyDescent="0.3">
      <c r="A80"/>
      <c r="B80"/>
      <c r="C80" s="36"/>
      <c r="D80"/>
      <c r="E80"/>
      <c r="F80"/>
      <c r="G80"/>
      <c r="H80"/>
      <c r="I80"/>
      <c r="J80"/>
      <c r="K80" s="5"/>
    </row>
    <row r="81" spans="1:25" x14ac:dyDescent="0.3">
      <c r="A81"/>
      <c r="B81"/>
      <c r="C81" s="36"/>
      <c r="D81"/>
      <c r="E81"/>
      <c r="F81"/>
      <c r="G81"/>
      <c r="H81"/>
      <c r="I81"/>
      <c r="J81"/>
      <c r="K81" s="5"/>
    </row>
    <row r="82" spans="1:25" x14ac:dyDescent="0.3">
      <c r="A82"/>
      <c r="B82"/>
      <c r="C82" s="36"/>
      <c r="D82"/>
      <c r="E82"/>
      <c r="F82"/>
      <c r="G82"/>
      <c r="H82"/>
      <c r="I82"/>
      <c r="J82"/>
      <c r="K82" s="5"/>
    </row>
    <row r="83" spans="1:25" customFormat="1" x14ac:dyDescent="0.3">
      <c r="A83" s="1"/>
      <c r="B83" s="1"/>
      <c r="C83" s="37"/>
      <c r="D83" s="1"/>
      <c r="E83" s="1"/>
      <c r="F83" s="1"/>
      <c r="G83" s="1"/>
      <c r="H83" s="1"/>
      <c r="I83" s="1"/>
      <c r="J83" s="5"/>
      <c r="K83" s="5"/>
      <c r="L83" s="1"/>
      <c r="M83" s="1"/>
      <c r="N83" s="1"/>
      <c r="O83" s="1"/>
      <c r="P83" s="1"/>
      <c r="Q83" s="1"/>
      <c r="R83" s="1"/>
      <c r="S83" s="1"/>
    </row>
    <row r="84" spans="1:25" customFormat="1" x14ac:dyDescent="0.3">
      <c r="A84" s="1"/>
      <c r="C84" s="36"/>
      <c r="N84" s="1"/>
      <c r="O84" s="1"/>
      <c r="P84" s="1"/>
      <c r="Q84" s="1"/>
      <c r="R84" s="1"/>
      <c r="S84" s="1"/>
    </row>
    <row r="85" spans="1:25" customFormat="1" ht="15.6" x14ac:dyDescent="0.3">
      <c r="A85" s="20"/>
      <c r="C85" s="36"/>
      <c r="N85" s="1"/>
      <c r="O85" s="3"/>
      <c r="P85" s="3"/>
      <c r="Q85" s="1"/>
      <c r="R85" s="1"/>
      <c r="S85" s="1"/>
    </row>
    <row r="86" spans="1:25" customFormat="1" x14ac:dyDescent="0.3">
      <c r="C86" s="36"/>
    </row>
    <row r="87" spans="1:25" customFormat="1" x14ac:dyDescent="0.3">
      <c r="C87" s="36"/>
      <c r="O87" s="3"/>
      <c r="P87" s="3"/>
      <c r="S87" s="1"/>
    </row>
    <row r="88" spans="1:25" customFormat="1" x14ac:dyDescent="0.3">
      <c r="C88" s="36"/>
      <c r="O88" s="3"/>
      <c r="P88" s="3"/>
      <c r="S88" s="1"/>
    </row>
    <row r="89" spans="1:25" customFormat="1" x14ac:dyDescent="0.3">
      <c r="C89" s="36"/>
      <c r="F89" s="1"/>
    </row>
    <row r="90" spans="1:25" customFormat="1" x14ac:dyDescent="0.3">
      <c r="C90" s="36"/>
      <c r="O90" s="3"/>
      <c r="P90" s="3"/>
      <c r="S90" s="1"/>
    </row>
    <row r="91" spans="1:25" customFormat="1" x14ac:dyDescent="0.3">
      <c r="C91" s="36"/>
      <c r="F91" s="1"/>
    </row>
    <row r="92" spans="1:25" customFormat="1" x14ac:dyDescent="0.3">
      <c r="C92" s="36"/>
      <c r="O92" s="3"/>
      <c r="P92" s="3"/>
      <c r="S92" s="1"/>
    </row>
    <row r="93" spans="1:25" customFormat="1" x14ac:dyDescent="0.3">
      <c r="C93" s="36"/>
      <c r="F93" s="1"/>
    </row>
    <row r="94" spans="1:25" customFormat="1" x14ac:dyDescent="0.3">
      <c r="C94" s="36"/>
      <c r="F94" s="1"/>
      <c r="H94" s="1"/>
      <c r="O94" s="3"/>
      <c r="P94" s="3"/>
      <c r="S94" s="1"/>
    </row>
    <row r="95" spans="1:25" x14ac:dyDescent="0.3">
      <c r="A95"/>
      <c r="B95"/>
      <c r="C95" s="36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28"/>
      <c r="X95" s="28"/>
      <c r="Y95" s="28"/>
    </row>
    <row r="96" spans="1:25" customFormat="1" x14ac:dyDescent="0.3">
      <c r="C96" s="36"/>
      <c r="O96" s="3"/>
      <c r="P96" s="3"/>
      <c r="Q96" s="1"/>
      <c r="R96" s="28"/>
      <c r="S96" s="28"/>
    </row>
    <row r="97" spans="3:11" x14ac:dyDescent="0.3">
      <c r="C97" s="37"/>
      <c r="I97" s="1"/>
      <c r="K97" s="5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A6" sqref="A6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4.44140625" style="1" customWidth="1"/>
    <col min="5" max="5" width="14.664062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570</v>
      </c>
      <c r="G2" s="9" t="s">
        <v>579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580</v>
      </c>
    </row>
    <row r="4" spans="1:7" s="37" customFormat="1" ht="15" x14ac:dyDescent="0.25">
      <c r="A4" s="36" t="s">
        <v>632</v>
      </c>
      <c r="B4" s="36" t="s">
        <v>567</v>
      </c>
      <c r="C4" s="36" t="s">
        <v>493</v>
      </c>
      <c r="D4" s="36" t="b">
        <v>1</v>
      </c>
      <c r="E4" s="38">
        <v>140</v>
      </c>
      <c r="F4" s="36"/>
      <c r="G4" s="36"/>
    </row>
    <row r="5" spans="1:7" s="37" customFormat="1" ht="15" x14ac:dyDescent="0.25">
      <c r="A5" s="36" t="s">
        <v>568</v>
      </c>
      <c r="B5" s="36" t="s">
        <v>569</v>
      </c>
      <c r="C5" s="36" t="s">
        <v>493</v>
      </c>
      <c r="D5" s="36" t="b">
        <v>1</v>
      </c>
      <c r="E5" s="38">
        <v>590</v>
      </c>
      <c r="F5" s="36"/>
      <c r="G5" s="36"/>
    </row>
    <row r="6" spans="1:7" x14ac:dyDescent="0.3">
      <c r="A6"/>
      <c r="B6"/>
      <c r="C6"/>
      <c r="D6"/>
      <c r="F6"/>
      <c r="G6"/>
    </row>
    <row r="7" spans="1:7" x14ac:dyDescent="0.3">
      <c r="A7"/>
      <c r="B7"/>
      <c r="C7"/>
      <c r="D7"/>
      <c r="F7"/>
      <c r="G7"/>
    </row>
    <row r="8" spans="1:7" x14ac:dyDescent="0.3">
      <c r="A8"/>
      <c r="B8"/>
      <c r="C8"/>
      <c r="D8"/>
      <c r="F8"/>
      <c r="G8"/>
    </row>
    <row r="9" spans="1:7" x14ac:dyDescent="0.3">
      <c r="A9"/>
      <c r="B9"/>
      <c r="C9"/>
      <c r="D9"/>
      <c r="F9"/>
      <c r="G9"/>
    </row>
    <row r="10" spans="1:7" x14ac:dyDescent="0.3">
      <c r="A10"/>
      <c r="B10"/>
      <c r="C10"/>
      <c r="D10"/>
      <c r="F10"/>
      <c r="G10"/>
    </row>
    <row r="11" spans="1:7" x14ac:dyDescent="0.3">
      <c r="A11"/>
      <c r="B11"/>
      <c r="C11"/>
      <c r="D11"/>
      <c r="F11"/>
      <c r="G11"/>
    </row>
    <row r="12" spans="1:7" x14ac:dyDescent="0.3">
      <c r="A12"/>
      <c r="B12"/>
      <c r="C12"/>
      <c r="D12"/>
      <c r="F12"/>
      <c r="G12"/>
    </row>
    <row r="13" spans="1:7" x14ac:dyDescent="0.3">
      <c r="A13"/>
      <c r="B13"/>
      <c r="C13"/>
      <c r="D13"/>
      <c r="F13"/>
      <c r="G13"/>
    </row>
    <row r="14" spans="1:7" x14ac:dyDescent="0.3">
      <c r="A14"/>
      <c r="B14"/>
      <c r="C14"/>
      <c r="D14"/>
      <c r="F14"/>
      <c r="G14"/>
    </row>
    <row r="15" spans="1:7" customFormat="1" x14ac:dyDescent="0.3">
      <c r="E15" s="1"/>
    </row>
    <row r="16" spans="1:7" customFormat="1" x14ac:dyDescent="0.3">
      <c r="E16" s="1"/>
    </row>
    <row r="17" spans="1:7" customFormat="1" x14ac:dyDescent="0.3"/>
    <row r="18" spans="1:7" customFormat="1" x14ac:dyDescent="0.3">
      <c r="E18" s="1"/>
    </row>
    <row r="19" spans="1:7" customFormat="1" x14ac:dyDescent="0.3">
      <c r="E19" s="1"/>
    </row>
    <row r="20" spans="1:7" customFormat="1" x14ac:dyDescent="0.3">
      <c r="E20" s="1"/>
    </row>
    <row r="21" spans="1:7" x14ac:dyDescent="0.3">
      <c r="A21"/>
      <c r="B21"/>
      <c r="C21"/>
      <c r="D21"/>
      <c r="F21"/>
      <c r="G21"/>
    </row>
    <row r="22" spans="1:7" x14ac:dyDescent="0.3">
      <c r="A22"/>
      <c r="B22"/>
      <c r="C22"/>
      <c r="D22"/>
      <c r="F22"/>
      <c r="G22"/>
    </row>
    <row r="23" spans="1:7" x14ac:dyDescent="0.3">
      <c r="A23"/>
      <c r="B23"/>
      <c r="C23"/>
      <c r="D23"/>
      <c r="F23"/>
      <c r="G23"/>
    </row>
    <row r="24" spans="1:7" x14ac:dyDescent="0.3">
      <c r="A24"/>
      <c r="B24"/>
      <c r="C24"/>
      <c r="D24"/>
      <c r="F24"/>
      <c r="G24"/>
    </row>
    <row r="25" spans="1:7" x14ac:dyDescent="0.3">
      <c r="A25"/>
      <c r="B25"/>
      <c r="C25"/>
      <c r="D25"/>
      <c r="F25"/>
      <c r="G25"/>
    </row>
    <row r="26" spans="1:7" x14ac:dyDescent="0.3">
      <c r="A26"/>
      <c r="B26"/>
      <c r="C26"/>
      <c r="D26"/>
      <c r="F26"/>
      <c r="G26"/>
    </row>
    <row r="27" spans="1:7" x14ac:dyDescent="0.3">
      <c r="A27"/>
      <c r="B27"/>
      <c r="C27"/>
      <c r="D27"/>
      <c r="F27"/>
      <c r="G27"/>
    </row>
    <row r="28" spans="1:7" x14ac:dyDescent="0.3">
      <c r="A28"/>
      <c r="B28"/>
      <c r="C28"/>
      <c r="D28"/>
      <c r="F28"/>
      <c r="G28"/>
    </row>
    <row r="29" spans="1:7" x14ac:dyDescent="0.3">
      <c r="A29"/>
      <c r="B29"/>
      <c r="C29"/>
      <c r="D29"/>
      <c r="E29"/>
      <c r="F29"/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505</v>
      </c>
      <c r="C328" t="s">
        <v>506</v>
      </c>
      <c r="D328" t="s">
        <v>74</v>
      </c>
    </row>
    <row r="329" spans="1:9" x14ac:dyDescent="0.3">
      <c r="B329" t="s">
        <v>23</v>
      </c>
      <c r="C329" t="s">
        <v>507</v>
      </c>
      <c r="D329" t="s">
        <v>508</v>
      </c>
      <c r="E329" t="s">
        <v>2</v>
      </c>
      <c r="F329" t="s">
        <v>68</v>
      </c>
      <c r="H329" t="s">
        <v>509</v>
      </c>
      <c r="I329" t="s">
        <v>510</v>
      </c>
    </row>
    <row r="330" spans="1:9" x14ac:dyDescent="0.3">
      <c r="B330" t="s">
        <v>23</v>
      </c>
      <c r="C330" t="s">
        <v>511</v>
      </c>
      <c r="D330" t="s">
        <v>512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513</v>
      </c>
      <c r="D331" t="s">
        <v>514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515</v>
      </c>
      <c r="D332" t="s">
        <v>516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517</v>
      </c>
      <c r="D333" t="s">
        <v>518</v>
      </c>
      <c r="E333" t="s">
        <v>2</v>
      </c>
      <c r="F333" t="s">
        <v>70</v>
      </c>
    </row>
    <row r="334" spans="1:9" x14ac:dyDescent="0.3">
      <c r="B334" t="s">
        <v>23</v>
      </c>
      <c r="C334" t="s">
        <v>519</v>
      </c>
      <c r="D334" t="s">
        <v>520</v>
      </c>
      <c r="E334" t="s">
        <v>2</v>
      </c>
      <c r="F334" t="s">
        <v>68</v>
      </c>
      <c r="H334" t="s">
        <v>521</v>
      </c>
      <c r="I334" t="s">
        <v>522</v>
      </c>
    </row>
    <row r="335" spans="1:9" x14ac:dyDescent="0.3">
      <c r="B335" t="s">
        <v>23</v>
      </c>
      <c r="C335" t="s">
        <v>523</v>
      </c>
      <c r="D335" t="s">
        <v>524</v>
      </c>
      <c r="E335" t="s">
        <v>2</v>
      </c>
      <c r="F335" t="s">
        <v>68</v>
      </c>
      <c r="H335" t="s">
        <v>525</v>
      </c>
      <c r="I335" t="s">
        <v>526</v>
      </c>
    </row>
    <row r="336" spans="1:9" x14ac:dyDescent="0.3">
      <c r="A336" t="b">
        <v>0</v>
      </c>
      <c r="B336" t="s">
        <v>527</v>
      </c>
      <c r="C336" t="s">
        <v>528</v>
      </c>
      <c r="D336" t="s">
        <v>74</v>
      </c>
    </row>
    <row r="337" spans="1:16" x14ac:dyDescent="0.3">
      <c r="B337" t="s">
        <v>23</v>
      </c>
      <c r="C337" t="s">
        <v>529</v>
      </c>
      <c r="D337" t="s">
        <v>530</v>
      </c>
      <c r="E337" t="s">
        <v>2</v>
      </c>
      <c r="F337" t="s">
        <v>68</v>
      </c>
      <c r="H337" t="s">
        <v>531</v>
      </c>
      <c r="I337" t="s">
        <v>532</v>
      </c>
    </row>
    <row r="338" spans="1:16" x14ac:dyDescent="0.3">
      <c r="B338" t="s">
        <v>23</v>
      </c>
      <c r="C338" t="s">
        <v>519</v>
      </c>
      <c r="D338" t="s">
        <v>533</v>
      </c>
      <c r="E338" t="s">
        <v>2</v>
      </c>
      <c r="F338" t="s">
        <v>68</v>
      </c>
      <c r="H338" t="s">
        <v>534</v>
      </c>
      <c r="I338" t="s">
        <v>535</v>
      </c>
    </row>
    <row r="339" spans="1:16" x14ac:dyDescent="0.3">
      <c r="B339" t="s">
        <v>23</v>
      </c>
      <c r="C339" t="s">
        <v>536</v>
      </c>
      <c r="D339" t="s">
        <v>537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538</v>
      </c>
      <c r="D340" t="s">
        <v>539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540</v>
      </c>
      <c r="D341" t="s">
        <v>541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543</v>
      </c>
      <c r="C342" s="1" t="s">
        <v>543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507</v>
      </c>
      <c r="D343" t="s">
        <v>544</v>
      </c>
      <c r="E343" t="s">
        <v>2</v>
      </c>
      <c r="F343" t="s">
        <v>68</v>
      </c>
      <c r="H343" t="s">
        <v>547</v>
      </c>
      <c r="I343" t="s">
        <v>548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545</v>
      </c>
      <c r="D344" t="s">
        <v>546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552</v>
      </c>
      <c r="C345" t="s">
        <v>550</v>
      </c>
      <c r="D345" s="1" t="s">
        <v>74</v>
      </c>
    </row>
    <row r="346" spans="1:16" x14ac:dyDescent="0.3">
      <c r="B346" t="s">
        <v>23</v>
      </c>
      <c r="C346" t="s">
        <v>549</v>
      </c>
      <c r="D346" s="1" t="s">
        <v>551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554</v>
      </c>
      <c r="C357" t="s">
        <v>553</v>
      </c>
      <c r="D357" t="s">
        <v>74</v>
      </c>
    </row>
    <row r="358" spans="1:18" x14ac:dyDescent="0.3">
      <c r="B358" t="s">
        <v>23</v>
      </c>
      <c r="C358" t="s">
        <v>555</v>
      </c>
      <c r="D358" t="s">
        <v>556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558</v>
      </c>
      <c r="D359" t="s">
        <v>557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543</v>
      </c>
      <c r="C360" s="1" t="s">
        <v>543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507</v>
      </c>
      <c r="D361" t="s">
        <v>544</v>
      </c>
      <c r="E361" t="s">
        <v>2</v>
      </c>
      <c r="F361" t="s">
        <v>68</v>
      </c>
      <c r="G361"/>
      <c r="H361" t="s">
        <v>547</v>
      </c>
      <c r="I361" t="s">
        <v>548</v>
      </c>
      <c r="J361"/>
      <c r="K361"/>
    </row>
    <row r="362" spans="1:18" s="1" customFormat="1" ht="15.6" x14ac:dyDescent="0.3">
      <c r="A362" s="20"/>
      <c r="B362" t="s">
        <v>24</v>
      </c>
      <c r="C362" t="s">
        <v>545</v>
      </c>
      <c r="D362" t="s">
        <v>546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560</v>
      </c>
      <c r="C363" t="s">
        <v>559</v>
      </c>
      <c r="D363" s="1" t="s">
        <v>74</v>
      </c>
    </row>
    <row r="364" spans="1:18" x14ac:dyDescent="0.3">
      <c r="B364" t="s">
        <v>23</v>
      </c>
      <c r="C364" t="s">
        <v>561</v>
      </c>
      <c r="D364" t="s">
        <v>562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566</v>
      </c>
      <c r="C365" t="s">
        <v>563</v>
      </c>
      <c r="D365" s="1" t="s">
        <v>74</v>
      </c>
    </row>
    <row r="366" spans="1:18" x14ac:dyDescent="0.3">
      <c r="B366" t="s">
        <v>23</v>
      </c>
      <c r="C366" t="s">
        <v>565</v>
      </c>
      <c r="D366" t="s">
        <v>564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H14" sqref="H14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609</v>
      </c>
      <c r="C7" s="21" t="s">
        <v>591</v>
      </c>
      <c r="E7" t="s">
        <v>592</v>
      </c>
      <c r="G7" t="s">
        <v>611</v>
      </c>
    </row>
    <row r="8" spans="1:21" x14ac:dyDescent="0.3">
      <c r="A8" t="s">
        <v>474</v>
      </c>
      <c r="C8" t="b">
        <v>1</v>
      </c>
      <c r="E8" t="s">
        <v>593</v>
      </c>
      <c r="G8" t="s">
        <v>490</v>
      </c>
    </row>
    <row r="9" spans="1:21" x14ac:dyDescent="0.3">
      <c r="A9" t="s">
        <v>472</v>
      </c>
      <c r="C9" t="b">
        <v>0</v>
      </c>
      <c r="E9" t="s">
        <v>577</v>
      </c>
    </row>
    <row r="10" spans="1:21" s="36" customFormat="1" x14ac:dyDescent="0.3"/>
    <row r="12" spans="1:21" x14ac:dyDescent="0.3">
      <c r="A12" t="s">
        <v>585</v>
      </c>
      <c r="C12" t="s">
        <v>586</v>
      </c>
      <c r="F12" t="s">
        <v>15</v>
      </c>
      <c r="I12" t="s">
        <v>596</v>
      </c>
      <c r="L12" t="s">
        <v>599</v>
      </c>
      <c r="O12" t="s">
        <v>603</v>
      </c>
      <c r="R12" s="36" t="s">
        <v>589</v>
      </c>
      <c r="U12" s="36" t="s">
        <v>590</v>
      </c>
    </row>
    <row r="13" spans="1:21" x14ac:dyDescent="0.3">
      <c r="A13" t="s">
        <v>586</v>
      </c>
      <c r="F13" t="s">
        <v>610</v>
      </c>
      <c r="G13" t="s">
        <v>474</v>
      </c>
      <c r="H13" t="s">
        <v>612</v>
      </c>
      <c r="I13" s="1" t="s">
        <v>571</v>
      </c>
      <c r="J13" s="35">
        <v>0.01</v>
      </c>
      <c r="K13" s="37" t="s">
        <v>618</v>
      </c>
      <c r="L13" s="1" t="s">
        <v>601</v>
      </c>
      <c r="M13">
        <v>30</v>
      </c>
      <c r="N13" t="s">
        <v>620</v>
      </c>
      <c r="O13" t="s">
        <v>4</v>
      </c>
      <c r="P13">
        <v>30</v>
      </c>
      <c r="Q13" s="36" t="s">
        <v>620</v>
      </c>
    </row>
    <row r="14" spans="1:21" x14ac:dyDescent="0.3">
      <c r="A14" t="s">
        <v>15</v>
      </c>
      <c r="F14" t="s">
        <v>4</v>
      </c>
      <c r="G14">
        <v>30</v>
      </c>
      <c r="H14" t="s">
        <v>631</v>
      </c>
      <c r="I14" s="1" t="s">
        <v>576</v>
      </c>
      <c r="J14" s="35">
        <v>0.01</v>
      </c>
      <c r="K14" t="s">
        <v>617</v>
      </c>
      <c r="L14" s="37" t="s">
        <v>604</v>
      </c>
      <c r="M14">
        <v>5</v>
      </c>
      <c r="N14" s="36" t="s">
        <v>619</v>
      </c>
      <c r="O14" s="37" t="s">
        <v>604</v>
      </c>
      <c r="P14">
        <v>3</v>
      </c>
      <c r="Q14" t="s">
        <v>619</v>
      </c>
    </row>
    <row r="15" spans="1:21" x14ac:dyDescent="0.3">
      <c r="A15" t="s">
        <v>575</v>
      </c>
      <c r="I15" s="1" t="s">
        <v>597</v>
      </c>
      <c r="J15" s="35">
        <v>45036000000000</v>
      </c>
      <c r="K15" t="s">
        <v>616</v>
      </c>
      <c r="L15" s="1" t="s">
        <v>600</v>
      </c>
      <c r="M15">
        <v>2</v>
      </c>
      <c r="N15" t="s">
        <v>624</v>
      </c>
      <c r="O15" s="37" t="s">
        <v>605</v>
      </c>
      <c r="P15">
        <v>0.85</v>
      </c>
      <c r="Q15" t="s">
        <v>625</v>
      </c>
    </row>
    <row r="16" spans="1:21" x14ac:dyDescent="0.3">
      <c r="A16" t="s">
        <v>588</v>
      </c>
      <c r="I16" s="1" t="s">
        <v>598</v>
      </c>
      <c r="J16">
        <v>100</v>
      </c>
      <c r="K16" t="s">
        <v>615</v>
      </c>
      <c r="L16" t="s">
        <v>621</v>
      </c>
      <c r="M16">
        <v>2</v>
      </c>
      <c r="N16" t="s">
        <v>622</v>
      </c>
      <c r="O16" s="37" t="s">
        <v>606</v>
      </c>
      <c r="P16">
        <v>2</v>
      </c>
      <c r="Q16" t="s">
        <v>627</v>
      </c>
    </row>
    <row r="17" spans="1:17" x14ac:dyDescent="0.3">
      <c r="A17" t="s">
        <v>587</v>
      </c>
      <c r="I17" s="1" t="s">
        <v>572</v>
      </c>
      <c r="J17" s="37" t="s">
        <v>573</v>
      </c>
      <c r="L17" s="1" t="s">
        <v>602</v>
      </c>
      <c r="M17" s="35">
        <v>0.01</v>
      </c>
      <c r="N17" s="37" t="s">
        <v>623</v>
      </c>
      <c r="O17" s="37" t="s">
        <v>607</v>
      </c>
      <c r="P17">
        <v>2</v>
      </c>
      <c r="Q17" s="36" t="s">
        <v>628</v>
      </c>
    </row>
    <row r="18" spans="1:17" x14ac:dyDescent="0.3">
      <c r="A18" t="s">
        <v>589</v>
      </c>
      <c r="I18" s="1" t="s">
        <v>574</v>
      </c>
      <c r="J18" s="37">
        <v>2</v>
      </c>
      <c r="K18" t="s">
        <v>614</v>
      </c>
      <c r="L18" s="1" t="s">
        <v>571</v>
      </c>
      <c r="M18" s="35">
        <v>0.01</v>
      </c>
      <c r="N18" s="37" t="s">
        <v>618</v>
      </c>
      <c r="O18" s="37" t="s">
        <v>608</v>
      </c>
      <c r="P18">
        <v>0.8</v>
      </c>
      <c r="Q18" t="s">
        <v>626</v>
      </c>
    </row>
    <row r="19" spans="1:17" x14ac:dyDescent="0.3">
      <c r="A19" t="s">
        <v>590</v>
      </c>
      <c r="L19" s="1" t="s">
        <v>576</v>
      </c>
      <c r="M19" s="35">
        <v>0.01</v>
      </c>
      <c r="N19" s="36" t="s">
        <v>617</v>
      </c>
      <c r="O19" s="37" t="s">
        <v>572</v>
      </c>
      <c r="P19" s="37" t="s">
        <v>573</v>
      </c>
    </row>
    <row r="20" spans="1:17" x14ac:dyDescent="0.3">
      <c r="L20" s="1" t="s">
        <v>597</v>
      </c>
      <c r="M20" s="35">
        <v>45036000000000</v>
      </c>
      <c r="N20" s="36" t="s">
        <v>616</v>
      </c>
      <c r="O20" s="37" t="s">
        <v>574</v>
      </c>
      <c r="P20" s="37">
        <v>2</v>
      </c>
      <c r="Q20" s="36" t="s">
        <v>614</v>
      </c>
    </row>
    <row r="21" spans="1:17" x14ac:dyDescent="0.3">
      <c r="L21" s="1" t="s">
        <v>598</v>
      </c>
      <c r="M21" s="36">
        <v>100</v>
      </c>
      <c r="N21" s="36" t="s">
        <v>615</v>
      </c>
    </row>
    <row r="22" spans="1:17" x14ac:dyDescent="0.3">
      <c r="L22" s="1" t="s">
        <v>572</v>
      </c>
      <c r="M22" s="37" t="s">
        <v>573</v>
      </c>
    </row>
    <row r="23" spans="1:17" x14ac:dyDescent="0.3">
      <c r="L23" s="1" t="s">
        <v>574</v>
      </c>
      <c r="M23" s="37">
        <v>2</v>
      </c>
      <c r="N23" s="36" t="s">
        <v>614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2014-04-16T22:02:10Z</dcterms:modified>
</cp:coreProperties>
</file>