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ldo/Desktop/new_summary_tables/"/>
    </mc:Choice>
  </mc:AlternateContent>
  <xr:revisionPtr revIDLastSave="0" documentId="13_ncr:1_{72B83926-3D5C-C047-B4B0-378FE576D988}" xr6:coauthVersionLast="47" xr6:coauthVersionMax="47" xr10:uidLastSave="{00000000-0000-0000-0000-000000000000}"/>
  <bookViews>
    <workbookView xWindow="0" yWindow="460" windowWidth="28800" windowHeight="17540" xr2:uid="{3FF2CD81-B97E-874C-AF5E-2956E75B5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4" i="1" l="1"/>
  <c r="Y44" i="1"/>
  <c r="X44" i="1"/>
  <c r="W44" i="1"/>
  <c r="V44" i="1"/>
  <c r="U44" i="1"/>
  <c r="T44" i="1"/>
  <c r="S44" i="1"/>
  <c r="R44" i="1"/>
  <c r="Q44" i="1"/>
  <c r="P44" i="1"/>
  <c r="C44" i="1"/>
  <c r="Z43" i="1"/>
  <c r="Y43" i="1"/>
  <c r="X43" i="1"/>
  <c r="W43" i="1"/>
  <c r="V43" i="1"/>
  <c r="U43" i="1"/>
  <c r="T43" i="1"/>
  <c r="S43" i="1"/>
  <c r="R43" i="1"/>
  <c r="Q43" i="1"/>
  <c r="P43" i="1"/>
  <c r="Z42" i="1"/>
  <c r="Y42" i="1"/>
  <c r="X42" i="1"/>
  <c r="W42" i="1"/>
  <c r="V42" i="1"/>
  <c r="U42" i="1"/>
  <c r="T42" i="1"/>
  <c r="S42" i="1"/>
  <c r="R42" i="1"/>
  <c r="Q42" i="1"/>
  <c r="P42" i="1"/>
  <c r="H41" i="1"/>
  <c r="Z41" i="1"/>
  <c r="Y41" i="1"/>
  <c r="X41" i="1"/>
  <c r="W41" i="1"/>
  <c r="V41" i="1"/>
  <c r="U41" i="1"/>
  <c r="T41" i="1"/>
  <c r="S41" i="1"/>
  <c r="R41" i="1"/>
  <c r="Q41" i="1"/>
  <c r="P41" i="1"/>
  <c r="Z40" i="1" l="1"/>
  <c r="Y40" i="1"/>
  <c r="X40" i="1"/>
  <c r="W40" i="1"/>
  <c r="V40" i="1"/>
  <c r="U40" i="1"/>
  <c r="T40" i="1"/>
  <c r="S40" i="1"/>
  <c r="R40" i="1"/>
  <c r="Q40" i="1"/>
  <c r="P40" i="1"/>
  <c r="C40" i="1"/>
  <c r="Y38" i="1"/>
  <c r="Z38" i="1"/>
  <c r="H38" i="1"/>
  <c r="X38" i="1"/>
  <c r="W38" i="1"/>
  <c r="V38" i="1"/>
  <c r="U38" i="1"/>
  <c r="T38" i="1"/>
  <c r="S38" i="1"/>
  <c r="R38" i="1"/>
  <c r="Q38" i="1"/>
  <c r="P38" i="1"/>
  <c r="X37" i="1"/>
  <c r="Z37" i="1"/>
  <c r="Y37" i="1"/>
  <c r="W37" i="1"/>
  <c r="V37" i="1"/>
  <c r="U37" i="1"/>
  <c r="T37" i="1"/>
  <c r="S37" i="1"/>
  <c r="R37" i="1"/>
  <c r="Q37" i="1"/>
  <c r="P37" i="1"/>
  <c r="Z35" i="1"/>
  <c r="Y35" i="1"/>
  <c r="X35" i="1"/>
  <c r="W35" i="1"/>
  <c r="V35" i="1"/>
  <c r="U35" i="1"/>
  <c r="T35" i="1"/>
  <c r="S35" i="1"/>
  <c r="R35" i="1"/>
  <c r="Q35" i="1"/>
  <c r="P35" i="1"/>
  <c r="C35" i="1"/>
  <c r="Z34" i="1"/>
  <c r="Y34" i="1"/>
  <c r="X34" i="1"/>
  <c r="W34" i="1"/>
  <c r="V34" i="1"/>
  <c r="U34" i="1"/>
  <c r="T34" i="1"/>
  <c r="S34" i="1"/>
  <c r="R34" i="1"/>
  <c r="Q34" i="1"/>
  <c r="C34" i="1"/>
  <c r="P34" i="1"/>
  <c r="Z23" i="1"/>
  <c r="Y23" i="1"/>
  <c r="H23" i="1"/>
  <c r="X23" i="1"/>
  <c r="W23" i="1"/>
  <c r="V23" i="1"/>
  <c r="U23" i="1"/>
  <c r="T23" i="1"/>
  <c r="S23" i="1"/>
  <c r="R23" i="1"/>
  <c r="Q23" i="1"/>
  <c r="P23" i="1"/>
  <c r="Z32" i="1"/>
  <c r="Y32" i="1"/>
  <c r="X32" i="1"/>
  <c r="W32" i="1"/>
  <c r="V32" i="1"/>
  <c r="U32" i="1"/>
  <c r="T32" i="1"/>
  <c r="S32" i="1"/>
  <c r="R32" i="1"/>
  <c r="Q32" i="1"/>
  <c r="P32" i="1"/>
  <c r="C32" i="1"/>
  <c r="Z31" i="1"/>
  <c r="Y31" i="1"/>
  <c r="X31" i="1"/>
  <c r="W31" i="1"/>
  <c r="V31" i="1"/>
  <c r="U31" i="1"/>
  <c r="T31" i="1"/>
  <c r="S31" i="1"/>
  <c r="R31" i="1"/>
  <c r="Q31" i="1"/>
  <c r="P31" i="1"/>
  <c r="C31" i="1"/>
  <c r="Z27" i="1"/>
  <c r="Y27" i="1"/>
  <c r="X27" i="1"/>
  <c r="W27" i="1"/>
  <c r="V27" i="1"/>
  <c r="U27" i="1"/>
  <c r="T27" i="1"/>
  <c r="S27" i="1"/>
  <c r="R27" i="1"/>
  <c r="Q27" i="1"/>
  <c r="P27" i="1"/>
  <c r="H25" i="1"/>
  <c r="Z25" i="1"/>
  <c r="Y25" i="1"/>
  <c r="X25" i="1"/>
  <c r="W25" i="1"/>
  <c r="V25" i="1"/>
  <c r="U25" i="1"/>
  <c r="T25" i="1"/>
  <c r="S25" i="1"/>
  <c r="R25" i="1"/>
  <c r="Q25" i="1"/>
  <c r="P25" i="1"/>
  <c r="Z24" i="1"/>
  <c r="Y24" i="1"/>
  <c r="X24" i="1"/>
  <c r="W24" i="1"/>
  <c r="V24" i="1"/>
  <c r="U24" i="1"/>
  <c r="T24" i="1"/>
  <c r="S24" i="1"/>
  <c r="R24" i="1"/>
  <c r="Q24" i="1"/>
  <c r="P24" i="1"/>
  <c r="Z20" i="1"/>
  <c r="Y20" i="1"/>
  <c r="X20" i="1"/>
  <c r="W20" i="1"/>
  <c r="V20" i="1"/>
  <c r="U20" i="1"/>
  <c r="T20" i="1"/>
  <c r="S20" i="1"/>
  <c r="R20" i="1"/>
  <c r="Q20" i="1"/>
  <c r="P20" i="1"/>
  <c r="H18" i="1"/>
  <c r="Z18" i="1"/>
  <c r="Y18" i="1"/>
  <c r="X18" i="1"/>
  <c r="W18" i="1"/>
  <c r="V18" i="1"/>
  <c r="U18" i="1"/>
  <c r="T18" i="1"/>
  <c r="S18" i="1"/>
  <c r="R18" i="1"/>
  <c r="Q18" i="1"/>
  <c r="P18" i="1"/>
  <c r="Z17" i="1"/>
  <c r="Y17" i="1"/>
  <c r="X17" i="1"/>
  <c r="W17" i="1"/>
  <c r="V17" i="1"/>
  <c r="U17" i="1"/>
  <c r="T17" i="1"/>
  <c r="S17" i="1"/>
  <c r="R17" i="1"/>
  <c r="Q17" i="1"/>
  <c r="P17" i="1"/>
  <c r="C17" i="1"/>
  <c r="H14" i="1"/>
  <c r="Z14" i="1"/>
  <c r="Y14" i="1"/>
  <c r="X14" i="1"/>
  <c r="W14" i="1"/>
  <c r="V14" i="1"/>
  <c r="U14" i="1"/>
  <c r="T14" i="1"/>
  <c r="S14" i="1"/>
  <c r="R14" i="1"/>
  <c r="Q14" i="1"/>
  <c r="P14" i="1"/>
  <c r="H13" i="1"/>
  <c r="Z13" i="1"/>
  <c r="Y13" i="1"/>
  <c r="X13" i="1"/>
  <c r="W13" i="1"/>
  <c r="V13" i="1"/>
  <c r="U13" i="1"/>
  <c r="T13" i="1"/>
  <c r="S13" i="1"/>
  <c r="R13" i="1"/>
  <c r="Q13" i="1"/>
  <c r="P13" i="1"/>
  <c r="Z11" i="1"/>
  <c r="Y11" i="1"/>
  <c r="X11" i="1"/>
  <c r="W11" i="1"/>
  <c r="V11" i="1"/>
  <c r="U11" i="1"/>
  <c r="T11" i="1"/>
  <c r="S11" i="1"/>
  <c r="R11" i="1"/>
  <c r="Q11" i="1"/>
  <c r="P11" i="1"/>
  <c r="C11" i="1"/>
  <c r="Z9" i="1"/>
  <c r="Y9" i="1"/>
  <c r="X9" i="1"/>
  <c r="W9" i="1"/>
  <c r="V9" i="1"/>
  <c r="U9" i="1"/>
  <c r="T9" i="1"/>
  <c r="S9" i="1"/>
  <c r="R9" i="1"/>
  <c r="Q9" i="1"/>
  <c r="P9" i="1"/>
  <c r="H8" i="1"/>
  <c r="Z8" i="1"/>
  <c r="Y8" i="1"/>
  <c r="X8" i="1"/>
  <c r="W8" i="1"/>
  <c r="V8" i="1"/>
  <c r="U8" i="1"/>
  <c r="T8" i="1"/>
  <c r="S8" i="1"/>
  <c r="R8" i="1"/>
  <c r="Q8" i="1"/>
  <c r="P8" i="1"/>
  <c r="Z6" i="1"/>
  <c r="Y6" i="1"/>
  <c r="X6" i="1"/>
  <c r="W6" i="1"/>
  <c r="V6" i="1"/>
  <c r="U6" i="1"/>
  <c r="T6" i="1"/>
  <c r="S6" i="1"/>
  <c r="R6" i="1"/>
  <c r="Q6" i="1"/>
  <c r="P6" i="1"/>
  <c r="Z5" i="1"/>
  <c r="Y5" i="1"/>
  <c r="X5" i="1"/>
  <c r="W5" i="1"/>
  <c r="V5" i="1"/>
  <c r="U5" i="1"/>
  <c r="T5" i="1"/>
  <c r="S5" i="1"/>
  <c r="R5" i="1"/>
  <c r="Q5" i="1"/>
  <c r="P5" i="1"/>
  <c r="Z4" i="1"/>
  <c r="Y4" i="1"/>
  <c r="X4" i="1"/>
  <c r="W4" i="1"/>
  <c r="V4" i="1"/>
  <c r="U4" i="1"/>
  <c r="T4" i="1"/>
  <c r="S4" i="1"/>
  <c r="R4" i="1"/>
  <c r="Q4" i="1"/>
  <c r="P4" i="1"/>
  <c r="AL7" i="1"/>
  <c r="AL10" i="1"/>
  <c r="AL15" i="1"/>
  <c r="AL16" i="1"/>
  <c r="AL19" i="1"/>
  <c r="AL21" i="1"/>
  <c r="AL26" i="1"/>
  <c r="AL28" i="1"/>
  <c r="AL29" i="1"/>
  <c r="AL30" i="1"/>
  <c r="AL36" i="1"/>
  <c r="AL45" i="1"/>
  <c r="AL46" i="1"/>
  <c r="AL47" i="1"/>
  <c r="AL48" i="1"/>
  <c r="AL49" i="1"/>
  <c r="AK7" i="1"/>
  <c r="AK10" i="1"/>
  <c r="AK15" i="1"/>
  <c r="AK16" i="1"/>
  <c r="AK19" i="1"/>
  <c r="AK21" i="1"/>
  <c r="AK26" i="1"/>
  <c r="AK28" i="1"/>
  <c r="AK29" i="1"/>
  <c r="AK30" i="1"/>
  <c r="AK36" i="1"/>
  <c r="AK45" i="1"/>
  <c r="AK46" i="1"/>
  <c r="AK47" i="1"/>
  <c r="AK48" i="1"/>
  <c r="AK49" i="1"/>
  <c r="AJ7" i="1"/>
  <c r="AJ10" i="1"/>
  <c r="AJ15" i="1"/>
  <c r="AJ16" i="1"/>
  <c r="AJ19" i="1"/>
  <c r="AJ21" i="1"/>
  <c r="AJ26" i="1"/>
  <c r="AJ28" i="1"/>
  <c r="AJ29" i="1"/>
  <c r="AJ30" i="1"/>
  <c r="AJ36" i="1"/>
  <c r="AJ45" i="1"/>
  <c r="AJ46" i="1"/>
  <c r="AJ47" i="1"/>
  <c r="AJ48" i="1"/>
  <c r="AJ49" i="1"/>
  <c r="AI7" i="1"/>
  <c r="AI10" i="1"/>
  <c r="AI15" i="1"/>
  <c r="AI16" i="1"/>
  <c r="AI19" i="1"/>
  <c r="AI21" i="1"/>
  <c r="AI26" i="1"/>
  <c r="AI28" i="1"/>
  <c r="AI29" i="1"/>
  <c r="AI30" i="1"/>
  <c r="AI36" i="1"/>
  <c r="AI45" i="1"/>
  <c r="AI46" i="1"/>
  <c r="AI47" i="1"/>
  <c r="AI48" i="1"/>
  <c r="AI49" i="1"/>
  <c r="AH7" i="1"/>
  <c r="AH10" i="1"/>
  <c r="AH15" i="1"/>
  <c r="AH16" i="1"/>
  <c r="AH19" i="1"/>
  <c r="AH21" i="1"/>
  <c r="AH26" i="1"/>
  <c r="AH28" i="1"/>
  <c r="AH29" i="1"/>
  <c r="AH30" i="1"/>
  <c r="AH36" i="1"/>
  <c r="AH45" i="1"/>
  <c r="AH46" i="1"/>
  <c r="AH47" i="1"/>
  <c r="AH48" i="1"/>
  <c r="AH49" i="1"/>
  <c r="AG7" i="1"/>
  <c r="AG10" i="1"/>
  <c r="AG15" i="1"/>
  <c r="AG16" i="1"/>
  <c r="AG19" i="1"/>
  <c r="AG21" i="1"/>
  <c r="AG26" i="1"/>
  <c r="AG28" i="1"/>
  <c r="AG29" i="1"/>
  <c r="AG30" i="1"/>
  <c r="AG36" i="1"/>
  <c r="AG45" i="1"/>
  <c r="AG46" i="1"/>
  <c r="AG47" i="1"/>
  <c r="AG48" i="1"/>
  <c r="AG49" i="1"/>
  <c r="AF7" i="1"/>
  <c r="AF10" i="1"/>
  <c r="AF15" i="1"/>
  <c r="AF16" i="1"/>
  <c r="AF19" i="1"/>
  <c r="AF21" i="1"/>
  <c r="AF26" i="1"/>
  <c r="AF28" i="1"/>
  <c r="AF29" i="1"/>
  <c r="AF30" i="1"/>
  <c r="AF36" i="1"/>
  <c r="AF45" i="1"/>
  <c r="AF46" i="1"/>
  <c r="AF47" i="1"/>
  <c r="AF48" i="1"/>
  <c r="AF49" i="1"/>
  <c r="AE45" i="1"/>
  <c r="AE46" i="1"/>
  <c r="AE47" i="1"/>
  <c r="AE48" i="1"/>
  <c r="AE49" i="1"/>
  <c r="AE36" i="1"/>
  <c r="AE30" i="1"/>
  <c r="AE29" i="1"/>
  <c r="AE28" i="1"/>
  <c r="AE26" i="1"/>
  <c r="AE21" i="1"/>
  <c r="AE19" i="1"/>
  <c r="AE16" i="1"/>
  <c r="AE15" i="1"/>
  <c r="AE10" i="1"/>
  <c r="AE7" i="1"/>
  <c r="AD7" i="1"/>
  <c r="AD10" i="1"/>
  <c r="AD15" i="1"/>
  <c r="AD16" i="1"/>
  <c r="AD19" i="1"/>
  <c r="AD21" i="1"/>
  <c r="AD26" i="1"/>
  <c r="AD28" i="1"/>
  <c r="AD29" i="1"/>
  <c r="AD30" i="1"/>
  <c r="AD36" i="1"/>
  <c r="AD45" i="1"/>
  <c r="AD46" i="1"/>
  <c r="AD47" i="1"/>
  <c r="AD48" i="1"/>
  <c r="AD49" i="1"/>
  <c r="AC7" i="1"/>
  <c r="AC10" i="1"/>
  <c r="AC15" i="1"/>
  <c r="AC16" i="1"/>
  <c r="AC19" i="1"/>
  <c r="AC21" i="1"/>
  <c r="AC26" i="1"/>
  <c r="AC28" i="1"/>
  <c r="AC29" i="1"/>
  <c r="AC30" i="1"/>
  <c r="AC36" i="1"/>
  <c r="AC45" i="1"/>
  <c r="AC46" i="1"/>
  <c r="AC47" i="1"/>
  <c r="AC48" i="1"/>
  <c r="AC49" i="1"/>
  <c r="AB49" i="1"/>
  <c r="AB7" i="1"/>
  <c r="AB10" i="1"/>
  <c r="AB15" i="1"/>
  <c r="AB16" i="1"/>
  <c r="AB19" i="1"/>
  <c r="AB21" i="1"/>
  <c r="AB26" i="1"/>
  <c r="AB28" i="1"/>
  <c r="AB29" i="1"/>
  <c r="AB30" i="1"/>
  <c r="AB36" i="1"/>
  <c r="AB45" i="1"/>
  <c r="AB46" i="1"/>
  <c r="AB47" i="1"/>
  <c r="AB48" i="1"/>
  <c r="AL3" i="1"/>
  <c r="AF3" i="1"/>
  <c r="AE3" i="1"/>
  <c r="AD3" i="1"/>
  <c r="AK3" i="1"/>
  <c r="AJ3" i="1"/>
  <c r="AI3" i="1"/>
  <c r="AH3" i="1"/>
  <c r="AG3" i="1"/>
  <c r="AC3" i="1"/>
  <c r="AB3" i="1"/>
  <c r="H44" i="1" l="1"/>
  <c r="K44" i="1"/>
  <c r="B44" i="1"/>
  <c r="AL44" i="1" s="1"/>
  <c r="H43" i="1"/>
  <c r="C43" i="1"/>
  <c r="B43" i="1"/>
  <c r="AL43" i="1" s="1"/>
  <c r="C42" i="1"/>
  <c r="B42" i="1"/>
  <c r="AL42" i="1" s="1"/>
  <c r="C41" i="1"/>
  <c r="B41" i="1"/>
  <c r="AL41" i="1" s="1"/>
  <c r="H40" i="1"/>
  <c r="B40" i="1"/>
  <c r="AL40" i="1" s="1"/>
  <c r="C39" i="1"/>
  <c r="B39" i="1"/>
  <c r="AL39" i="1" s="1"/>
  <c r="C38" i="1"/>
  <c r="B38" i="1"/>
  <c r="AL38" i="1" s="1"/>
  <c r="H37" i="1"/>
  <c r="B37" i="1"/>
  <c r="AL37" i="1" s="1"/>
  <c r="C37" i="1"/>
  <c r="H35" i="1"/>
  <c r="H34" i="1"/>
  <c r="H33" i="1"/>
  <c r="H27" i="1"/>
  <c r="H24" i="1"/>
  <c r="H22" i="1"/>
  <c r="H17" i="1"/>
  <c r="H12" i="1"/>
  <c r="H11" i="1"/>
  <c r="H6" i="1"/>
  <c r="H5" i="1"/>
  <c r="H4" i="1"/>
  <c r="B34" i="1"/>
  <c r="AL34" i="1" s="1"/>
  <c r="C33" i="1"/>
  <c r="B33" i="1"/>
  <c r="AL33" i="1" s="1"/>
  <c r="B32" i="1"/>
  <c r="AL32" i="1" s="1"/>
  <c r="B31" i="1"/>
  <c r="AL31" i="1" s="1"/>
  <c r="C27" i="1"/>
  <c r="B27" i="1"/>
  <c r="AL27" i="1" s="1"/>
  <c r="C25" i="1"/>
  <c r="B25" i="1"/>
  <c r="AL25" i="1" s="1"/>
  <c r="C24" i="1"/>
  <c r="B24" i="1"/>
  <c r="AL24" i="1" s="1"/>
  <c r="B23" i="1"/>
  <c r="AL23" i="1" s="1"/>
  <c r="C22" i="1"/>
  <c r="B22" i="1"/>
  <c r="AL22" i="1" s="1"/>
  <c r="C20" i="1"/>
  <c r="B20" i="1"/>
  <c r="AL20" i="1" s="1"/>
  <c r="C18" i="1"/>
  <c r="B18" i="1"/>
  <c r="AL18" i="1" s="1"/>
  <c r="C14" i="1"/>
  <c r="B14" i="1"/>
  <c r="AL14" i="1" s="1"/>
  <c r="C13" i="1"/>
  <c r="B13" i="1"/>
  <c r="AL13" i="1" s="1"/>
  <c r="C12" i="1"/>
  <c r="B12" i="1"/>
  <c r="AL12" i="1" s="1"/>
  <c r="B11" i="1"/>
  <c r="AL11" i="1" s="1"/>
  <c r="B8" i="1"/>
  <c r="AL8" i="1" s="1"/>
  <c r="C6" i="1"/>
  <c r="B5" i="1"/>
  <c r="AL5" i="1" s="1"/>
  <c r="C5" i="1"/>
  <c r="B4" i="1"/>
  <c r="AL4" i="1" s="1"/>
  <c r="F37" i="1"/>
  <c r="K37" i="1"/>
  <c r="B35" i="1"/>
  <c r="AL35" i="1" s="1"/>
  <c r="F25" i="1"/>
  <c r="C23" i="1"/>
  <c r="H20" i="1"/>
  <c r="AK12" i="1" l="1"/>
  <c r="AG12" i="1"/>
  <c r="AC12" i="1"/>
  <c r="AB12" i="1"/>
  <c r="AE12" i="1"/>
  <c r="AH12" i="1"/>
  <c r="AD12" i="1"/>
  <c r="AI12" i="1"/>
  <c r="AJ12" i="1"/>
  <c r="AF12" i="1"/>
  <c r="AD25" i="1"/>
  <c r="AI25" i="1"/>
  <c r="AJ25" i="1"/>
  <c r="AF25" i="1"/>
  <c r="AB25" i="1"/>
  <c r="AE25" i="1"/>
  <c r="AK25" i="1"/>
  <c r="AG25" i="1"/>
  <c r="AC25" i="1"/>
  <c r="AH25" i="1"/>
  <c r="J37" i="1"/>
  <c r="AE37" i="1"/>
  <c r="AB37" i="1"/>
  <c r="AK37" i="1"/>
  <c r="AG37" i="1"/>
  <c r="AC37" i="1"/>
  <c r="AH37" i="1"/>
  <c r="AD37" i="1"/>
  <c r="AI37" i="1"/>
  <c r="AJ37" i="1"/>
  <c r="AF37" i="1"/>
  <c r="AH34" i="1"/>
  <c r="AD34" i="1"/>
  <c r="AB34" i="1"/>
  <c r="AC34" i="1"/>
  <c r="AI34" i="1"/>
  <c r="AE34" i="1"/>
  <c r="AJ34" i="1"/>
  <c r="AF34" i="1"/>
  <c r="AG34" i="1"/>
  <c r="AK34" i="1"/>
  <c r="AI41" i="1"/>
  <c r="AB41" i="1"/>
  <c r="AD41" i="1"/>
  <c r="AJ41" i="1"/>
  <c r="AF41" i="1"/>
  <c r="AE41" i="1"/>
  <c r="AK41" i="1"/>
  <c r="AG41" i="1"/>
  <c r="AC41" i="1"/>
  <c r="AH41" i="1"/>
  <c r="AJ14" i="1"/>
  <c r="AF14" i="1"/>
  <c r="AB14" i="1"/>
  <c r="AK14" i="1"/>
  <c r="AG14" i="1"/>
  <c r="AC14" i="1"/>
  <c r="AH14" i="1"/>
  <c r="AD14" i="1"/>
  <c r="AI14" i="1"/>
  <c r="AE14" i="1"/>
  <c r="AJ31" i="1"/>
  <c r="AF31" i="1"/>
  <c r="AB31" i="1"/>
  <c r="AK31" i="1"/>
  <c r="AG31" i="1"/>
  <c r="AC31" i="1"/>
  <c r="AE31" i="1"/>
  <c r="AH31" i="1"/>
  <c r="AD31" i="1"/>
  <c r="AI31" i="1"/>
  <c r="AJ39" i="1"/>
  <c r="AF39" i="1"/>
  <c r="AB39" i="1"/>
  <c r="AE39" i="1"/>
  <c r="AK39" i="1"/>
  <c r="AG39" i="1"/>
  <c r="AC39" i="1"/>
  <c r="AH39" i="1"/>
  <c r="AD39" i="1"/>
  <c r="AI39" i="1"/>
  <c r="AH42" i="1"/>
  <c r="AD42" i="1"/>
  <c r="AG42" i="1"/>
  <c r="AI42" i="1"/>
  <c r="AB42" i="1"/>
  <c r="AJ42" i="1"/>
  <c r="AF42" i="1"/>
  <c r="AE42" i="1"/>
  <c r="AK42" i="1"/>
  <c r="AC42" i="1"/>
  <c r="AH35" i="1"/>
  <c r="AD35" i="1"/>
  <c r="AE35" i="1"/>
  <c r="AI35" i="1"/>
  <c r="AJ35" i="1"/>
  <c r="AF35" i="1"/>
  <c r="AC35" i="1"/>
  <c r="AB35" i="1"/>
  <c r="AK35" i="1"/>
  <c r="AG35" i="1"/>
  <c r="AB11" i="1"/>
  <c r="AH11" i="1"/>
  <c r="AD11" i="1"/>
  <c r="AC11" i="1"/>
  <c r="AE11" i="1"/>
  <c r="AI11" i="1"/>
  <c r="AJ11" i="1"/>
  <c r="AF11" i="1"/>
  <c r="AK11" i="1"/>
  <c r="AG11" i="1"/>
  <c r="AI24" i="1"/>
  <c r="AJ24" i="1"/>
  <c r="AF24" i="1"/>
  <c r="AB24" i="1"/>
  <c r="AK24" i="1"/>
  <c r="AG24" i="1"/>
  <c r="AC24" i="1"/>
  <c r="AE24" i="1"/>
  <c r="AH24" i="1"/>
  <c r="AD24" i="1"/>
  <c r="AI32" i="1"/>
  <c r="AJ32" i="1"/>
  <c r="AF32" i="1"/>
  <c r="AC32" i="1"/>
  <c r="AB32" i="1"/>
  <c r="AK32" i="1"/>
  <c r="AG32" i="1"/>
  <c r="AD32" i="1"/>
  <c r="AE32" i="1"/>
  <c r="AH32" i="1"/>
  <c r="AB33" i="1"/>
  <c r="AI33" i="1"/>
  <c r="AJ33" i="1"/>
  <c r="AF33" i="1"/>
  <c r="AD33" i="1"/>
  <c r="AE33" i="1"/>
  <c r="AK33" i="1"/>
  <c r="AG33" i="1"/>
  <c r="AC33" i="1"/>
  <c r="AH33" i="1"/>
  <c r="AK4" i="1"/>
  <c r="AG4" i="1"/>
  <c r="AC4" i="1"/>
  <c r="AE4" i="1"/>
  <c r="AF4" i="1"/>
  <c r="AH4" i="1"/>
  <c r="AD4" i="1"/>
  <c r="AB4" i="1"/>
  <c r="AI4" i="1"/>
  <c r="AJ4" i="1"/>
  <c r="AK20" i="1"/>
  <c r="AG20" i="1"/>
  <c r="AC20" i="1"/>
  <c r="AE20" i="1"/>
  <c r="AB20" i="1"/>
  <c r="AH20" i="1"/>
  <c r="AD20" i="1"/>
  <c r="AI20" i="1"/>
  <c r="AJ20" i="1"/>
  <c r="AF20" i="1"/>
  <c r="AE13" i="1"/>
  <c r="AB13" i="1"/>
  <c r="AK13" i="1"/>
  <c r="AG13" i="1"/>
  <c r="AC13" i="1"/>
  <c r="AH13" i="1"/>
  <c r="AD13" i="1"/>
  <c r="AI13" i="1"/>
  <c r="AJ13" i="1"/>
  <c r="AF13" i="1"/>
  <c r="AH27" i="1"/>
  <c r="AD27" i="1"/>
  <c r="AE27" i="1"/>
  <c r="AB27" i="1"/>
  <c r="AC27" i="1"/>
  <c r="AI27" i="1"/>
  <c r="AJ27" i="1"/>
  <c r="AF27" i="1"/>
  <c r="AK27" i="1"/>
  <c r="AG27" i="1"/>
  <c r="AJ38" i="1"/>
  <c r="AF38" i="1"/>
  <c r="AB38" i="1"/>
  <c r="AK38" i="1"/>
  <c r="AG38" i="1"/>
  <c r="AC38" i="1"/>
  <c r="AH38" i="1"/>
  <c r="AD38" i="1"/>
  <c r="AI38" i="1"/>
  <c r="AE38" i="1"/>
  <c r="AK44" i="1"/>
  <c r="AG44" i="1"/>
  <c r="AC44" i="1"/>
  <c r="AE44" i="1"/>
  <c r="AF44" i="1"/>
  <c r="AB44" i="1"/>
  <c r="AH44" i="1"/>
  <c r="AD44" i="1"/>
  <c r="AI44" i="1"/>
  <c r="AJ44" i="1"/>
  <c r="AE5" i="1"/>
  <c r="AB5" i="1"/>
  <c r="AK5" i="1"/>
  <c r="AG5" i="1"/>
  <c r="AC5" i="1"/>
  <c r="AH5" i="1"/>
  <c r="AD5" i="1"/>
  <c r="AI5" i="1"/>
  <c r="AJ5" i="1"/>
  <c r="AF5" i="1"/>
  <c r="AJ22" i="1"/>
  <c r="AF22" i="1"/>
  <c r="AB22" i="1"/>
  <c r="AE22" i="1"/>
  <c r="AK22" i="1"/>
  <c r="AG22" i="1"/>
  <c r="AC22" i="1"/>
  <c r="AH22" i="1"/>
  <c r="AD22" i="1"/>
  <c r="AI22" i="1"/>
  <c r="J44" i="1"/>
  <c r="AI8" i="1"/>
  <c r="AJ8" i="1"/>
  <c r="AF8" i="1"/>
  <c r="AD8" i="1"/>
  <c r="AB8" i="1"/>
  <c r="AK8" i="1"/>
  <c r="AG8" i="1"/>
  <c r="AC8" i="1"/>
  <c r="AE8" i="1"/>
  <c r="AH8" i="1"/>
  <c r="AJ23" i="1"/>
  <c r="AF23" i="1"/>
  <c r="AE23" i="1"/>
  <c r="AB23" i="1"/>
  <c r="AK23" i="1"/>
  <c r="AG23" i="1"/>
  <c r="AC23" i="1"/>
  <c r="AH23" i="1"/>
  <c r="AD23" i="1"/>
  <c r="AI23" i="1"/>
  <c r="AH18" i="1"/>
  <c r="AD18" i="1"/>
  <c r="AC18" i="1"/>
  <c r="AI18" i="1"/>
  <c r="AG18" i="1"/>
  <c r="AE18" i="1"/>
  <c r="AJ18" i="1"/>
  <c r="AF18" i="1"/>
  <c r="AB18" i="1"/>
  <c r="AK18" i="1"/>
  <c r="AI40" i="1"/>
  <c r="AC40" i="1"/>
  <c r="AJ40" i="1"/>
  <c r="AF40" i="1"/>
  <c r="AD40" i="1"/>
  <c r="AB40" i="1"/>
  <c r="AK40" i="1"/>
  <c r="AG40" i="1"/>
  <c r="AE40" i="1"/>
  <c r="AH40" i="1"/>
  <c r="AH43" i="1"/>
  <c r="AD43" i="1"/>
  <c r="AB43" i="1"/>
  <c r="AI43" i="1"/>
  <c r="AJ43" i="1"/>
  <c r="AF43" i="1"/>
  <c r="AE43" i="1"/>
  <c r="AC43" i="1"/>
  <c r="AK43" i="1"/>
  <c r="AG43" i="1"/>
  <c r="M37" i="1"/>
  <c r="E37" i="1"/>
  <c r="B17" i="1"/>
  <c r="AL17" i="1" s="1"/>
  <c r="C9" i="1"/>
  <c r="B9" i="1"/>
  <c r="AL9" i="1" s="1"/>
  <c r="C8" i="1"/>
  <c r="J8" i="1"/>
  <c r="B6" i="1"/>
  <c r="AL6" i="1" s="1"/>
  <c r="K35" i="1"/>
  <c r="K38" i="1"/>
  <c r="K40" i="1"/>
  <c r="K41" i="1"/>
  <c r="K43" i="1"/>
  <c r="K5" i="1"/>
  <c r="K6" i="1"/>
  <c r="K8" i="1"/>
  <c r="K9" i="1"/>
  <c r="K11" i="1"/>
  <c r="K12" i="1"/>
  <c r="K13" i="1"/>
  <c r="K14" i="1"/>
  <c r="K17" i="1"/>
  <c r="K18" i="1"/>
  <c r="K20" i="1"/>
  <c r="K22" i="1"/>
  <c r="K23" i="1"/>
  <c r="K24" i="1"/>
  <c r="K25" i="1"/>
  <c r="M25" i="1" s="1"/>
  <c r="K27" i="1"/>
  <c r="K32" i="1"/>
  <c r="K33" i="1"/>
  <c r="K34" i="1"/>
  <c r="J13" i="1"/>
  <c r="J14" i="1"/>
  <c r="J18" i="1"/>
  <c r="J20" i="1"/>
  <c r="J22" i="1"/>
  <c r="J23" i="1"/>
  <c r="J24" i="1"/>
  <c r="J25" i="1"/>
  <c r="J27" i="1"/>
  <c r="J32" i="1"/>
  <c r="J33" i="1"/>
  <c r="J34" i="1"/>
  <c r="J35" i="1"/>
  <c r="J38" i="1"/>
  <c r="J40" i="1"/>
  <c r="J41" i="1"/>
  <c r="J43" i="1"/>
  <c r="F33" i="1"/>
  <c r="F34" i="1"/>
  <c r="F35" i="1"/>
  <c r="F38" i="1"/>
  <c r="F39" i="1"/>
  <c r="F40" i="1"/>
  <c r="F41" i="1"/>
  <c r="F42" i="1"/>
  <c r="F43" i="1"/>
  <c r="F44" i="1"/>
  <c r="M44" i="1" s="1"/>
  <c r="F5" i="1"/>
  <c r="F6" i="1"/>
  <c r="F8" i="1"/>
  <c r="F9" i="1"/>
  <c r="F11" i="1"/>
  <c r="F12" i="1"/>
  <c r="F13" i="1"/>
  <c r="F14" i="1"/>
  <c r="F17" i="1"/>
  <c r="F18" i="1"/>
  <c r="F20" i="1"/>
  <c r="F22" i="1"/>
  <c r="F23" i="1"/>
  <c r="F24" i="1"/>
  <c r="F27" i="1"/>
  <c r="F31" i="1"/>
  <c r="F32" i="1"/>
  <c r="E11" i="1"/>
  <c r="E13" i="1"/>
  <c r="E14" i="1"/>
  <c r="E18" i="1"/>
  <c r="E20" i="1"/>
  <c r="E22" i="1"/>
  <c r="E23" i="1"/>
  <c r="E24" i="1"/>
  <c r="E25" i="1"/>
  <c r="E27" i="1"/>
  <c r="E31" i="1"/>
  <c r="E32" i="1"/>
  <c r="E33" i="1"/>
  <c r="E34" i="1"/>
  <c r="E35" i="1"/>
  <c r="E38" i="1"/>
  <c r="E39" i="1"/>
  <c r="E40" i="1"/>
  <c r="E41" i="1"/>
  <c r="E42" i="1"/>
  <c r="E43" i="1"/>
  <c r="E44" i="1"/>
  <c r="E5" i="1"/>
  <c r="C4" i="1"/>
  <c r="J4" i="1"/>
  <c r="K4" i="1"/>
  <c r="F4" i="1"/>
  <c r="M34" i="1" l="1"/>
  <c r="M13" i="1"/>
  <c r="L37" i="1"/>
  <c r="M35" i="1"/>
  <c r="M41" i="1"/>
  <c r="AI9" i="1"/>
  <c r="AJ9" i="1"/>
  <c r="AF9" i="1"/>
  <c r="AE9" i="1"/>
  <c r="AB9" i="1"/>
  <c r="AK9" i="1"/>
  <c r="AG9" i="1"/>
  <c r="AC9" i="1"/>
  <c r="AD9" i="1"/>
  <c r="AH9" i="1"/>
  <c r="L44" i="1"/>
  <c r="M12" i="1"/>
  <c r="AI17" i="1"/>
  <c r="AJ17" i="1"/>
  <c r="AF17" i="1"/>
  <c r="AE17" i="1"/>
  <c r="AB17" i="1"/>
  <c r="AK17" i="1"/>
  <c r="AG17" i="1"/>
  <c r="AC17" i="1"/>
  <c r="AH17" i="1"/>
  <c r="AD17" i="1"/>
  <c r="E17" i="1"/>
  <c r="AJ6" i="1"/>
  <c r="AF6" i="1"/>
  <c r="AB6" i="1"/>
  <c r="AK6" i="1"/>
  <c r="AG6" i="1"/>
  <c r="AC6" i="1"/>
  <c r="AE6" i="1"/>
  <c r="AH6" i="1"/>
  <c r="AD6" i="1"/>
  <c r="AI6" i="1"/>
  <c r="E6" i="1"/>
  <c r="J6" i="1"/>
  <c r="M6" i="1"/>
  <c r="M27" i="1"/>
  <c r="L18" i="1"/>
  <c r="M17" i="1"/>
  <c r="M5" i="1"/>
  <c r="M43" i="1"/>
  <c r="L40" i="1"/>
  <c r="M40" i="1"/>
  <c r="L38" i="1"/>
  <c r="L20" i="1"/>
  <c r="L32" i="1"/>
  <c r="L27" i="1"/>
  <c r="L43" i="1"/>
  <c r="L35" i="1"/>
  <c r="M32" i="1"/>
  <c r="M38" i="1"/>
  <c r="L34" i="1"/>
  <c r="M23" i="1"/>
  <c r="M33" i="1"/>
  <c r="L41" i="1"/>
  <c r="L33" i="1"/>
  <c r="L25" i="1"/>
  <c r="M24" i="1"/>
  <c r="L24" i="1"/>
  <c r="L23" i="1"/>
  <c r="L22" i="1"/>
  <c r="M22" i="1"/>
  <c r="M20" i="1"/>
  <c r="L14" i="1"/>
  <c r="M14" i="1"/>
  <c r="E8" i="1"/>
  <c r="L8" i="1" s="1"/>
  <c r="E12" i="1"/>
  <c r="E4" i="1"/>
  <c r="J12" i="1"/>
  <c r="J5" i="1"/>
  <c r="L5" i="1" s="1"/>
  <c r="M18" i="1"/>
  <c r="J17" i="1"/>
  <c r="L13" i="1"/>
  <c r="J11" i="1"/>
  <c r="M11" i="1"/>
  <c r="M9" i="1"/>
  <c r="E9" i="1"/>
  <c r="M8" i="1"/>
  <c r="M4" i="1"/>
  <c r="L6" i="1" l="1"/>
  <c r="L17" i="1"/>
  <c r="L12" i="1"/>
  <c r="L11" i="1"/>
  <c r="L4" i="1"/>
</calcChain>
</file>

<file path=xl/sharedStrings.xml><?xml version="1.0" encoding="utf-8"?>
<sst xmlns="http://schemas.openxmlformats.org/spreadsheetml/2006/main" count="102" uniqueCount="79">
  <si>
    <t>Onset</t>
  </si>
  <si>
    <t>Hatching</t>
  </si>
  <si>
    <t>Embryo (um)</t>
  </si>
  <si>
    <t>VNC (um)</t>
  </si>
  <si>
    <t>time (frame)</t>
  </si>
  <si>
    <t>Embryo:VNC</t>
  </si>
  <si>
    <t>time (minutes)</t>
  </si>
  <si>
    <t>VNC</t>
  </si>
  <si>
    <t>Embryo_ID</t>
  </si>
  <si>
    <t>20210414_01</t>
  </si>
  <si>
    <t>20210414_02</t>
  </si>
  <si>
    <t>20210414_03</t>
  </si>
  <si>
    <t>20210414_04</t>
  </si>
  <si>
    <t>20210414_05</t>
  </si>
  <si>
    <t>20210414_06</t>
  </si>
  <si>
    <t>20210414_07</t>
  </si>
  <si>
    <t>20210414_08</t>
  </si>
  <si>
    <t>20210414_09</t>
  </si>
  <si>
    <t>20210414_10</t>
  </si>
  <si>
    <t>20210414_11</t>
  </si>
  <si>
    <t>20210414_12</t>
  </si>
  <si>
    <t>20210414_13</t>
  </si>
  <si>
    <t>20210414_14</t>
  </si>
  <si>
    <t>20210414_15</t>
  </si>
  <si>
    <t>20210414_16</t>
  </si>
  <si>
    <t>too early</t>
  </si>
  <si>
    <t>didn’t hatched</t>
  </si>
  <si>
    <t>can't tell</t>
  </si>
  <si>
    <t>20210417_01</t>
  </si>
  <si>
    <t>20210417_02</t>
  </si>
  <si>
    <t>20210417_03</t>
  </si>
  <si>
    <t>20210417_04</t>
  </si>
  <si>
    <t>20210417_05</t>
  </si>
  <si>
    <t>20210417_06</t>
  </si>
  <si>
    <t>20210417_07</t>
  </si>
  <si>
    <t>20210417_08</t>
  </si>
  <si>
    <t>20210417_09</t>
  </si>
  <si>
    <t>20210417_10</t>
  </si>
  <si>
    <t>20210417_11</t>
  </si>
  <si>
    <t>20210417_12</t>
  </si>
  <si>
    <t>20210417_13</t>
  </si>
  <si>
    <t>20210417_14</t>
  </si>
  <si>
    <t>20210417_15</t>
  </si>
  <si>
    <t>20210417_16</t>
  </si>
  <si>
    <t>20210417_17</t>
  </si>
  <si>
    <t>maybe too early</t>
  </si>
  <si>
    <t>unhealthy</t>
  </si>
  <si>
    <t>20210417_18</t>
  </si>
  <si>
    <t>cant tell</t>
  </si>
  <si>
    <t>to early</t>
  </si>
  <si>
    <t>20210419_01</t>
  </si>
  <si>
    <t>20210419_02</t>
  </si>
  <si>
    <t>20210419_03</t>
  </si>
  <si>
    <t>20210419_04</t>
  </si>
  <si>
    <t>20210419_05</t>
  </si>
  <si>
    <t>20210419_06</t>
  </si>
  <si>
    <t>20210419_07</t>
  </si>
  <si>
    <t>20210419_08</t>
  </si>
  <si>
    <t>20210419_09</t>
  </si>
  <si>
    <t>detached in the middle</t>
  </si>
  <si>
    <t>detached twards the end</t>
  </si>
  <si>
    <t>Epi 2</t>
  </si>
  <si>
    <t>Epi 3</t>
  </si>
  <si>
    <t>Epi 4</t>
  </si>
  <si>
    <t>Epi 5</t>
  </si>
  <si>
    <t>Epi 6</t>
  </si>
  <si>
    <t>Epi 7</t>
  </si>
  <si>
    <t>Epi 8</t>
  </si>
  <si>
    <t>Epi 9</t>
  </si>
  <si>
    <t>Epi 10</t>
  </si>
  <si>
    <t>Epi 11</t>
  </si>
  <si>
    <t>Epi 12</t>
  </si>
  <si>
    <t>VNC (um) at each episode</t>
  </si>
  <si>
    <t>Embryo:VNC at each episode</t>
  </si>
  <si>
    <t>Delta (Embryo:VNC)</t>
  </si>
  <si>
    <t>Delta  (min)</t>
  </si>
  <si>
    <t>Total # of episodes</t>
  </si>
  <si>
    <t>Comments</t>
  </si>
  <si>
    <t xml:space="preserve">Rare throughout.  Barely had quiescienct periods.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</si>
</sst>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F898-5AB9-EE4B-9E3D-A417794E4E8A}">
  <dimension ref="A1:AL61"/>
  <sheetViews>
    <sheetView tabSelected="1" topLeftCell="G1" zoomScale="82" workbookViewId="0">
      <selection activeCell="O19" sqref="O19"/>
    </sheetView>
  </sheetViews>
  <sheetFormatPr baseColWidth="10" defaultRowHeight="16" x14ac:dyDescent="0.2"/>
  <cols>
    <col min="1" max="1" width="13.6640625" customWidth="1"/>
    <col min="2" max="2" width="12.33203125" customWidth="1"/>
    <col min="5" max="5" width="15.33203125" customWidth="1"/>
    <col min="9" max="9" width="12.5" customWidth="1"/>
    <col min="10" max="10" width="15.6640625" customWidth="1"/>
    <col min="11" max="11" width="13.33203125" customWidth="1"/>
    <col min="15" max="15" width="15.5" customWidth="1"/>
  </cols>
  <sheetData>
    <row r="1" spans="1:38" x14ac:dyDescent="0.2">
      <c r="A1" s="1"/>
      <c r="B1" s="5" t="s">
        <v>0</v>
      </c>
      <c r="E1" s="3"/>
      <c r="H1" s="5" t="s">
        <v>1</v>
      </c>
      <c r="P1" s="3" t="s">
        <v>72</v>
      </c>
      <c r="AB1" s="3" t="s">
        <v>73</v>
      </c>
    </row>
    <row r="2" spans="1:38" x14ac:dyDescent="0.2">
      <c r="A2" s="1" t="s">
        <v>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</row>
    <row r="3" spans="1:38" s="4" customFormat="1" x14ac:dyDescent="0.2">
      <c r="A3" s="2" t="s">
        <v>9</v>
      </c>
      <c r="O3" s="4" t="s">
        <v>25</v>
      </c>
      <c r="AB3" s="4" t="e">
        <f>O3/P3</f>
        <v>#VALUE!</v>
      </c>
      <c r="AC3" s="4" t="e">
        <f>O3/Q3</f>
        <v>#VALUE!</v>
      </c>
      <c r="AD3" s="4" t="e">
        <f>O3/R3</f>
        <v>#VALUE!</v>
      </c>
      <c r="AE3" s="4" t="e">
        <f>O3/S3</f>
        <v>#VALUE!</v>
      </c>
      <c r="AF3" s="4" t="e">
        <f>O3/T3</f>
        <v>#VALUE!</v>
      </c>
      <c r="AG3" s="4" t="e">
        <f>O3/U3</f>
        <v>#VALUE!</v>
      </c>
      <c r="AH3" s="4" t="e">
        <f>O3/V3</f>
        <v>#VALUE!</v>
      </c>
      <c r="AI3" s="4" t="e">
        <f>O3/W3</f>
        <v>#VALUE!</v>
      </c>
      <c r="AJ3" s="4" t="e">
        <f>O3/X3</f>
        <v>#VALUE!</v>
      </c>
      <c r="AK3" s="4" t="e">
        <f>O3/Y3</f>
        <v>#VALUE!</v>
      </c>
      <c r="AL3" s="4" t="e">
        <f>O3/Z3</f>
        <v>#VALUE!</v>
      </c>
    </row>
    <row r="4" spans="1:38" s="4" customFormat="1" x14ac:dyDescent="0.2">
      <c r="A4" s="2" t="s">
        <v>10</v>
      </c>
      <c r="B4" s="2">
        <f>1005/2</f>
        <v>502.5</v>
      </c>
      <c r="C4" s="2">
        <f>455/2</f>
        <v>227.5</v>
      </c>
      <c r="D4" s="2">
        <v>657</v>
      </c>
      <c r="E4" s="2">
        <f t="shared" ref="E4:E44" si="0">B4/C4</f>
        <v>2.2087912087912089</v>
      </c>
      <c r="F4" s="2">
        <f t="shared" ref="F4:F44" si="1">(D4*7)/60</f>
        <v>76.650000000000006</v>
      </c>
      <c r="H4" s="2">
        <f>395/2</f>
        <v>197.5</v>
      </c>
      <c r="I4" s="2">
        <v>2842</v>
      </c>
      <c r="J4" s="2">
        <f t="shared" ref="J4:J44" si="2">B4/H4</f>
        <v>2.5443037974683542</v>
      </c>
      <c r="K4" s="2">
        <f t="shared" ref="K4:K44" si="3">(I4*7)/60</f>
        <v>331.56666666666666</v>
      </c>
      <c r="L4" s="2">
        <f t="shared" ref="L4:M18" si="4">J4-E4</f>
        <v>0.33551258867714528</v>
      </c>
      <c r="M4" s="2">
        <f t="shared" si="4"/>
        <v>254.91666666666666</v>
      </c>
      <c r="N4" s="2">
        <v>16</v>
      </c>
      <c r="P4" s="4">
        <f>445/2</f>
        <v>222.5</v>
      </c>
      <c r="Q4" s="4">
        <f>435/2</f>
        <v>217.5</v>
      </c>
      <c r="R4" s="4">
        <f>435/2</f>
        <v>217.5</v>
      </c>
      <c r="S4" s="4">
        <f>430/2</f>
        <v>215</v>
      </c>
      <c r="T4" s="4">
        <f>425/2</f>
        <v>212.5</v>
      </c>
      <c r="U4" s="4">
        <f>415/2</f>
        <v>207.5</v>
      </c>
      <c r="V4" s="4">
        <f>410/2</f>
        <v>205</v>
      </c>
      <c r="W4" s="4">
        <f>410/2</f>
        <v>205</v>
      </c>
      <c r="X4" s="4">
        <f>405/2</f>
        <v>202.5</v>
      </c>
      <c r="Y4" s="4">
        <f>405/2</f>
        <v>202.5</v>
      </c>
      <c r="Z4" s="4">
        <f>400/2</f>
        <v>200</v>
      </c>
      <c r="AB4" s="4">
        <f t="shared" ref="AB4:AB48" si="5">B4/P4</f>
        <v>2.2584269662921348</v>
      </c>
      <c r="AC4" s="4">
        <f t="shared" ref="AC4:AC49" si="6">B4/Q4</f>
        <v>2.3103448275862069</v>
      </c>
      <c r="AD4" s="4">
        <f t="shared" ref="AD4:AD49" si="7">B4/R4</f>
        <v>2.3103448275862069</v>
      </c>
      <c r="AE4" s="4">
        <f t="shared" ref="AE4:AE49" si="8">B4/S4</f>
        <v>2.3372093023255816</v>
      </c>
      <c r="AF4" s="4">
        <f t="shared" ref="AF4:AF49" si="9">B4/T4</f>
        <v>2.3647058823529412</v>
      </c>
      <c r="AG4" s="4">
        <f t="shared" ref="AG4:AG49" si="10">B4/U4</f>
        <v>2.4216867469879517</v>
      </c>
      <c r="AH4" s="4">
        <f t="shared" ref="AH4:AH49" si="11">B4/V4</f>
        <v>2.4512195121951219</v>
      </c>
      <c r="AI4" s="4">
        <f t="shared" ref="AI4:AI49" si="12">B4/W4</f>
        <v>2.4512195121951219</v>
      </c>
      <c r="AJ4" s="4">
        <f t="shared" ref="AJ4:AJ49" si="13">B4/X4</f>
        <v>2.4814814814814814</v>
      </c>
      <c r="AK4" s="4">
        <f t="shared" ref="AK4:AK49" si="14">B4/Y4</f>
        <v>2.4814814814814814</v>
      </c>
      <c r="AL4" s="4">
        <f t="shared" ref="AL4:AL49" si="15">B4/Z4</f>
        <v>2.5125000000000002</v>
      </c>
    </row>
    <row r="5" spans="1:38" s="4" customFormat="1" x14ac:dyDescent="0.2">
      <c r="A5" s="2" t="s">
        <v>11</v>
      </c>
      <c r="B5" s="4">
        <f>1045/2</f>
        <v>522.5</v>
      </c>
      <c r="C5" s="4">
        <f>455/2</f>
        <v>227.5</v>
      </c>
      <c r="D5" s="4">
        <v>886</v>
      </c>
      <c r="E5" s="2">
        <f t="shared" si="0"/>
        <v>2.2967032967032965</v>
      </c>
      <c r="F5" s="2">
        <f t="shared" si="1"/>
        <v>103.36666666666666</v>
      </c>
      <c r="H5" s="4">
        <f>415/2</f>
        <v>207.5</v>
      </c>
      <c r="I5" s="4">
        <v>2910</v>
      </c>
      <c r="J5" s="2">
        <f t="shared" si="2"/>
        <v>2.5180722891566263</v>
      </c>
      <c r="K5" s="2">
        <f t="shared" si="3"/>
        <v>339.5</v>
      </c>
      <c r="L5" s="2">
        <f t="shared" si="4"/>
        <v>0.22136899245332975</v>
      </c>
      <c r="M5" s="2">
        <f t="shared" si="4"/>
        <v>236.13333333333333</v>
      </c>
      <c r="N5" s="4">
        <v>13</v>
      </c>
      <c r="P5" s="4">
        <f>445/2</f>
        <v>222.5</v>
      </c>
      <c r="Q5" s="4">
        <f>445/2</f>
        <v>222.5</v>
      </c>
      <c r="R5" s="4">
        <f>435/2</f>
        <v>217.5</v>
      </c>
      <c r="S5" s="4">
        <f>435/2</f>
        <v>217.5</v>
      </c>
      <c r="T5" s="4">
        <f>425/2</f>
        <v>212.5</v>
      </c>
      <c r="U5" s="4">
        <f>425/2</f>
        <v>212.5</v>
      </c>
      <c r="V5" s="4">
        <f>425/2</f>
        <v>212.5</v>
      </c>
      <c r="W5" s="4">
        <f>420/2</f>
        <v>210</v>
      </c>
      <c r="X5" s="4">
        <f>415/2</f>
        <v>207.5</v>
      </c>
      <c r="Y5" s="4">
        <f>415/2</f>
        <v>207.5</v>
      </c>
      <c r="Z5" s="4">
        <f>410/2</f>
        <v>205</v>
      </c>
      <c r="AB5" s="4">
        <f t="shared" si="5"/>
        <v>2.3483146067415732</v>
      </c>
      <c r="AC5" s="4">
        <f t="shared" si="6"/>
        <v>2.3483146067415732</v>
      </c>
      <c r="AD5" s="4">
        <f t="shared" si="7"/>
        <v>2.4022988505747125</v>
      </c>
      <c r="AE5" s="4">
        <f t="shared" si="8"/>
        <v>2.4022988505747125</v>
      </c>
      <c r="AF5" s="4">
        <f t="shared" si="9"/>
        <v>2.4588235294117649</v>
      </c>
      <c r="AG5" s="4">
        <f t="shared" si="10"/>
        <v>2.4588235294117649</v>
      </c>
      <c r="AH5" s="4">
        <f t="shared" si="11"/>
        <v>2.4588235294117649</v>
      </c>
      <c r="AI5" s="4">
        <f t="shared" si="12"/>
        <v>2.4880952380952381</v>
      </c>
      <c r="AJ5" s="4">
        <f t="shared" si="13"/>
        <v>2.5180722891566263</v>
      </c>
      <c r="AK5" s="4">
        <f t="shared" si="14"/>
        <v>2.5180722891566263</v>
      </c>
      <c r="AL5" s="4">
        <f t="shared" si="15"/>
        <v>2.5487804878048781</v>
      </c>
    </row>
    <row r="6" spans="1:38" s="4" customFormat="1" x14ac:dyDescent="0.2">
      <c r="A6" s="2" t="s">
        <v>12</v>
      </c>
      <c r="B6" s="4">
        <f>995/2</f>
        <v>497.5</v>
      </c>
      <c r="C6" s="4">
        <f>465/2</f>
        <v>232.5</v>
      </c>
      <c r="D6" s="4">
        <v>854</v>
      </c>
      <c r="E6" s="2">
        <f t="shared" si="0"/>
        <v>2.139784946236559</v>
      </c>
      <c r="F6" s="2">
        <f t="shared" si="1"/>
        <v>99.63333333333334</v>
      </c>
      <c r="H6" s="4">
        <f>395/2</f>
        <v>197.5</v>
      </c>
      <c r="I6" s="4">
        <v>3479</v>
      </c>
      <c r="J6" s="2">
        <f t="shared" si="2"/>
        <v>2.518987341772152</v>
      </c>
      <c r="K6" s="2">
        <f t="shared" si="3"/>
        <v>405.88333333333333</v>
      </c>
      <c r="L6" s="2">
        <f t="shared" si="4"/>
        <v>0.37920239553559298</v>
      </c>
      <c r="M6" s="2">
        <f t="shared" si="4"/>
        <v>306.25</v>
      </c>
      <c r="N6" s="4">
        <v>16</v>
      </c>
      <c r="P6" s="4">
        <f>445/2</f>
        <v>222.5</v>
      </c>
      <c r="Q6" s="4">
        <f>435/2</f>
        <v>217.5</v>
      </c>
      <c r="R6" s="4">
        <f>425/2</f>
        <v>212.5</v>
      </c>
      <c r="S6" s="4">
        <f>420/2</f>
        <v>210</v>
      </c>
      <c r="T6" s="4">
        <f>415/2</f>
        <v>207.5</v>
      </c>
      <c r="U6" s="4">
        <f>415/2</f>
        <v>207.5</v>
      </c>
      <c r="V6" s="4">
        <f>410/2</f>
        <v>205</v>
      </c>
      <c r="W6" s="4">
        <f>405/2</f>
        <v>202.5</v>
      </c>
      <c r="X6" s="4">
        <f>400/2</f>
        <v>200</v>
      </c>
      <c r="Y6" s="4">
        <f>395/2</f>
        <v>197.5</v>
      </c>
      <c r="Z6" s="4">
        <f>395/2</f>
        <v>197.5</v>
      </c>
      <c r="AB6" s="4">
        <f t="shared" si="5"/>
        <v>2.2359550561797752</v>
      </c>
      <c r="AC6" s="4">
        <f t="shared" si="6"/>
        <v>2.2873563218390807</v>
      </c>
      <c r="AD6" s="4">
        <f t="shared" si="7"/>
        <v>2.3411764705882354</v>
      </c>
      <c r="AE6" s="4">
        <f t="shared" si="8"/>
        <v>2.3690476190476191</v>
      </c>
      <c r="AF6" s="4">
        <f t="shared" si="9"/>
        <v>2.3975903614457832</v>
      </c>
      <c r="AG6" s="4">
        <f t="shared" si="10"/>
        <v>2.3975903614457832</v>
      </c>
      <c r="AH6" s="4">
        <f t="shared" si="11"/>
        <v>2.4268292682926829</v>
      </c>
      <c r="AI6" s="4">
        <f t="shared" si="12"/>
        <v>2.4567901234567899</v>
      </c>
      <c r="AJ6" s="4">
        <f t="shared" si="13"/>
        <v>2.4874999999999998</v>
      </c>
      <c r="AK6" s="4">
        <f t="shared" si="14"/>
        <v>2.518987341772152</v>
      </c>
      <c r="AL6" s="4">
        <f t="shared" si="15"/>
        <v>2.518987341772152</v>
      </c>
    </row>
    <row r="7" spans="1:38" s="4" customFormat="1" x14ac:dyDescent="0.2">
      <c r="A7" s="2" t="s">
        <v>13</v>
      </c>
      <c r="E7" s="2"/>
      <c r="F7" s="2"/>
      <c r="J7" s="2"/>
      <c r="K7" s="2"/>
      <c r="L7" s="2"/>
      <c r="M7" s="2"/>
      <c r="O7" s="4" t="s">
        <v>25</v>
      </c>
      <c r="AB7" s="4" t="e">
        <f>O7/P7</f>
        <v>#VALUE!</v>
      </c>
      <c r="AC7" s="4" t="e">
        <f>O7/Q7</f>
        <v>#VALUE!</v>
      </c>
      <c r="AD7" s="4" t="e">
        <f>O7/R7</f>
        <v>#VALUE!</v>
      </c>
      <c r="AE7" s="4" t="e">
        <f>O7/S7</f>
        <v>#VALUE!</v>
      </c>
      <c r="AF7" s="4" t="e">
        <f>O7/T7</f>
        <v>#VALUE!</v>
      </c>
      <c r="AG7" s="4" t="e">
        <f>O7/U7</f>
        <v>#VALUE!</v>
      </c>
      <c r="AH7" s="4" t="e">
        <f>O7/V7</f>
        <v>#VALUE!</v>
      </c>
      <c r="AI7" s="4" t="e">
        <f>O7/W7</f>
        <v>#VALUE!</v>
      </c>
      <c r="AJ7" s="4" t="e">
        <f>O7/X7</f>
        <v>#VALUE!</v>
      </c>
      <c r="AK7" s="4" t="e">
        <f>O7/Y7</f>
        <v>#VALUE!</v>
      </c>
      <c r="AL7" s="4" t="e">
        <f>O7/Z7</f>
        <v>#VALUE!</v>
      </c>
    </row>
    <row r="8" spans="1:38" s="4" customFormat="1" x14ac:dyDescent="0.2">
      <c r="A8" s="2" t="s">
        <v>14</v>
      </c>
      <c r="B8" s="4">
        <f>1045/2</f>
        <v>522.5</v>
      </c>
      <c r="C8" s="4">
        <f>465/2</f>
        <v>232.5</v>
      </c>
      <c r="D8" s="4">
        <v>723</v>
      </c>
      <c r="E8" s="2">
        <f t="shared" si="0"/>
        <v>2.247311827956989</v>
      </c>
      <c r="F8" s="2">
        <f t="shared" si="1"/>
        <v>84.35</v>
      </c>
      <c r="H8" s="4">
        <f>385/2</f>
        <v>192.5</v>
      </c>
      <c r="I8" s="4">
        <v>3346</v>
      </c>
      <c r="J8" s="2">
        <f t="shared" si="2"/>
        <v>2.7142857142857144</v>
      </c>
      <c r="K8" s="2">
        <f t="shared" si="3"/>
        <v>390.36666666666667</v>
      </c>
      <c r="L8" s="2">
        <f t="shared" si="4"/>
        <v>0.46697388632872538</v>
      </c>
      <c r="M8" s="2">
        <f t="shared" si="4"/>
        <v>306.01666666666665</v>
      </c>
      <c r="N8" s="4">
        <v>16</v>
      </c>
      <c r="P8" s="4">
        <f>445/2</f>
        <v>222.5</v>
      </c>
      <c r="Q8" s="4">
        <f>415/2</f>
        <v>207.5</v>
      </c>
      <c r="R8" s="4">
        <f>405/2</f>
        <v>202.5</v>
      </c>
      <c r="S8" s="4">
        <f>400/2</f>
        <v>200</v>
      </c>
      <c r="T8" s="4">
        <f>400/2</f>
        <v>200</v>
      </c>
      <c r="U8" s="4">
        <f>395/2</f>
        <v>197.5</v>
      </c>
      <c r="V8" s="4">
        <f>395/2</f>
        <v>197.5</v>
      </c>
      <c r="W8" s="4">
        <f>390/2</f>
        <v>195</v>
      </c>
      <c r="X8" s="4">
        <f>390/2</f>
        <v>195</v>
      </c>
      <c r="Y8" s="4">
        <f>385/2</f>
        <v>192.5</v>
      </c>
      <c r="Z8" s="4">
        <f>385/2</f>
        <v>192.5</v>
      </c>
      <c r="AB8" s="4">
        <f t="shared" si="5"/>
        <v>2.3483146067415732</v>
      </c>
      <c r="AC8" s="4">
        <f t="shared" si="6"/>
        <v>2.5180722891566263</v>
      </c>
      <c r="AD8" s="4">
        <f t="shared" si="7"/>
        <v>2.5802469135802468</v>
      </c>
      <c r="AE8" s="4">
        <f t="shared" si="8"/>
        <v>2.6124999999999998</v>
      </c>
      <c r="AF8" s="4">
        <f t="shared" si="9"/>
        <v>2.6124999999999998</v>
      </c>
      <c r="AG8" s="4">
        <f t="shared" si="10"/>
        <v>2.6455696202531644</v>
      </c>
      <c r="AH8" s="4">
        <f t="shared" si="11"/>
        <v>2.6455696202531644</v>
      </c>
      <c r="AI8" s="4">
        <f t="shared" si="12"/>
        <v>2.6794871794871793</v>
      </c>
      <c r="AJ8" s="4">
        <f t="shared" si="13"/>
        <v>2.6794871794871793</v>
      </c>
      <c r="AK8" s="4">
        <f t="shared" si="14"/>
        <v>2.7142857142857144</v>
      </c>
      <c r="AL8" s="4">
        <f t="shared" si="15"/>
        <v>2.7142857142857144</v>
      </c>
    </row>
    <row r="9" spans="1:38" s="4" customFormat="1" x14ac:dyDescent="0.2">
      <c r="A9" s="2" t="s">
        <v>15</v>
      </c>
      <c r="B9" s="4">
        <f>1045/2</f>
        <v>522.5</v>
      </c>
      <c r="C9" s="4">
        <f>475/2</f>
        <v>237.5</v>
      </c>
      <c r="D9" s="4">
        <v>765</v>
      </c>
      <c r="E9" s="2">
        <f t="shared" si="0"/>
        <v>2.2000000000000002</v>
      </c>
      <c r="F9" s="2">
        <f t="shared" si="1"/>
        <v>89.25</v>
      </c>
      <c r="H9" s="4" t="s">
        <v>27</v>
      </c>
      <c r="I9" s="4">
        <v>2687</v>
      </c>
      <c r="J9" s="2"/>
      <c r="K9" s="2">
        <f t="shared" si="3"/>
        <v>313.48333333333335</v>
      </c>
      <c r="L9" s="2"/>
      <c r="M9" s="2">
        <f t="shared" si="4"/>
        <v>224.23333333333335</v>
      </c>
      <c r="N9" s="4">
        <v>21</v>
      </c>
      <c r="P9" s="4">
        <f>465/2</f>
        <v>232.5</v>
      </c>
      <c r="Q9" s="4">
        <f>460/2</f>
        <v>230</v>
      </c>
      <c r="R9" s="4">
        <f>460/2</f>
        <v>230</v>
      </c>
      <c r="S9" s="4">
        <f>455/2</f>
        <v>227.5</v>
      </c>
      <c r="T9" s="4">
        <f>450/2</f>
        <v>225</v>
      </c>
      <c r="U9" s="4">
        <f>445/2</f>
        <v>222.5</v>
      </c>
      <c r="V9" s="4">
        <f>440/2</f>
        <v>220</v>
      </c>
      <c r="W9" s="4">
        <f>440/2</f>
        <v>220</v>
      </c>
      <c r="X9" s="4">
        <f>435/2</f>
        <v>217.5</v>
      </c>
      <c r="Y9" s="4">
        <f>430/2</f>
        <v>215</v>
      </c>
      <c r="Z9" s="4">
        <f>430/2</f>
        <v>215</v>
      </c>
      <c r="AB9" s="4">
        <f t="shared" si="5"/>
        <v>2.247311827956989</v>
      </c>
      <c r="AC9" s="4">
        <f t="shared" si="6"/>
        <v>2.2717391304347827</v>
      </c>
      <c r="AD9" s="4">
        <f t="shared" si="7"/>
        <v>2.2717391304347827</v>
      </c>
      <c r="AE9" s="4">
        <f t="shared" si="8"/>
        <v>2.2967032967032965</v>
      </c>
      <c r="AF9" s="4">
        <f t="shared" si="9"/>
        <v>2.3222222222222224</v>
      </c>
      <c r="AG9" s="4">
        <f t="shared" si="10"/>
        <v>2.3483146067415732</v>
      </c>
      <c r="AH9" s="4">
        <f t="shared" si="11"/>
        <v>2.375</v>
      </c>
      <c r="AI9" s="4">
        <f t="shared" si="12"/>
        <v>2.375</v>
      </c>
      <c r="AJ9" s="4">
        <f t="shared" si="13"/>
        <v>2.4022988505747125</v>
      </c>
      <c r="AK9" s="4">
        <f t="shared" si="14"/>
        <v>2.4302325581395348</v>
      </c>
      <c r="AL9" s="4">
        <f t="shared" si="15"/>
        <v>2.4302325581395348</v>
      </c>
    </row>
    <row r="10" spans="1:38" s="4" customFormat="1" x14ac:dyDescent="0.2">
      <c r="A10" s="2" t="s">
        <v>16</v>
      </c>
      <c r="E10" s="2"/>
      <c r="F10" s="2"/>
      <c r="J10" s="2"/>
      <c r="K10" s="2"/>
      <c r="L10" s="2"/>
      <c r="M10" s="2"/>
      <c r="O10" s="4" t="s">
        <v>26</v>
      </c>
      <c r="AB10" s="4" t="e">
        <f>O10/P10</f>
        <v>#VALUE!</v>
      </c>
      <c r="AC10" s="4" t="e">
        <f>O10/Q10</f>
        <v>#VALUE!</v>
      </c>
      <c r="AD10" s="4" t="e">
        <f>O10/R10</f>
        <v>#VALUE!</v>
      </c>
      <c r="AE10" s="4" t="e">
        <f>O10/S10</f>
        <v>#VALUE!</v>
      </c>
      <c r="AF10" s="4" t="e">
        <f>O10/T10</f>
        <v>#VALUE!</v>
      </c>
      <c r="AG10" s="4" t="e">
        <f>O10/U10</f>
        <v>#VALUE!</v>
      </c>
      <c r="AH10" s="4" t="e">
        <f>O10/V10</f>
        <v>#VALUE!</v>
      </c>
      <c r="AI10" s="4" t="e">
        <f>O10/W10</f>
        <v>#VALUE!</v>
      </c>
      <c r="AJ10" s="4" t="e">
        <f>O10/X10</f>
        <v>#VALUE!</v>
      </c>
      <c r="AK10" s="4" t="e">
        <f>O10/Y10</f>
        <v>#VALUE!</v>
      </c>
      <c r="AL10" s="4" t="e">
        <f>O10/Z10</f>
        <v>#VALUE!</v>
      </c>
    </row>
    <row r="11" spans="1:38" s="4" customFormat="1" x14ac:dyDescent="0.2">
      <c r="A11" s="2" t="s">
        <v>17</v>
      </c>
      <c r="B11" s="4">
        <f>1005/2</f>
        <v>502.5</v>
      </c>
      <c r="C11" s="4">
        <f>435/2</f>
        <v>217.5</v>
      </c>
      <c r="D11" s="4">
        <v>1015</v>
      </c>
      <c r="E11" s="2">
        <f t="shared" si="0"/>
        <v>2.3103448275862069</v>
      </c>
      <c r="F11" s="2">
        <f t="shared" si="1"/>
        <v>118.41666666666667</v>
      </c>
      <c r="H11" s="4">
        <f>395/2</f>
        <v>197.5</v>
      </c>
      <c r="I11" s="4">
        <v>3301</v>
      </c>
      <c r="J11" s="2">
        <f t="shared" si="2"/>
        <v>2.5443037974683542</v>
      </c>
      <c r="K11" s="2">
        <f t="shared" si="3"/>
        <v>385.11666666666667</v>
      </c>
      <c r="L11" s="2">
        <f t="shared" si="4"/>
        <v>0.23395896988214737</v>
      </c>
      <c r="M11" s="2">
        <f t="shared" si="4"/>
        <v>266.7</v>
      </c>
      <c r="N11" s="4">
        <v>21</v>
      </c>
      <c r="P11" s="4">
        <f>425/2</f>
        <v>212.5</v>
      </c>
      <c r="Q11" s="4">
        <f>415/2</f>
        <v>207.5</v>
      </c>
      <c r="R11" s="4">
        <f>415/2</f>
        <v>207.5</v>
      </c>
      <c r="S11" s="4">
        <f>410/2</f>
        <v>205</v>
      </c>
      <c r="T11" s="4">
        <f>410/2</f>
        <v>205</v>
      </c>
      <c r="U11" s="4">
        <f>405/2</f>
        <v>202.5</v>
      </c>
      <c r="V11" s="4">
        <f>400/2</f>
        <v>200</v>
      </c>
      <c r="W11" s="4">
        <f>400/2</f>
        <v>200</v>
      </c>
      <c r="X11" s="4">
        <f>400/2</f>
        <v>200</v>
      </c>
      <c r="Y11" s="4">
        <f>395/2</f>
        <v>197.5</v>
      </c>
      <c r="Z11" s="4">
        <f>395/2</f>
        <v>197.5</v>
      </c>
      <c r="AB11" s="4">
        <f>B11/P11</f>
        <v>2.3647058823529412</v>
      </c>
      <c r="AC11" s="4">
        <f>B11/Q11</f>
        <v>2.4216867469879517</v>
      </c>
      <c r="AD11" s="4">
        <f t="shared" si="7"/>
        <v>2.4216867469879517</v>
      </c>
      <c r="AE11" s="4">
        <f t="shared" si="8"/>
        <v>2.4512195121951219</v>
      </c>
      <c r="AF11" s="4">
        <f t="shared" si="9"/>
        <v>2.4512195121951219</v>
      </c>
      <c r="AG11" s="4">
        <f t="shared" si="10"/>
        <v>2.4814814814814814</v>
      </c>
      <c r="AH11" s="4">
        <f t="shared" si="11"/>
        <v>2.5125000000000002</v>
      </c>
      <c r="AI11" s="4">
        <f t="shared" si="12"/>
        <v>2.5125000000000002</v>
      </c>
      <c r="AJ11" s="4">
        <f t="shared" si="13"/>
        <v>2.5125000000000002</v>
      </c>
      <c r="AK11" s="4">
        <f t="shared" si="14"/>
        <v>2.5443037974683542</v>
      </c>
      <c r="AL11" s="4">
        <f t="shared" si="15"/>
        <v>2.5443037974683542</v>
      </c>
    </row>
    <row r="12" spans="1:38" s="4" customFormat="1" x14ac:dyDescent="0.2">
      <c r="A12" s="2" t="s">
        <v>18</v>
      </c>
      <c r="B12" s="4">
        <f>995/2</f>
        <v>497.5</v>
      </c>
      <c r="C12" s="4">
        <f>435/2</f>
        <v>217.5</v>
      </c>
      <c r="D12" s="4">
        <v>979</v>
      </c>
      <c r="E12" s="2">
        <f t="shared" si="0"/>
        <v>2.2873563218390807</v>
      </c>
      <c r="F12" s="2">
        <f t="shared" si="1"/>
        <v>114.21666666666667</v>
      </c>
      <c r="H12" s="4">
        <f>405/2</f>
        <v>202.5</v>
      </c>
      <c r="I12" s="4">
        <v>4085</v>
      </c>
      <c r="J12" s="2">
        <f t="shared" si="2"/>
        <v>2.4567901234567899</v>
      </c>
      <c r="K12" s="2">
        <f t="shared" si="3"/>
        <v>476.58333333333331</v>
      </c>
      <c r="L12" s="2">
        <f t="shared" si="4"/>
        <v>0.16943380161770927</v>
      </c>
      <c r="M12" s="2">
        <f t="shared" si="4"/>
        <v>362.36666666666667</v>
      </c>
      <c r="N12" s="4">
        <v>27</v>
      </c>
      <c r="O12" s="4" t="s">
        <v>78</v>
      </c>
      <c r="AB12" s="4" t="e">
        <f t="shared" si="5"/>
        <v>#DIV/0!</v>
      </c>
      <c r="AC12" s="4" t="e">
        <f t="shared" si="6"/>
        <v>#DIV/0!</v>
      </c>
      <c r="AD12" s="4" t="e">
        <f t="shared" si="7"/>
        <v>#DIV/0!</v>
      </c>
      <c r="AE12" s="4" t="e">
        <f t="shared" si="8"/>
        <v>#DIV/0!</v>
      </c>
      <c r="AF12" s="4" t="e">
        <f t="shared" si="9"/>
        <v>#DIV/0!</v>
      </c>
      <c r="AG12" s="4" t="e">
        <f t="shared" si="10"/>
        <v>#DIV/0!</v>
      </c>
      <c r="AH12" s="4" t="e">
        <f t="shared" si="11"/>
        <v>#DIV/0!</v>
      </c>
      <c r="AI12" s="4" t="e">
        <f t="shared" si="12"/>
        <v>#DIV/0!</v>
      </c>
      <c r="AJ12" s="4" t="e">
        <f t="shared" si="13"/>
        <v>#DIV/0!</v>
      </c>
      <c r="AK12" s="4" t="e">
        <f t="shared" si="14"/>
        <v>#DIV/0!</v>
      </c>
      <c r="AL12" s="4" t="e">
        <f t="shared" si="15"/>
        <v>#DIV/0!</v>
      </c>
    </row>
    <row r="13" spans="1:38" s="4" customFormat="1" x14ac:dyDescent="0.2">
      <c r="A13" s="2" t="s">
        <v>19</v>
      </c>
      <c r="B13" s="4">
        <f>1045/2</f>
        <v>522.5</v>
      </c>
      <c r="C13" s="4">
        <f>455/2</f>
        <v>227.5</v>
      </c>
      <c r="D13" s="4">
        <v>933</v>
      </c>
      <c r="E13" s="2">
        <f t="shared" si="0"/>
        <v>2.2967032967032965</v>
      </c>
      <c r="F13" s="2">
        <f t="shared" si="1"/>
        <v>108.85</v>
      </c>
      <c r="H13" s="4">
        <f>415/2</f>
        <v>207.5</v>
      </c>
      <c r="I13" s="4">
        <v>3229</v>
      </c>
      <c r="J13" s="2">
        <f t="shared" si="2"/>
        <v>2.5180722891566263</v>
      </c>
      <c r="K13" s="2">
        <f t="shared" si="3"/>
        <v>376.71666666666664</v>
      </c>
      <c r="L13" s="2">
        <f t="shared" si="4"/>
        <v>0.22136899245332975</v>
      </c>
      <c r="M13" s="2">
        <f t="shared" si="4"/>
        <v>267.86666666666667</v>
      </c>
      <c r="N13" s="4">
        <v>18</v>
      </c>
      <c r="P13" s="4">
        <f>450/2</f>
        <v>225</v>
      </c>
      <c r="Q13" s="4">
        <f>445/2</f>
        <v>222.5</v>
      </c>
      <c r="R13" s="4">
        <f>445/2</f>
        <v>222.5</v>
      </c>
      <c r="S13" s="4">
        <f>440/2</f>
        <v>220</v>
      </c>
      <c r="T13" s="4">
        <f>435/2</f>
        <v>217.5</v>
      </c>
      <c r="U13" s="4">
        <f>435/2</f>
        <v>217.5</v>
      </c>
      <c r="V13" s="4">
        <f>425/2</f>
        <v>212.5</v>
      </c>
      <c r="W13" s="4">
        <f>425/2</f>
        <v>212.5</v>
      </c>
      <c r="X13" s="4">
        <f>420/2</f>
        <v>210</v>
      </c>
      <c r="Y13" s="4">
        <f>415/2</f>
        <v>207.5</v>
      </c>
      <c r="Z13" s="4">
        <f>415/2</f>
        <v>207.5</v>
      </c>
      <c r="AB13" s="4">
        <f t="shared" si="5"/>
        <v>2.3222222222222224</v>
      </c>
      <c r="AC13" s="4">
        <f t="shared" si="6"/>
        <v>2.3483146067415732</v>
      </c>
      <c r="AD13" s="4">
        <f t="shared" si="7"/>
        <v>2.3483146067415732</v>
      </c>
      <c r="AE13" s="4">
        <f t="shared" si="8"/>
        <v>2.375</v>
      </c>
      <c r="AF13" s="4">
        <f t="shared" si="9"/>
        <v>2.4022988505747125</v>
      </c>
      <c r="AG13" s="4">
        <f t="shared" si="10"/>
        <v>2.4022988505747125</v>
      </c>
      <c r="AH13" s="4">
        <f t="shared" si="11"/>
        <v>2.4588235294117649</v>
      </c>
      <c r="AI13" s="4">
        <f t="shared" si="12"/>
        <v>2.4588235294117649</v>
      </c>
      <c r="AJ13" s="4">
        <f t="shared" si="13"/>
        <v>2.4880952380952381</v>
      </c>
      <c r="AK13" s="4">
        <f t="shared" si="14"/>
        <v>2.5180722891566263</v>
      </c>
      <c r="AL13" s="4">
        <f t="shared" si="15"/>
        <v>2.5180722891566263</v>
      </c>
    </row>
    <row r="14" spans="1:38" s="4" customFormat="1" x14ac:dyDescent="0.2">
      <c r="A14" s="2" t="s">
        <v>20</v>
      </c>
      <c r="B14" s="4">
        <f>1065/2</f>
        <v>532.5</v>
      </c>
      <c r="C14" s="4">
        <f>495/2</f>
        <v>247.5</v>
      </c>
      <c r="D14" s="4">
        <v>712</v>
      </c>
      <c r="E14" s="2">
        <f t="shared" si="0"/>
        <v>2.1515151515151514</v>
      </c>
      <c r="F14" s="2">
        <f t="shared" si="1"/>
        <v>83.066666666666663</v>
      </c>
      <c r="H14" s="4">
        <f>425/2</f>
        <v>212.5</v>
      </c>
      <c r="I14" s="4">
        <v>3533</v>
      </c>
      <c r="J14" s="2">
        <f t="shared" si="2"/>
        <v>2.5058823529411764</v>
      </c>
      <c r="K14" s="2">
        <f t="shared" si="3"/>
        <v>412.18333333333334</v>
      </c>
      <c r="L14" s="2">
        <f t="shared" si="4"/>
        <v>0.35436720142602507</v>
      </c>
      <c r="M14" s="2">
        <f t="shared" si="4"/>
        <v>329.11666666666667</v>
      </c>
      <c r="N14" s="4">
        <v>20</v>
      </c>
      <c r="P14" s="4">
        <f>475/2</f>
        <v>237.5</v>
      </c>
      <c r="Q14" s="4">
        <f>465/2</f>
        <v>232.5</v>
      </c>
      <c r="R14" s="4">
        <f>455/2</f>
        <v>227.5</v>
      </c>
      <c r="S14" s="4">
        <f>450/2</f>
        <v>225</v>
      </c>
      <c r="T14" s="4">
        <f>445/2</f>
        <v>222.5</v>
      </c>
      <c r="U14" s="4">
        <f>440/2</f>
        <v>220</v>
      </c>
      <c r="V14" s="4">
        <f>440/2</f>
        <v>220</v>
      </c>
      <c r="W14" s="4">
        <f>435/2</f>
        <v>217.5</v>
      </c>
      <c r="X14" s="4">
        <f>430/2</f>
        <v>215</v>
      </c>
      <c r="Y14" s="4">
        <f>425/2</f>
        <v>212.5</v>
      </c>
      <c r="Z14" s="4">
        <f>425/2</f>
        <v>212.5</v>
      </c>
      <c r="AB14" s="4">
        <f t="shared" si="5"/>
        <v>2.2421052631578946</v>
      </c>
      <c r="AC14" s="4">
        <f t="shared" si="6"/>
        <v>2.2903225806451615</v>
      </c>
      <c r="AD14" s="4">
        <f t="shared" si="7"/>
        <v>2.3406593406593408</v>
      </c>
      <c r="AE14" s="4">
        <f t="shared" si="8"/>
        <v>2.3666666666666667</v>
      </c>
      <c r="AF14" s="4">
        <f t="shared" si="9"/>
        <v>2.393258426966292</v>
      </c>
      <c r="AG14" s="4">
        <f t="shared" si="10"/>
        <v>2.4204545454545454</v>
      </c>
      <c r="AH14" s="4">
        <f t="shared" si="11"/>
        <v>2.4204545454545454</v>
      </c>
      <c r="AI14" s="4">
        <f t="shared" si="12"/>
        <v>2.4482758620689653</v>
      </c>
      <c r="AJ14" s="4">
        <f t="shared" si="13"/>
        <v>2.4767441860465116</v>
      </c>
      <c r="AK14" s="4">
        <f t="shared" si="14"/>
        <v>2.5058823529411764</v>
      </c>
      <c r="AL14" s="4">
        <f t="shared" si="15"/>
        <v>2.5058823529411764</v>
      </c>
    </row>
    <row r="15" spans="1:38" s="4" customFormat="1" x14ac:dyDescent="0.2">
      <c r="A15" s="2" t="s">
        <v>21</v>
      </c>
      <c r="E15" s="2"/>
      <c r="F15" s="2"/>
      <c r="J15" s="2"/>
      <c r="K15" s="2"/>
      <c r="L15" s="2"/>
      <c r="M15" s="2"/>
      <c r="O15" s="4" t="s">
        <v>25</v>
      </c>
      <c r="AB15" s="4" t="e">
        <f>O15/P15</f>
        <v>#VALUE!</v>
      </c>
      <c r="AC15" s="4" t="e">
        <f>O15/Q15</f>
        <v>#VALUE!</v>
      </c>
      <c r="AD15" s="4" t="e">
        <f>O15/R15</f>
        <v>#VALUE!</v>
      </c>
      <c r="AE15" s="4" t="e">
        <f>O15/S15</f>
        <v>#VALUE!</v>
      </c>
      <c r="AF15" s="4" t="e">
        <f>O15/T15</f>
        <v>#VALUE!</v>
      </c>
      <c r="AG15" s="4" t="e">
        <f>O15/U15</f>
        <v>#VALUE!</v>
      </c>
      <c r="AH15" s="4" t="e">
        <f>O15/V15</f>
        <v>#VALUE!</v>
      </c>
      <c r="AI15" s="4" t="e">
        <f>O15/W15</f>
        <v>#VALUE!</v>
      </c>
      <c r="AJ15" s="4" t="e">
        <f>O15/X15</f>
        <v>#VALUE!</v>
      </c>
      <c r="AK15" s="4" t="e">
        <f>O15/Y15</f>
        <v>#VALUE!</v>
      </c>
      <c r="AL15" s="4" t="e">
        <f>O15/Z15</f>
        <v>#VALUE!</v>
      </c>
    </row>
    <row r="16" spans="1:38" s="4" customFormat="1" x14ac:dyDescent="0.2">
      <c r="A16" s="2" t="s">
        <v>22</v>
      </c>
      <c r="E16" s="2"/>
      <c r="F16" s="2"/>
      <c r="J16" s="2"/>
      <c r="K16" s="2"/>
      <c r="L16" s="2"/>
      <c r="M16" s="2"/>
      <c r="O16" s="4" t="s">
        <v>25</v>
      </c>
      <c r="AB16" s="4" t="e">
        <f>O16/P16</f>
        <v>#VALUE!</v>
      </c>
      <c r="AC16" s="4" t="e">
        <f>O16/Q16</f>
        <v>#VALUE!</v>
      </c>
      <c r="AD16" s="4" t="e">
        <f>O16/R16</f>
        <v>#VALUE!</v>
      </c>
      <c r="AE16" s="4" t="e">
        <f>O16/S16</f>
        <v>#VALUE!</v>
      </c>
      <c r="AF16" s="4" t="e">
        <f>O16/T16</f>
        <v>#VALUE!</v>
      </c>
      <c r="AG16" s="4" t="e">
        <f>O16/U16</f>
        <v>#VALUE!</v>
      </c>
      <c r="AH16" s="4" t="e">
        <f>O16/V16</f>
        <v>#VALUE!</v>
      </c>
      <c r="AI16" s="4" t="e">
        <f>O16/W16</f>
        <v>#VALUE!</v>
      </c>
      <c r="AJ16" s="4" t="e">
        <f>O16/X16</f>
        <v>#VALUE!</v>
      </c>
      <c r="AK16" s="4" t="e">
        <f>O16/Y16</f>
        <v>#VALUE!</v>
      </c>
      <c r="AL16" s="4" t="e">
        <f>O16/Z16</f>
        <v>#VALUE!</v>
      </c>
    </row>
    <row r="17" spans="1:38" s="4" customFormat="1" x14ac:dyDescent="0.2">
      <c r="A17" s="2" t="s">
        <v>23</v>
      </c>
      <c r="B17" s="4">
        <f>995/2</f>
        <v>497.5</v>
      </c>
      <c r="C17" s="4">
        <f>510/2</f>
        <v>255</v>
      </c>
      <c r="D17" s="4">
        <v>190</v>
      </c>
      <c r="E17" s="2">
        <f t="shared" si="0"/>
        <v>1.9509803921568627</v>
      </c>
      <c r="F17" s="2">
        <f t="shared" si="1"/>
        <v>22.166666666666668</v>
      </c>
      <c r="H17" s="4">
        <f>435/2</f>
        <v>217.5</v>
      </c>
      <c r="I17" s="4">
        <v>2527</v>
      </c>
      <c r="J17" s="2">
        <f t="shared" si="2"/>
        <v>2.2873563218390807</v>
      </c>
      <c r="K17" s="2">
        <f t="shared" si="3"/>
        <v>294.81666666666666</v>
      </c>
      <c r="L17" s="2">
        <f t="shared" si="4"/>
        <v>0.33637592968221797</v>
      </c>
      <c r="M17" s="2">
        <f t="shared" si="4"/>
        <v>272.64999999999998</v>
      </c>
      <c r="N17" s="4">
        <v>16</v>
      </c>
      <c r="P17" s="4">
        <f>485/2</f>
        <v>242.5</v>
      </c>
      <c r="Q17" s="4">
        <f>465/2</f>
        <v>232.5</v>
      </c>
      <c r="R17" s="4">
        <f>460/2</f>
        <v>230</v>
      </c>
      <c r="S17" s="4">
        <f>455/2</f>
        <v>227.5</v>
      </c>
      <c r="T17" s="4">
        <f>445/2</f>
        <v>222.5</v>
      </c>
      <c r="U17" s="4">
        <f>440/2</f>
        <v>220</v>
      </c>
      <c r="V17" s="4">
        <f>440/2</f>
        <v>220</v>
      </c>
      <c r="W17" s="4">
        <f>435/2</f>
        <v>217.5</v>
      </c>
      <c r="X17" s="4">
        <f>430/2</f>
        <v>215</v>
      </c>
      <c r="Y17" s="4">
        <f>425/2</f>
        <v>212.5</v>
      </c>
      <c r="Z17" s="4">
        <f>420/2</f>
        <v>210</v>
      </c>
      <c r="AB17" s="4">
        <f t="shared" si="5"/>
        <v>2.0515463917525771</v>
      </c>
      <c r="AC17" s="4">
        <f t="shared" si="6"/>
        <v>2.139784946236559</v>
      </c>
      <c r="AD17" s="4">
        <f t="shared" si="7"/>
        <v>2.1630434782608696</v>
      </c>
      <c r="AE17" s="4">
        <f t="shared" si="8"/>
        <v>2.1868131868131866</v>
      </c>
      <c r="AF17" s="4">
        <f t="shared" si="9"/>
        <v>2.2359550561797752</v>
      </c>
      <c r="AG17" s="4">
        <f t="shared" si="10"/>
        <v>2.2613636363636362</v>
      </c>
      <c r="AH17" s="4">
        <f t="shared" si="11"/>
        <v>2.2613636363636362</v>
      </c>
      <c r="AI17" s="4">
        <f t="shared" si="12"/>
        <v>2.2873563218390807</v>
      </c>
      <c r="AJ17" s="4">
        <f t="shared" si="13"/>
        <v>2.3139534883720931</v>
      </c>
      <c r="AK17" s="4">
        <f t="shared" si="14"/>
        <v>2.3411764705882354</v>
      </c>
      <c r="AL17" s="4">
        <f t="shared" si="15"/>
        <v>2.3690476190476191</v>
      </c>
    </row>
    <row r="18" spans="1:38" s="4" customFormat="1" x14ac:dyDescent="0.2">
      <c r="A18" s="2" t="s">
        <v>24</v>
      </c>
      <c r="B18" s="4">
        <f>975/2</f>
        <v>487.5</v>
      </c>
      <c r="C18" s="4">
        <f>455/2</f>
        <v>227.5</v>
      </c>
      <c r="D18" s="4">
        <v>915</v>
      </c>
      <c r="E18" s="2">
        <f t="shared" si="0"/>
        <v>2.1428571428571428</v>
      </c>
      <c r="F18" s="2">
        <f t="shared" si="1"/>
        <v>106.75</v>
      </c>
      <c r="H18" s="4">
        <f>395/2</f>
        <v>197.5</v>
      </c>
      <c r="I18" s="4">
        <v>2954</v>
      </c>
      <c r="J18" s="2">
        <f t="shared" si="2"/>
        <v>2.4683544303797467</v>
      </c>
      <c r="K18" s="2">
        <f t="shared" si="3"/>
        <v>344.63333333333333</v>
      </c>
      <c r="L18" s="2">
        <f t="shared" si="4"/>
        <v>0.32549728752260387</v>
      </c>
      <c r="M18" s="2">
        <f t="shared" si="4"/>
        <v>237.88333333333333</v>
      </c>
      <c r="P18" s="4">
        <f>435/2</f>
        <v>217.5</v>
      </c>
      <c r="Q18" s="4">
        <f>430/2</f>
        <v>215</v>
      </c>
      <c r="R18" s="4">
        <f>425/2</f>
        <v>212.5</v>
      </c>
      <c r="S18" s="4">
        <f>420/2</f>
        <v>210</v>
      </c>
      <c r="T18" s="4">
        <f>415/2</f>
        <v>207.5</v>
      </c>
      <c r="U18" s="4">
        <f>415/2</f>
        <v>207.5</v>
      </c>
      <c r="V18" s="4">
        <f>405/2</f>
        <v>202.5</v>
      </c>
      <c r="W18" s="4">
        <f>405/2</f>
        <v>202.5</v>
      </c>
      <c r="X18" s="4">
        <f>400/2</f>
        <v>200</v>
      </c>
      <c r="Y18" s="4">
        <f>400/2</f>
        <v>200</v>
      </c>
      <c r="Z18" s="4">
        <f>400/2</f>
        <v>200</v>
      </c>
      <c r="AB18" s="4">
        <f t="shared" si="5"/>
        <v>2.2413793103448274</v>
      </c>
      <c r="AC18" s="4">
        <f t="shared" si="6"/>
        <v>2.2674418604651163</v>
      </c>
      <c r="AD18" s="4">
        <f t="shared" si="7"/>
        <v>2.2941176470588234</v>
      </c>
      <c r="AE18" s="4">
        <f t="shared" si="8"/>
        <v>2.3214285714285716</v>
      </c>
      <c r="AF18" s="4">
        <f t="shared" si="9"/>
        <v>2.3493975903614457</v>
      </c>
      <c r="AG18" s="4">
        <f t="shared" si="10"/>
        <v>2.3493975903614457</v>
      </c>
      <c r="AH18" s="4">
        <f t="shared" si="11"/>
        <v>2.4074074074074074</v>
      </c>
      <c r="AI18" s="4">
        <f t="shared" si="12"/>
        <v>2.4074074074074074</v>
      </c>
      <c r="AJ18" s="4">
        <f t="shared" si="13"/>
        <v>2.4375</v>
      </c>
      <c r="AK18" s="4">
        <f t="shared" si="14"/>
        <v>2.4375</v>
      </c>
      <c r="AL18" s="4">
        <f t="shared" si="15"/>
        <v>2.4375</v>
      </c>
    </row>
    <row r="19" spans="1:38" s="4" customFormat="1" x14ac:dyDescent="0.2">
      <c r="A19" s="2" t="s">
        <v>28</v>
      </c>
      <c r="E19" s="2"/>
      <c r="F19" s="2"/>
      <c r="J19" s="2"/>
      <c r="K19" s="2"/>
      <c r="L19" s="2"/>
      <c r="M19" s="2"/>
      <c r="O19" s="4" t="s">
        <v>25</v>
      </c>
      <c r="AB19" s="4" t="e">
        <f>O19/P19</f>
        <v>#VALUE!</v>
      </c>
      <c r="AC19" s="4" t="e">
        <f>O19/Q19</f>
        <v>#VALUE!</v>
      </c>
      <c r="AD19" s="4" t="e">
        <f>O19/R19</f>
        <v>#VALUE!</v>
      </c>
      <c r="AE19" s="4" t="e">
        <f>O19/S19</f>
        <v>#VALUE!</v>
      </c>
      <c r="AF19" s="4" t="e">
        <f>O19/T19</f>
        <v>#VALUE!</v>
      </c>
      <c r="AG19" s="4" t="e">
        <f>O19/U19</f>
        <v>#VALUE!</v>
      </c>
      <c r="AH19" s="4" t="e">
        <f>O19/V19</f>
        <v>#VALUE!</v>
      </c>
      <c r="AI19" s="4" t="e">
        <f>O19/W19</f>
        <v>#VALUE!</v>
      </c>
      <c r="AJ19" s="4" t="e">
        <f>O19/X19</f>
        <v>#VALUE!</v>
      </c>
      <c r="AK19" s="4" t="e">
        <f>O19/Y19</f>
        <v>#VALUE!</v>
      </c>
      <c r="AL19" s="4" t="e">
        <f>O19/Z19</f>
        <v>#VALUE!</v>
      </c>
    </row>
    <row r="20" spans="1:38" s="4" customFormat="1" x14ac:dyDescent="0.2">
      <c r="A20" s="2" t="s">
        <v>29</v>
      </c>
      <c r="B20" s="4">
        <f>1035/2</f>
        <v>517.5</v>
      </c>
      <c r="C20" s="4">
        <f>445/2</f>
        <v>222.5</v>
      </c>
      <c r="D20" s="4">
        <v>690</v>
      </c>
      <c r="E20" s="2">
        <f t="shared" si="0"/>
        <v>2.3258426966292136</v>
      </c>
      <c r="F20" s="2">
        <f t="shared" si="1"/>
        <v>80.5</v>
      </c>
      <c r="H20" s="4">
        <f>385/2</f>
        <v>192.5</v>
      </c>
      <c r="I20" s="4">
        <v>2742</v>
      </c>
      <c r="J20" s="2">
        <f t="shared" si="2"/>
        <v>2.6883116883116882</v>
      </c>
      <c r="K20" s="2">
        <f t="shared" si="3"/>
        <v>319.89999999999998</v>
      </c>
      <c r="L20" s="2">
        <f t="shared" ref="L20:M44" si="16">J20-E20</f>
        <v>0.36246899168247459</v>
      </c>
      <c r="M20" s="2">
        <f t="shared" si="16"/>
        <v>239.39999999999998</v>
      </c>
      <c r="P20" s="4">
        <f>435/2</f>
        <v>217.5</v>
      </c>
      <c r="Q20" s="4">
        <f>430/2</f>
        <v>215</v>
      </c>
      <c r="R20" s="4">
        <f>425/2</f>
        <v>212.5</v>
      </c>
      <c r="S20" s="4">
        <f>420/2</f>
        <v>210</v>
      </c>
      <c r="T20" s="4">
        <f>415/2</f>
        <v>207.5</v>
      </c>
      <c r="U20" s="4">
        <f>415/2</f>
        <v>207.5</v>
      </c>
      <c r="V20" s="4">
        <f>405/2</f>
        <v>202.5</v>
      </c>
      <c r="W20" s="4">
        <f>400/2</f>
        <v>200</v>
      </c>
      <c r="X20" s="4">
        <f>400/2</f>
        <v>200</v>
      </c>
      <c r="Y20" s="4">
        <f>395/2</f>
        <v>197.5</v>
      </c>
      <c r="Z20" s="4">
        <f>395/2</f>
        <v>197.5</v>
      </c>
      <c r="AB20" s="4">
        <f t="shared" si="5"/>
        <v>2.3793103448275863</v>
      </c>
      <c r="AC20" s="4">
        <f t="shared" si="6"/>
        <v>2.4069767441860463</v>
      </c>
      <c r="AD20" s="4">
        <f t="shared" si="7"/>
        <v>2.4352941176470586</v>
      </c>
      <c r="AE20" s="4">
        <f t="shared" si="8"/>
        <v>2.4642857142857144</v>
      </c>
      <c r="AF20" s="4">
        <f t="shared" si="9"/>
        <v>2.4939759036144578</v>
      </c>
      <c r="AG20" s="4">
        <f t="shared" si="10"/>
        <v>2.4939759036144578</v>
      </c>
      <c r="AH20" s="4">
        <f t="shared" si="11"/>
        <v>2.5555555555555554</v>
      </c>
      <c r="AI20" s="4">
        <f t="shared" si="12"/>
        <v>2.5874999999999999</v>
      </c>
      <c r="AJ20" s="4">
        <f t="shared" si="13"/>
        <v>2.5874999999999999</v>
      </c>
      <c r="AK20" s="4">
        <f t="shared" si="14"/>
        <v>2.6202531645569622</v>
      </c>
      <c r="AL20" s="4">
        <f t="shared" si="15"/>
        <v>2.6202531645569622</v>
      </c>
    </row>
    <row r="21" spans="1:38" s="4" customFormat="1" x14ac:dyDescent="0.2">
      <c r="A21" s="2" t="s">
        <v>30</v>
      </c>
      <c r="E21" s="2"/>
      <c r="F21" s="2"/>
      <c r="J21" s="2"/>
      <c r="K21" s="2"/>
      <c r="L21" s="2"/>
      <c r="M21" s="2"/>
      <c r="O21" s="4" t="s">
        <v>25</v>
      </c>
      <c r="AB21" s="4" t="e">
        <f>O21/P21</f>
        <v>#VALUE!</v>
      </c>
      <c r="AC21" s="4" t="e">
        <f>O21/Q21</f>
        <v>#VALUE!</v>
      </c>
      <c r="AD21" s="4" t="e">
        <f>O21/R21</f>
        <v>#VALUE!</v>
      </c>
      <c r="AE21" s="4" t="e">
        <f>O21/S21</f>
        <v>#VALUE!</v>
      </c>
      <c r="AF21" s="4" t="e">
        <f>O21/T21</f>
        <v>#VALUE!</v>
      </c>
      <c r="AG21" s="4" t="e">
        <f>O21/U21</f>
        <v>#VALUE!</v>
      </c>
      <c r="AH21" s="4" t="e">
        <f>O21/V21</f>
        <v>#VALUE!</v>
      </c>
      <c r="AI21" s="4" t="e">
        <f>O21/W21</f>
        <v>#VALUE!</v>
      </c>
      <c r="AJ21" s="4" t="e">
        <f>O21/X21</f>
        <v>#VALUE!</v>
      </c>
      <c r="AK21" s="4" t="e">
        <f>O21/Y21</f>
        <v>#VALUE!</v>
      </c>
      <c r="AL21" s="4" t="e">
        <f>O21/Z21</f>
        <v>#VALUE!</v>
      </c>
    </row>
    <row r="22" spans="1:38" s="4" customFormat="1" x14ac:dyDescent="0.2">
      <c r="A22" s="2" t="s">
        <v>31</v>
      </c>
      <c r="B22" s="4">
        <f>955/2</f>
        <v>477.5</v>
      </c>
      <c r="C22" s="4">
        <f>435/2</f>
        <v>217.5</v>
      </c>
      <c r="D22" s="4">
        <v>697</v>
      </c>
      <c r="E22" s="2">
        <f t="shared" si="0"/>
        <v>2.1954022988505746</v>
      </c>
      <c r="F22" s="2">
        <f t="shared" si="1"/>
        <v>81.316666666666663</v>
      </c>
      <c r="H22" s="4">
        <f>365/2</f>
        <v>182.5</v>
      </c>
      <c r="I22" s="4">
        <v>2352</v>
      </c>
      <c r="J22" s="2">
        <f t="shared" si="2"/>
        <v>2.6164383561643834</v>
      </c>
      <c r="K22" s="2">
        <f t="shared" si="3"/>
        <v>274.39999999999998</v>
      </c>
      <c r="L22" s="2">
        <f t="shared" si="16"/>
        <v>0.42103605731380878</v>
      </c>
      <c r="M22" s="2">
        <f t="shared" si="16"/>
        <v>193.08333333333331</v>
      </c>
      <c r="N22" s="4">
        <v>14</v>
      </c>
      <c r="AB22" s="4" t="e">
        <f t="shared" si="5"/>
        <v>#DIV/0!</v>
      </c>
      <c r="AC22" s="4" t="e">
        <f t="shared" si="6"/>
        <v>#DIV/0!</v>
      </c>
      <c r="AD22" s="4" t="e">
        <f t="shared" si="7"/>
        <v>#DIV/0!</v>
      </c>
      <c r="AE22" s="4" t="e">
        <f t="shared" si="8"/>
        <v>#DIV/0!</v>
      </c>
      <c r="AF22" s="4" t="e">
        <f t="shared" si="9"/>
        <v>#DIV/0!</v>
      </c>
      <c r="AG22" s="4" t="e">
        <f t="shared" si="10"/>
        <v>#DIV/0!</v>
      </c>
      <c r="AH22" s="4" t="e">
        <f t="shared" si="11"/>
        <v>#DIV/0!</v>
      </c>
      <c r="AI22" s="4" t="e">
        <f t="shared" si="12"/>
        <v>#DIV/0!</v>
      </c>
      <c r="AJ22" s="4" t="e">
        <f t="shared" si="13"/>
        <v>#DIV/0!</v>
      </c>
      <c r="AK22" s="4" t="e">
        <f t="shared" si="14"/>
        <v>#DIV/0!</v>
      </c>
      <c r="AL22" s="4" t="e">
        <f t="shared" si="15"/>
        <v>#DIV/0!</v>
      </c>
    </row>
    <row r="23" spans="1:38" s="4" customFormat="1" x14ac:dyDescent="0.2">
      <c r="A23" s="2" t="s">
        <v>32</v>
      </c>
      <c r="B23" s="4">
        <f>1025/2</f>
        <v>512.5</v>
      </c>
      <c r="C23" s="4">
        <f>495/2</f>
        <v>247.5</v>
      </c>
      <c r="D23" s="4">
        <v>199</v>
      </c>
      <c r="E23" s="2">
        <f t="shared" si="0"/>
        <v>2.0707070707070705</v>
      </c>
      <c r="F23" s="2">
        <f t="shared" si="1"/>
        <v>23.216666666666665</v>
      </c>
      <c r="H23" s="4">
        <f>425/2</f>
        <v>212.5</v>
      </c>
      <c r="I23" s="4">
        <v>2475</v>
      </c>
      <c r="J23" s="2">
        <f t="shared" si="2"/>
        <v>2.4117647058823528</v>
      </c>
      <c r="K23" s="2">
        <f t="shared" si="3"/>
        <v>288.75</v>
      </c>
      <c r="L23" s="2">
        <f t="shared" si="16"/>
        <v>0.34105763517528231</v>
      </c>
      <c r="M23" s="2">
        <f t="shared" si="16"/>
        <v>265.53333333333336</v>
      </c>
      <c r="N23" s="4">
        <v>14</v>
      </c>
      <c r="P23" s="4">
        <f>485/2</f>
        <v>242.5</v>
      </c>
      <c r="Q23" s="4">
        <f>470/2</f>
        <v>235</v>
      </c>
      <c r="R23" s="4">
        <f>455/2</f>
        <v>227.5</v>
      </c>
      <c r="S23" s="4">
        <f>450/2</f>
        <v>225</v>
      </c>
      <c r="T23" s="4">
        <f>445/2</f>
        <v>222.5</v>
      </c>
      <c r="U23" s="4">
        <f>440/2</f>
        <v>220</v>
      </c>
      <c r="V23" s="4">
        <f>440/2</f>
        <v>220</v>
      </c>
      <c r="W23" s="4">
        <f>440/2</f>
        <v>220</v>
      </c>
      <c r="X23" s="4">
        <f>435/2</f>
        <v>217.5</v>
      </c>
      <c r="Y23" s="4">
        <f>435/2</f>
        <v>217.5</v>
      </c>
      <c r="Z23" s="4">
        <f>435/2</f>
        <v>217.5</v>
      </c>
      <c r="AB23" s="4">
        <f t="shared" si="5"/>
        <v>2.1134020618556701</v>
      </c>
      <c r="AC23" s="4">
        <f t="shared" si="6"/>
        <v>2.1808510638297873</v>
      </c>
      <c r="AD23" s="4">
        <f t="shared" si="7"/>
        <v>2.2527472527472527</v>
      </c>
      <c r="AE23" s="4">
        <f t="shared" si="8"/>
        <v>2.2777777777777777</v>
      </c>
      <c r="AF23" s="4">
        <f t="shared" si="9"/>
        <v>2.303370786516854</v>
      </c>
      <c r="AG23" s="4">
        <f t="shared" si="10"/>
        <v>2.3295454545454546</v>
      </c>
      <c r="AH23" s="4">
        <f t="shared" si="11"/>
        <v>2.3295454545454546</v>
      </c>
      <c r="AI23" s="4">
        <f t="shared" si="12"/>
        <v>2.3295454545454546</v>
      </c>
      <c r="AJ23" s="4">
        <f t="shared" si="13"/>
        <v>2.3563218390804597</v>
      </c>
      <c r="AK23" s="4">
        <f t="shared" si="14"/>
        <v>2.3563218390804597</v>
      </c>
      <c r="AL23" s="4">
        <f t="shared" si="15"/>
        <v>2.3563218390804597</v>
      </c>
    </row>
    <row r="24" spans="1:38" s="4" customFormat="1" x14ac:dyDescent="0.2">
      <c r="A24" s="2" t="s">
        <v>33</v>
      </c>
      <c r="B24" s="4">
        <f>1015/2</f>
        <v>507.5</v>
      </c>
      <c r="C24" s="4">
        <f>485/2</f>
        <v>242.5</v>
      </c>
      <c r="D24" s="4">
        <v>368</v>
      </c>
      <c r="E24" s="2">
        <f t="shared" si="0"/>
        <v>2.0927835051546393</v>
      </c>
      <c r="F24" s="2">
        <f t="shared" si="1"/>
        <v>42.93333333333333</v>
      </c>
      <c r="H24" s="4">
        <f>395/2</f>
        <v>197.5</v>
      </c>
      <c r="I24" s="4">
        <v>2491</v>
      </c>
      <c r="J24" s="2">
        <f t="shared" si="2"/>
        <v>2.5696202531645569</v>
      </c>
      <c r="K24" s="2">
        <f t="shared" si="3"/>
        <v>290.61666666666667</v>
      </c>
      <c r="L24" s="2">
        <f t="shared" si="16"/>
        <v>0.4768367480099176</v>
      </c>
      <c r="M24" s="2">
        <f t="shared" si="16"/>
        <v>247.68333333333334</v>
      </c>
      <c r="N24" s="4">
        <v>16</v>
      </c>
      <c r="P24" s="4">
        <f>475/2</f>
        <v>237.5</v>
      </c>
      <c r="Q24" s="4">
        <f>470/2</f>
        <v>235</v>
      </c>
      <c r="R24" s="4">
        <f>455/2</f>
        <v>227.5</v>
      </c>
      <c r="S24" s="4">
        <f>445/2</f>
        <v>222.5</v>
      </c>
      <c r="T24" s="4">
        <f>440/2</f>
        <v>220</v>
      </c>
      <c r="U24" s="4">
        <f>435/2</f>
        <v>217.5</v>
      </c>
      <c r="V24" s="4">
        <f>435/2</f>
        <v>217.5</v>
      </c>
      <c r="W24" s="4">
        <f>430/2</f>
        <v>215</v>
      </c>
      <c r="X24" s="4">
        <f>425/2</f>
        <v>212.5</v>
      </c>
      <c r="Y24" s="4">
        <f>425/2</f>
        <v>212.5</v>
      </c>
      <c r="Z24" s="4">
        <f>420/2</f>
        <v>210</v>
      </c>
      <c r="AB24" s="4">
        <f t="shared" si="5"/>
        <v>2.1368421052631579</v>
      </c>
      <c r="AC24" s="4">
        <f t="shared" si="6"/>
        <v>2.1595744680851063</v>
      </c>
      <c r="AD24" s="4">
        <f t="shared" si="7"/>
        <v>2.2307692307692308</v>
      </c>
      <c r="AE24" s="4">
        <f t="shared" si="8"/>
        <v>2.2808988764044944</v>
      </c>
      <c r="AF24" s="4">
        <f t="shared" si="9"/>
        <v>2.3068181818181817</v>
      </c>
      <c r="AG24" s="4">
        <f t="shared" si="10"/>
        <v>2.3333333333333335</v>
      </c>
      <c r="AH24" s="4">
        <f t="shared" si="11"/>
        <v>2.3333333333333335</v>
      </c>
      <c r="AI24" s="4">
        <f t="shared" si="12"/>
        <v>2.36046511627907</v>
      </c>
      <c r="AJ24" s="4">
        <f t="shared" si="13"/>
        <v>2.388235294117647</v>
      </c>
      <c r="AK24" s="4">
        <f t="shared" si="14"/>
        <v>2.388235294117647</v>
      </c>
      <c r="AL24" s="4">
        <f t="shared" si="15"/>
        <v>2.4166666666666665</v>
      </c>
    </row>
    <row r="25" spans="1:38" s="4" customFormat="1" x14ac:dyDescent="0.2">
      <c r="A25" s="2" t="s">
        <v>34</v>
      </c>
      <c r="B25" s="4">
        <f>1005/2</f>
        <v>502.5</v>
      </c>
      <c r="C25" s="4">
        <f>435/2</f>
        <v>217.5</v>
      </c>
      <c r="D25" s="4">
        <v>223</v>
      </c>
      <c r="E25" s="2">
        <f>B25/D25</f>
        <v>2.2533632286995515</v>
      </c>
      <c r="F25" s="2">
        <f t="shared" si="1"/>
        <v>26.016666666666666</v>
      </c>
      <c r="H25" s="4">
        <f>390/2</f>
        <v>195</v>
      </c>
      <c r="I25" s="4">
        <v>2062</v>
      </c>
      <c r="J25" s="2">
        <f t="shared" si="2"/>
        <v>2.5769230769230771</v>
      </c>
      <c r="K25" s="2">
        <f t="shared" si="3"/>
        <v>240.56666666666666</v>
      </c>
      <c r="L25" s="2">
        <f t="shared" si="16"/>
        <v>0.32355984822352557</v>
      </c>
      <c r="M25" s="2">
        <f t="shared" si="16"/>
        <v>214.55</v>
      </c>
      <c r="N25" s="4">
        <v>17</v>
      </c>
      <c r="P25" s="4">
        <f>425/2</f>
        <v>212.5</v>
      </c>
      <c r="Q25" s="4">
        <f>420/2</f>
        <v>210</v>
      </c>
      <c r="R25" s="4">
        <f>415/2</f>
        <v>207.5</v>
      </c>
      <c r="S25" s="4">
        <f>410/2</f>
        <v>205</v>
      </c>
      <c r="T25" s="4">
        <f>410/2</f>
        <v>205</v>
      </c>
      <c r="U25" s="4">
        <f>410/2</f>
        <v>205</v>
      </c>
      <c r="V25" s="4">
        <f>405/2</f>
        <v>202.5</v>
      </c>
      <c r="W25" s="4">
        <f>400/2</f>
        <v>200</v>
      </c>
      <c r="X25" s="4">
        <f>400/2</f>
        <v>200</v>
      </c>
      <c r="Y25" s="4">
        <f>395/2</f>
        <v>197.5</v>
      </c>
      <c r="Z25" s="4">
        <f>395/2</f>
        <v>197.5</v>
      </c>
      <c r="AB25" s="4">
        <f t="shared" si="5"/>
        <v>2.3647058823529412</v>
      </c>
      <c r="AC25" s="4">
        <f t="shared" si="6"/>
        <v>2.3928571428571428</v>
      </c>
      <c r="AD25" s="4">
        <f t="shared" si="7"/>
        <v>2.4216867469879517</v>
      </c>
      <c r="AE25" s="4">
        <f t="shared" si="8"/>
        <v>2.4512195121951219</v>
      </c>
      <c r="AF25" s="4">
        <f t="shared" si="9"/>
        <v>2.4512195121951219</v>
      </c>
      <c r="AG25" s="4">
        <f t="shared" si="10"/>
        <v>2.4512195121951219</v>
      </c>
      <c r="AH25" s="4">
        <f t="shared" si="11"/>
        <v>2.4814814814814814</v>
      </c>
      <c r="AI25" s="4">
        <f t="shared" si="12"/>
        <v>2.5125000000000002</v>
      </c>
      <c r="AJ25" s="4">
        <f t="shared" si="13"/>
        <v>2.5125000000000002</v>
      </c>
      <c r="AK25" s="4">
        <f t="shared" si="14"/>
        <v>2.5443037974683542</v>
      </c>
      <c r="AL25" s="4">
        <f t="shared" si="15"/>
        <v>2.5443037974683542</v>
      </c>
    </row>
    <row r="26" spans="1:38" s="4" customFormat="1" x14ac:dyDescent="0.2">
      <c r="A26" s="2" t="s">
        <v>35</v>
      </c>
      <c r="E26" s="2"/>
      <c r="F26" s="2"/>
      <c r="J26" s="2"/>
      <c r="K26" s="2"/>
      <c r="L26" s="2"/>
      <c r="M26" s="2"/>
      <c r="O26" s="4" t="s">
        <v>25</v>
      </c>
      <c r="AB26" s="4" t="e">
        <f>O26/P26</f>
        <v>#VALUE!</v>
      </c>
      <c r="AC26" s="4" t="e">
        <f>O26/Q26</f>
        <v>#VALUE!</v>
      </c>
      <c r="AD26" s="4" t="e">
        <f>O26/R26</f>
        <v>#VALUE!</v>
      </c>
      <c r="AE26" s="4" t="e">
        <f>O26/S26</f>
        <v>#VALUE!</v>
      </c>
      <c r="AF26" s="4" t="e">
        <f>O26/T26</f>
        <v>#VALUE!</v>
      </c>
      <c r="AG26" s="4" t="e">
        <f>O26/U26</f>
        <v>#VALUE!</v>
      </c>
      <c r="AH26" s="4" t="e">
        <f>O26/V26</f>
        <v>#VALUE!</v>
      </c>
      <c r="AI26" s="4" t="e">
        <f>O26/W26</f>
        <v>#VALUE!</v>
      </c>
      <c r="AJ26" s="4" t="e">
        <f>O26/X26</f>
        <v>#VALUE!</v>
      </c>
      <c r="AK26" s="4" t="e">
        <f>O26/Y26</f>
        <v>#VALUE!</v>
      </c>
      <c r="AL26" s="4" t="e">
        <f>O26/Z26</f>
        <v>#VALUE!</v>
      </c>
    </row>
    <row r="27" spans="1:38" s="4" customFormat="1" x14ac:dyDescent="0.2">
      <c r="A27" s="2" t="s">
        <v>36</v>
      </c>
      <c r="B27" s="4">
        <f>1075/2</f>
        <v>537.5</v>
      </c>
      <c r="C27" s="4">
        <f>505/2</f>
        <v>252.5</v>
      </c>
      <c r="D27" s="4">
        <v>99</v>
      </c>
      <c r="E27" s="2">
        <f t="shared" si="0"/>
        <v>2.1287128712871288</v>
      </c>
      <c r="F27" s="2">
        <f t="shared" si="1"/>
        <v>11.55</v>
      </c>
      <c r="H27" s="4">
        <f>415/2</f>
        <v>207.5</v>
      </c>
      <c r="I27" s="4">
        <v>2104</v>
      </c>
      <c r="J27" s="2">
        <f t="shared" si="2"/>
        <v>2.5903614457831323</v>
      </c>
      <c r="K27" s="2">
        <f t="shared" si="3"/>
        <v>245.46666666666667</v>
      </c>
      <c r="L27" s="2">
        <f t="shared" si="16"/>
        <v>0.46164857449600349</v>
      </c>
      <c r="M27" s="2">
        <f t="shared" si="16"/>
        <v>233.91666666666666</v>
      </c>
      <c r="N27" s="4">
        <v>16</v>
      </c>
      <c r="O27" s="4" t="s">
        <v>45</v>
      </c>
      <c r="P27" s="4">
        <f>475/2</f>
        <v>237.5</v>
      </c>
      <c r="Q27" s="4">
        <f>460/2</f>
        <v>230</v>
      </c>
      <c r="R27" s="4">
        <f>450/2</f>
        <v>225</v>
      </c>
      <c r="S27" s="4">
        <f>445/2</f>
        <v>222.5</v>
      </c>
      <c r="T27" s="4">
        <f>440/2</f>
        <v>220</v>
      </c>
      <c r="U27" s="4">
        <f>435/2</f>
        <v>217.5</v>
      </c>
      <c r="V27" s="4">
        <f>430/2</f>
        <v>215</v>
      </c>
      <c r="W27" s="4">
        <f>425/2</f>
        <v>212.5</v>
      </c>
      <c r="X27" s="4">
        <f>420/2</f>
        <v>210</v>
      </c>
      <c r="Y27" s="4">
        <f>415/2</f>
        <v>207.5</v>
      </c>
      <c r="Z27" s="4">
        <f>415/2</f>
        <v>207.5</v>
      </c>
      <c r="AB27" s="4">
        <f t="shared" si="5"/>
        <v>2.263157894736842</v>
      </c>
      <c r="AC27" s="4">
        <f t="shared" si="6"/>
        <v>2.3369565217391304</v>
      </c>
      <c r="AD27" s="4">
        <f t="shared" si="7"/>
        <v>2.3888888888888888</v>
      </c>
      <c r="AE27" s="4">
        <f t="shared" si="8"/>
        <v>2.4157303370786516</v>
      </c>
      <c r="AF27" s="4">
        <f t="shared" si="9"/>
        <v>2.4431818181818183</v>
      </c>
      <c r="AG27" s="4">
        <f t="shared" si="10"/>
        <v>2.4712643678160919</v>
      </c>
      <c r="AH27" s="4">
        <f t="shared" si="11"/>
        <v>2.5</v>
      </c>
      <c r="AI27" s="4">
        <f t="shared" si="12"/>
        <v>2.5294117647058822</v>
      </c>
      <c r="AJ27" s="4">
        <f t="shared" si="13"/>
        <v>2.5595238095238093</v>
      </c>
      <c r="AK27" s="4">
        <f t="shared" si="14"/>
        <v>2.5903614457831323</v>
      </c>
      <c r="AL27" s="4">
        <f t="shared" si="15"/>
        <v>2.5903614457831323</v>
      </c>
    </row>
    <row r="28" spans="1:38" s="4" customFormat="1" x14ac:dyDescent="0.2">
      <c r="A28" s="2" t="s">
        <v>37</v>
      </c>
      <c r="E28" s="2"/>
      <c r="F28" s="2"/>
      <c r="J28" s="2"/>
      <c r="K28" s="2"/>
      <c r="L28" s="2"/>
      <c r="M28" s="2"/>
      <c r="O28" s="4" t="s">
        <v>25</v>
      </c>
      <c r="AB28" s="4" t="e">
        <f>O28/P28</f>
        <v>#VALUE!</v>
      </c>
      <c r="AC28" s="4" t="e">
        <f>O28/Q28</f>
        <v>#VALUE!</v>
      </c>
      <c r="AD28" s="4" t="e">
        <f>O28/R28</f>
        <v>#VALUE!</v>
      </c>
      <c r="AE28" s="4" t="e">
        <f>O28/S28</f>
        <v>#VALUE!</v>
      </c>
      <c r="AF28" s="4" t="e">
        <f>O28/T28</f>
        <v>#VALUE!</v>
      </c>
      <c r="AG28" s="4" t="e">
        <f>O28/U28</f>
        <v>#VALUE!</v>
      </c>
      <c r="AH28" s="4" t="e">
        <f>O28/V28</f>
        <v>#VALUE!</v>
      </c>
      <c r="AI28" s="4" t="e">
        <f>O28/W28</f>
        <v>#VALUE!</v>
      </c>
      <c r="AJ28" s="4" t="e">
        <f>O28/X28</f>
        <v>#VALUE!</v>
      </c>
      <c r="AK28" s="4" t="e">
        <f>O28/Y28</f>
        <v>#VALUE!</v>
      </c>
      <c r="AL28" s="4" t="e">
        <f>O28/Z28</f>
        <v>#VALUE!</v>
      </c>
    </row>
    <row r="29" spans="1:38" s="4" customFormat="1" x14ac:dyDescent="0.2">
      <c r="A29" s="2" t="s">
        <v>38</v>
      </c>
      <c r="E29" s="2"/>
      <c r="F29" s="2"/>
      <c r="J29" s="2"/>
      <c r="K29" s="2"/>
      <c r="L29" s="2"/>
      <c r="M29" s="2"/>
      <c r="O29" s="4" t="s">
        <v>46</v>
      </c>
      <c r="AB29" s="4" t="e">
        <f>O29/P29</f>
        <v>#VALUE!</v>
      </c>
      <c r="AC29" s="4" t="e">
        <f>O29/Q29</f>
        <v>#VALUE!</v>
      </c>
      <c r="AD29" s="4" t="e">
        <f>O29/R29</f>
        <v>#VALUE!</v>
      </c>
      <c r="AE29" s="4" t="e">
        <f>O29/S29</f>
        <v>#VALUE!</v>
      </c>
      <c r="AF29" s="4" t="e">
        <f>O29/T29</f>
        <v>#VALUE!</v>
      </c>
      <c r="AG29" s="4" t="e">
        <f>O29/U29</f>
        <v>#VALUE!</v>
      </c>
      <c r="AH29" s="4" t="e">
        <f>O29/V29</f>
        <v>#VALUE!</v>
      </c>
      <c r="AI29" s="4" t="e">
        <f>O29/W29</f>
        <v>#VALUE!</v>
      </c>
      <c r="AJ29" s="4" t="e">
        <f>O29/X29</f>
        <v>#VALUE!</v>
      </c>
      <c r="AK29" s="4" t="e">
        <f>O29/Y29</f>
        <v>#VALUE!</v>
      </c>
      <c r="AL29" s="4" t="e">
        <f>O29/Z29</f>
        <v>#VALUE!</v>
      </c>
    </row>
    <row r="30" spans="1:38" s="4" customFormat="1" x14ac:dyDescent="0.2">
      <c r="A30" s="2" t="s">
        <v>39</v>
      </c>
      <c r="E30" s="2"/>
      <c r="F30" s="2"/>
      <c r="J30" s="2"/>
      <c r="K30" s="2"/>
      <c r="L30" s="2"/>
      <c r="M30" s="2"/>
      <c r="O30" s="4" t="s">
        <v>49</v>
      </c>
      <c r="AB30" s="4" t="e">
        <f>O30/P30</f>
        <v>#VALUE!</v>
      </c>
      <c r="AC30" s="4" t="e">
        <f>O30/Q30</f>
        <v>#VALUE!</v>
      </c>
      <c r="AD30" s="4" t="e">
        <f>O30/R30</f>
        <v>#VALUE!</v>
      </c>
      <c r="AE30" s="4" t="e">
        <f>O30/S30</f>
        <v>#VALUE!</v>
      </c>
      <c r="AF30" s="4" t="e">
        <f>O30/T30</f>
        <v>#VALUE!</v>
      </c>
      <c r="AG30" s="4" t="e">
        <f>O30/U30</f>
        <v>#VALUE!</v>
      </c>
      <c r="AH30" s="4" t="e">
        <f>O30/V30</f>
        <v>#VALUE!</v>
      </c>
      <c r="AI30" s="4" t="e">
        <f>O30/W30</f>
        <v>#VALUE!</v>
      </c>
      <c r="AJ30" s="4" t="e">
        <f>O30/X30</f>
        <v>#VALUE!</v>
      </c>
      <c r="AK30" s="4" t="e">
        <f>O30/Y30</f>
        <v>#VALUE!</v>
      </c>
      <c r="AL30" s="4" t="e">
        <f>O30/Z30</f>
        <v>#VALUE!</v>
      </c>
    </row>
    <row r="31" spans="1:38" s="4" customFormat="1" x14ac:dyDescent="0.2">
      <c r="A31" s="2" t="s">
        <v>40</v>
      </c>
      <c r="B31" s="4">
        <f>1075/2</f>
        <v>537.5</v>
      </c>
      <c r="C31" s="4">
        <f>495/2</f>
        <v>247.5</v>
      </c>
      <c r="D31" s="4">
        <v>668</v>
      </c>
      <c r="E31" s="2">
        <f t="shared" si="0"/>
        <v>2.1717171717171717</v>
      </c>
      <c r="F31" s="2">
        <f t="shared" si="1"/>
        <v>77.933333333333337</v>
      </c>
      <c r="H31" s="4" t="s">
        <v>27</v>
      </c>
      <c r="J31" s="2"/>
      <c r="K31" s="2"/>
      <c r="L31" s="2"/>
      <c r="M31" s="2"/>
      <c r="P31" s="4">
        <f>485/2</f>
        <v>242.5</v>
      </c>
      <c r="Q31" s="4">
        <f>475/2</f>
        <v>237.5</v>
      </c>
      <c r="R31" s="4">
        <f>465/2</f>
        <v>232.5</v>
      </c>
      <c r="S31" s="4">
        <f>460/2</f>
        <v>230</v>
      </c>
      <c r="T31" s="4">
        <f>455/2</f>
        <v>227.5</v>
      </c>
      <c r="U31" s="4">
        <f>455/2</f>
        <v>227.5</v>
      </c>
      <c r="V31" s="4">
        <f>450/2</f>
        <v>225</v>
      </c>
      <c r="W31" s="4">
        <f>445/2</f>
        <v>222.5</v>
      </c>
      <c r="X31" s="4">
        <f>435/2</f>
        <v>217.5</v>
      </c>
      <c r="Y31" s="4">
        <f>425/2</f>
        <v>212.5</v>
      </c>
      <c r="Z31" s="4">
        <f>425/2</f>
        <v>212.5</v>
      </c>
      <c r="AB31" s="4">
        <f t="shared" si="5"/>
        <v>2.2164948453608249</v>
      </c>
      <c r="AC31" s="4">
        <f t="shared" si="6"/>
        <v>2.263157894736842</v>
      </c>
      <c r="AD31" s="4">
        <f t="shared" si="7"/>
        <v>2.3118279569892475</v>
      </c>
      <c r="AE31" s="4">
        <f t="shared" si="8"/>
        <v>2.3369565217391304</v>
      </c>
      <c r="AF31" s="4">
        <f t="shared" si="9"/>
        <v>2.3626373626373627</v>
      </c>
      <c r="AG31" s="4">
        <f t="shared" si="10"/>
        <v>2.3626373626373627</v>
      </c>
      <c r="AH31" s="4">
        <f t="shared" si="11"/>
        <v>2.3888888888888888</v>
      </c>
      <c r="AI31" s="4">
        <f t="shared" si="12"/>
        <v>2.4157303370786516</v>
      </c>
      <c r="AJ31" s="4">
        <f t="shared" si="13"/>
        <v>2.4712643678160919</v>
      </c>
      <c r="AK31" s="4">
        <f t="shared" si="14"/>
        <v>2.5294117647058822</v>
      </c>
      <c r="AL31" s="4">
        <f t="shared" si="15"/>
        <v>2.5294117647058822</v>
      </c>
    </row>
    <row r="32" spans="1:38" s="4" customFormat="1" x14ac:dyDescent="0.2">
      <c r="A32" s="2" t="s">
        <v>41</v>
      </c>
      <c r="B32" s="4">
        <f>1005/2</f>
        <v>502.5</v>
      </c>
      <c r="C32" s="4">
        <f>420/2</f>
        <v>210</v>
      </c>
      <c r="D32" s="4">
        <v>475</v>
      </c>
      <c r="E32" s="2">
        <f t="shared" si="0"/>
        <v>2.3928571428571428</v>
      </c>
      <c r="F32" s="2">
        <f t="shared" si="1"/>
        <v>55.416666666666664</v>
      </c>
      <c r="H32" s="4" t="s">
        <v>27</v>
      </c>
      <c r="I32" s="4">
        <v>2712</v>
      </c>
      <c r="J32" s="2" t="e">
        <f t="shared" si="2"/>
        <v>#VALUE!</v>
      </c>
      <c r="K32" s="2">
        <f t="shared" si="3"/>
        <v>316.39999999999998</v>
      </c>
      <c r="L32" s="2" t="e">
        <f t="shared" si="16"/>
        <v>#VALUE!</v>
      </c>
      <c r="M32" s="2">
        <f t="shared" si="16"/>
        <v>260.98333333333329</v>
      </c>
      <c r="N32" s="4">
        <v>18</v>
      </c>
      <c r="P32" s="4">
        <f>410/2</f>
        <v>205</v>
      </c>
      <c r="Q32" s="4">
        <f>405/2</f>
        <v>202.5</v>
      </c>
      <c r="R32" s="4">
        <f>400/2</f>
        <v>200</v>
      </c>
      <c r="S32" s="4">
        <f>400/2</f>
        <v>200</v>
      </c>
      <c r="T32" s="4">
        <f>395/2</f>
        <v>197.5</v>
      </c>
      <c r="U32" s="4">
        <f>390/2</f>
        <v>195</v>
      </c>
      <c r="V32" s="4">
        <f>390/2</f>
        <v>195</v>
      </c>
      <c r="W32" s="4">
        <f>385/2</f>
        <v>192.5</v>
      </c>
      <c r="X32" s="4">
        <f>385/2</f>
        <v>192.5</v>
      </c>
      <c r="Y32" s="4">
        <f>385/2</f>
        <v>192.5</v>
      </c>
      <c r="Z32" s="4">
        <f>385/2</f>
        <v>192.5</v>
      </c>
      <c r="AB32" s="4">
        <f t="shared" si="5"/>
        <v>2.4512195121951219</v>
      </c>
      <c r="AC32" s="4">
        <f t="shared" si="6"/>
        <v>2.4814814814814814</v>
      </c>
      <c r="AD32" s="4">
        <f t="shared" si="7"/>
        <v>2.5125000000000002</v>
      </c>
      <c r="AE32" s="4">
        <f t="shared" si="8"/>
        <v>2.5125000000000002</v>
      </c>
      <c r="AF32" s="4">
        <f t="shared" si="9"/>
        <v>2.5443037974683542</v>
      </c>
      <c r="AG32" s="4">
        <f t="shared" si="10"/>
        <v>2.5769230769230771</v>
      </c>
      <c r="AH32" s="4">
        <f t="shared" si="11"/>
        <v>2.5769230769230771</v>
      </c>
      <c r="AI32" s="4">
        <f t="shared" si="12"/>
        <v>2.6103896103896105</v>
      </c>
      <c r="AJ32" s="4">
        <f t="shared" si="13"/>
        <v>2.6103896103896105</v>
      </c>
      <c r="AK32" s="4">
        <f t="shared" si="14"/>
        <v>2.6103896103896105</v>
      </c>
      <c r="AL32" s="4">
        <f t="shared" si="15"/>
        <v>2.6103896103896105</v>
      </c>
    </row>
    <row r="33" spans="1:38" s="4" customFormat="1" x14ac:dyDescent="0.2">
      <c r="A33" s="2" t="s">
        <v>42</v>
      </c>
      <c r="B33" s="4">
        <f>1055/2</f>
        <v>527.5</v>
      </c>
      <c r="C33" s="4">
        <f>435/2</f>
        <v>217.5</v>
      </c>
      <c r="D33" s="4">
        <v>970</v>
      </c>
      <c r="E33" s="2">
        <f t="shared" si="0"/>
        <v>2.4252873563218391</v>
      </c>
      <c r="F33" s="2">
        <f t="shared" si="1"/>
        <v>113.16666666666667</v>
      </c>
      <c r="H33" s="4">
        <f>425/2</f>
        <v>212.5</v>
      </c>
      <c r="I33" s="4">
        <v>2636</v>
      </c>
      <c r="J33" s="2">
        <f t="shared" si="2"/>
        <v>2.4823529411764707</v>
      </c>
      <c r="K33" s="2">
        <f t="shared" si="3"/>
        <v>307.53333333333336</v>
      </c>
      <c r="L33" s="2">
        <f t="shared" si="16"/>
        <v>5.7065584854631535E-2</v>
      </c>
      <c r="M33" s="2">
        <f t="shared" si="16"/>
        <v>194.36666666666667</v>
      </c>
      <c r="N33" s="4">
        <v>13</v>
      </c>
      <c r="AB33" s="4" t="e">
        <f t="shared" si="5"/>
        <v>#DIV/0!</v>
      </c>
      <c r="AC33" s="4" t="e">
        <f t="shared" si="6"/>
        <v>#DIV/0!</v>
      </c>
      <c r="AD33" s="4" t="e">
        <f t="shared" si="7"/>
        <v>#DIV/0!</v>
      </c>
      <c r="AE33" s="4" t="e">
        <f t="shared" si="8"/>
        <v>#DIV/0!</v>
      </c>
      <c r="AF33" s="4" t="e">
        <f t="shared" si="9"/>
        <v>#DIV/0!</v>
      </c>
      <c r="AG33" s="4" t="e">
        <f t="shared" si="10"/>
        <v>#DIV/0!</v>
      </c>
      <c r="AH33" s="4" t="e">
        <f t="shared" si="11"/>
        <v>#DIV/0!</v>
      </c>
      <c r="AI33" s="4" t="e">
        <f t="shared" si="12"/>
        <v>#DIV/0!</v>
      </c>
      <c r="AJ33" s="4" t="e">
        <f t="shared" si="13"/>
        <v>#DIV/0!</v>
      </c>
      <c r="AK33" s="4" t="e">
        <f t="shared" si="14"/>
        <v>#DIV/0!</v>
      </c>
      <c r="AL33" s="4" t="e">
        <f t="shared" si="15"/>
        <v>#DIV/0!</v>
      </c>
    </row>
    <row r="34" spans="1:38" s="4" customFormat="1" x14ac:dyDescent="0.2">
      <c r="A34" s="2" t="s">
        <v>43</v>
      </c>
      <c r="B34" s="4">
        <f>1035/2</f>
        <v>517.5</v>
      </c>
      <c r="C34" s="4">
        <f>510/2</f>
        <v>255</v>
      </c>
      <c r="D34" s="4">
        <v>492</v>
      </c>
      <c r="E34" s="2">
        <f t="shared" si="0"/>
        <v>2.0294117647058822</v>
      </c>
      <c r="F34" s="2">
        <f t="shared" si="1"/>
        <v>57.4</v>
      </c>
      <c r="H34" s="4">
        <f>425/2</f>
        <v>212.5</v>
      </c>
      <c r="I34" s="4">
        <v>2487</v>
      </c>
      <c r="J34" s="2">
        <f t="shared" si="2"/>
        <v>2.4352941176470586</v>
      </c>
      <c r="K34" s="2">
        <f t="shared" si="3"/>
        <v>290.14999999999998</v>
      </c>
      <c r="L34" s="2">
        <f t="shared" si="16"/>
        <v>0.40588235294117636</v>
      </c>
      <c r="M34" s="2">
        <f t="shared" si="16"/>
        <v>232.74999999999997</v>
      </c>
      <c r="N34" s="4">
        <v>16</v>
      </c>
      <c r="P34" s="4">
        <f>495/2</f>
        <v>247.5</v>
      </c>
      <c r="Q34" s="4">
        <f>475/2</f>
        <v>237.5</v>
      </c>
      <c r="R34" s="4">
        <f>465/2</f>
        <v>232.5</v>
      </c>
      <c r="S34" s="4">
        <f>460/2</f>
        <v>230</v>
      </c>
      <c r="T34" s="4">
        <f>455/2</f>
        <v>227.5</v>
      </c>
      <c r="U34" s="4">
        <f>445/2</f>
        <v>222.5</v>
      </c>
      <c r="V34" s="4">
        <f>435/2</f>
        <v>217.5</v>
      </c>
      <c r="W34" s="4">
        <f>435/2</f>
        <v>217.5</v>
      </c>
      <c r="X34" s="4">
        <f>430/2</f>
        <v>215</v>
      </c>
      <c r="Y34" s="4">
        <f>430/2</f>
        <v>215</v>
      </c>
      <c r="Z34" s="4">
        <f>425/2</f>
        <v>212.5</v>
      </c>
      <c r="AB34" s="4">
        <f t="shared" si="5"/>
        <v>2.0909090909090908</v>
      </c>
      <c r="AC34" s="4">
        <f t="shared" si="6"/>
        <v>2.1789473684210527</v>
      </c>
      <c r="AD34" s="4">
        <f t="shared" si="7"/>
        <v>2.225806451612903</v>
      </c>
      <c r="AE34" s="4">
        <f t="shared" si="8"/>
        <v>2.25</v>
      </c>
      <c r="AF34" s="4">
        <f t="shared" si="9"/>
        <v>2.2747252747252746</v>
      </c>
      <c r="AG34" s="4">
        <f t="shared" si="10"/>
        <v>2.3258426966292136</v>
      </c>
      <c r="AH34" s="4">
        <f t="shared" si="11"/>
        <v>2.3793103448275863</v>
      </c>
      <c r="AI34" s="4">
        <f t="shared" si="12"/>
        <v>2.3793103448275863</v>
      </c>
      <c r="AJ34" s="4">
        <f t="shared" si="13"/>
        <v>2.4069767441860463</v>
      </c>
      <c r="AK34" s="4">
        <f t="shared" si="14"/>
        <v>2.4069767441860463</v>
      </c>
      <c r="AL34" s="4">
        <f t="shared" si="15"/>
        <v>2.4352941176470586</v>
      </c>
    </row>
    <row r="35" spans="1:38" s="4" customFormat="1" x14ac:dyDescent="0.2">
      <c r="A35" s="2" t="s">
        <v>44</v>
      </c>
      <c r="B35" s="4">
        <f>955/2</f>
        <v>477.5</v>
      </c>
      <c r="C35" s="4">
        <f>440/2</f>
        <v>220</v>
      </c>
      <c r="D35" s="4">
        <v>743</v>
      </c>
      <c r="E35" s="2">
        <f t="shared" si="0"/>
        <v>2.1704545454545454</v>
      </c>
      <c r="F35" s="2">
        <f t="shared" si="1"/>
        <v>86.683333333333337</v>
      </c>
      <c r="H35" s="4">
        <f>375/2</f>
        <v>187.5</v>
      </c>
      <c r="I35" s="4">
        <v>3534</v>
      </c>
      <c r="J35" s="2">
        <f t="shared" si="2"/>
        <v>2.5466666666666669</v>
      </c>
      <c r="K35" s="2">
        <f t="shared" si="3"/>
        <v>412.3</v>
      </c>
      <c r="L35" s="2">
        <f t="shared" si="16"/>
        <v>0.37621212121212144</v>
      </c>
      <c r="M35" s="2">
        <f t="shared" si="16"/>
        <v>325.61666666666667</v>
      </c>
      <c r="N35" s="4">
        <v>18</v>
      </c>
      <c r="P35" s="4">
        <f>430/2</f>
        <v>215</v>
      </c>
      <c r="Q35" s="4">
        <f>425/2</f>
        <v>212.5</v>
      </c>
      <c r="R35" s="4">
        <f>415/2</f>
        <v>207.5</v>
      </c>
      <c r="S35" s="4">
        <f>415/2</f>
        <v>207.5</v>
      </c>
      <c r="T35" s="4">
        <f>405/2</f>
        <v>202.5</v>
      </c>
      <c r="U35" s="4">
        <f>395/2</f>
        <v>197.5</v>
      </c>
      <c r="V35" s="4">
        <f>390/2</f>
        <v>195</v>
      </c>
      <c r="W35" s="4">
        <f>385/2</f>
        <v>192.5</v>
      </c>
      <c r="X35" s="4">
        <f>385/2</f>
        <v>192.5</v>
      </c>
      <c r="Y35" s="4">
        <f>380/2</f>
        <v>190</v>
      </c>
      <c r="Z35" s="4">
        <f>380/2</f>
        <v>190</v>
      </c>
      <c r="AB35" s="4">
        <f t="shared" si="5"/>
        <v>2.2209302325581395</v>
      </c>
      <c r="AC35" s="4">
        <f t="shared" si="6"/>
        <v>2.2470588235294118</v>
      </c>
      <c r="AD35" s="4">
        <f t="shared" si="7"/>
        <v>2.3012048192771086</v>
      </c>
      <c r="AE35" s="4">
        <f t="shared" si="8"/>
        <v>2.3012048192771086</v>
      </c>
      <c r="AF35" s="4">
        <f t="shared" si="9"/>
        <v>2.3580246913580245</v>
      </c>
      <c r="AG35" s="4">
        <f t="shared" si="10"/>
        <v>2.4177215189873418</v>
      </c>
      <c r="AH35" s="4">
        <f t="shared" si="11"/>
        <v>2.4487179487179489</v>
      </c>
      <c r="AI35" s="4">
        <f t="shared" si="12"/>
        <v>2.4805194805194803</v>
      </c>
      <c r="AJ35" s="4">
        <f t="shared" si="13"/>
        <v>2.4805194805194803</v>
      </c>
      <c r="AK35" s="4">
        <f t="shared" si="14"/>
        <v>2.513157894736842</v>
      </c>
      <c r="AL35" s="4">
        <f t="shared" si="15"/>
        <v>2.513157894736842</v>
      </c>
    </row>
    <row r="36" spans="1:38" s="4" customFormat="1" x14ac:dyDescent="0.2">
      <c r="A36" s="2" t="s">
        <v>47</v>
      </c>
      <c r="B36" s="4" t="s">
        <v>48</v>
      </c>
      <c r="E36" s="2"/>
      <c r="F36" s="2"/>
      <c r="J36" s="2"/>
      <c r="K36" s="2"/>
      <c r="L36" s="2"/>
      <c r="M36" s="2"/>
      <c r="AB36" s="4" t="e">
        <f t="shared" si="5"/>
        <v>#VALUE!</v>
      </c>
      <c r="AC36" s="4" t="e">
        <f t="shared" si="6"/>
        <v>#VALUE!</v>
      </c>
      <c r="AD36" s="4" t="e">
        <f t="shared" si="7"/>
        <v>#VALUE!</v>
      </c>
      <c r="AE36" s="4" t="e">
        <f t="shared" si="8"/>
        <v>#VALUE!</v>
      </c>
      <c r="AF36" s="4" t="e">
        <f t="shared" si="9"/>
        <v>#VALUE!</v>
      </c>
      <c r="AG36" s="4" t="e">
        <f t="shared" si="10"/>
        <v>#VALUE!</v>
      </c>
      <c r="AH36" s="4" t="e">
        <f t="shared" si="11"/>
        <v>#VALUE!</v>
      </c>
      <c r="AI36" s="4" t="e">
        <f t="shared" si="12"/>
        <v>#VALUE!</v>
      </c>
      <c r="AJ36" s="4" t="e">
        <f t="shared" si="13"/>
        <v>#VALUE!</v>
      </c>
      <c r="AK36" s="4" t="e">
        <f t="shared" si="14"/>
        <v>#VALUE!</v>
      </c>
      <c r="AL36" s="4" t="e">
        <f t="shared" si="15"/>
        <v>#VALUE!</v>
      </c>
    </row>
    <row r="37" spans="1:38" s="4" customFormat="1" x14ac:dyDescent="0.2">
      <c r="A37" s="2" t="s">
        <v>50</v>
      </c>
      <c r="B37" s="4">
        <f>985/2</f>
        <v>492.5</v>
      </c>
      <c r="C37" s="4">
        <f>505/2</f>
        <v>252.5</v>
      </c>
      <c r="D37" s="4">
        <v>275</v>
      </c>
      <c r="E37" s="2">
        <f t="shared" si="0"/>
        <v>1.9504950495049505</v>
      </c>
      <c r="F37" s="2">
        <f t="shared" si="1"/>
        <v>32.083333333333336</v>
      </c>
      <c r="H37" s="4">
        <f>425/2</f>
        <v>212.5</v>
      </c>
      <c r="I37" s="4">
        <v>2889</v>
      </c>
      <c r="J37" s="2">
        <f t="shared" si="2"/>
        <v>2.3176470588235296</v>
      </c>
      <c r="K37" s="2">
        <f t="shared" si="3"/>
        <v>337.05</v>
      </c>
      <c r="L37" s="2">
        <f t="shared" si="16"/>
        <v>0.36715200931857916</v>
      </c>
      <c r="M37" s="2">
        <f t="shared" si="16"/>
        <v>304.9666666666667</v>
      </c>
      <c r="N37" s="4">
        <v>17</v>
      </c>
      <c r="P37" s="4">
        <f>485/2</f>
        <v>242.5</v>
      </c>
      <c r="Q37" s="4">
        <f>465/2</f>
        <v>232.5</v>
      </c>
      <c r="R37" s="4">
        <f>460/2</f>
        <v>230</v>
      </c>
      <c r="S37" s="4">
        <f>455/2</f>
        <v>227.5</v>
      </c>
      <c r="T37" s="4">
        <f>445/2</f>
        <v>222.5</v>
      </c>
      <c r="U37" s="4">
        <f>440/2</f>
        <v>220</v>
      </c>
      <c r="V37" s="4">
        <f>435/2</f>
        <v>217.5</v>
      </c>
      <c r="W37" s="4">
        <f>430/2</f>
        <v>215</v>
      </c>
      <c r="X37" s="4">
        <f>425/2</f>
        <v>212.5</v>
      </c>
      <c r="Y37" s="4">
        <f>425/2</f>
        <v>212.5</v>
      </c>
      <c r="Z37" s="4">
        <f>425/2</f>
        <v>212.5</v>
      </c>
      <c r="AB37" s="4">
        <f t="shared" si="5"/>
        <v>2.0309278350515463</v>
      </c>
      <c r="AC37" s="4">
        <f t="shared" si="6"/>
        <v>2.118279569892473</v>
      </c>
      <c r="AD37" s="4">
        <f t="shared" si="7"/>
        <v>2.1413043478260869</v>
      </c>
      <c r="AE37" s="4">
        <f t="shared" si="8"/>
        <v>2.1648351648351647</v>
      </c>
      <c r="AF37" s="4">
        <f t="shared" si="9"/>
        <v>2.2134831460674156</v>
      </c>
      <c r="AG37" s="4">
        <f t="shared" si="10"/>
        <v>2.2386363636363638</v>
      </c>
      <c r="AH37" s="4">
        <f t="shared" si="11"/>
        <v>2.264367816091954</v>
      </c>
      <c r="AI37" s="4">
        <f t="shared" si="12"/>
        <v>2.2906976744186047</v>
      </c>
      <c r="AJ37" s="4">
        <f t="shared" si="13"/>
        <v>2.3176470588235296</v>
      </c>
      <c r="AK37" s="4">
        <f t="shared" si="14"/>
        <v>2.3176470588235296</v>
      </c>
      <c r="AL37" s="4">
        <f t="shared" si="15"/>
        <v>2.3176470588235296</v>
      </c>
    </row>
    <row r="38" spans="1:38" s="4" customFormat="1" x14ac:dyDescent="0.2">
      <c r="A38" s="2" t="s">
        <v>51</v>
      </c>
      <c r="B38" s="4">
        <f>1005/2</f>
        <v>502.5</v>
      </c>
      <c r="C38" s="4">
        <f>495/2</f>
        <v>247.5</v>
      </c>
      <c r="D38" s="4">
        <v>361</v>
      </c>
      <c r="E38" s="2">
        <f t="shared" si="0"/>
        <v>2.0303030303030303</v>
      </c>
      <c r="F38" s="2">
        <f t="shared" si="1"/>
        <v>42.116666666666667</v>
      </c>
      <c r="H38" s="4">
        <f>395/2</f>
        <v>197.5</v>
      </c>
      <c r="I38" s="4">
        <v>3489</v>
      </c>
      <c r="J38" s="2">
        <f t="shared" si="2"/>
        <v>2.5443037974683542</v>
      </c>
      <c r="K38" s="2">
        <f t="shared" si="3"/>
        <v>407.05</v>
      </c>
      <c r="L38" s="2">
        <f t="shared" si="16"/>
        <v>0.51400076716532395</v>
      </c>
      <c r="M38" s="2">
        <f t="shared" si="16"/>
        <v>364.93333333333334</v>
      </c>
      <c r="N38" s="4">
        <v>20</v>
      </c>
      <c r="P38" s="4">
        <f>455/2</f>
        <v>227.5</v>
      </c>
      <c r="Q38" s="4">
        <f>445/2</f>
        <v>222.5</v>
      </c>
      <c r="R38" s="4">
        <f>440/2</f>
        <v>220</v>
      </c>
      <c r="S38" s="4">
        <f>435/2</f>
        <v>217.5</v>
      </c>
      <c r="T38" s="4">
        <f>425/2</f>
        <v>212.5</v>
      </c>
      <c r="U38" s="4">
        <f>420/2</f>
        <v>210</v>
      </c>
      <c r="V38" s="4">
        <f>415/2</f>
        <v>207.5</v>
      </c>
      <c r="W38" s="4">
        <f>410/2</f>
        <v>205</v>
      </c>
      <c r="X38" s="4">
        <f>405/2</f>
        <v>202.5</v>
      </c>
      <c r="Y38" s="4">
        <f>400/2</f>
        <v>200</v>
      </c>
      <c r="Z38" s="4">
        <f>400/2</f>
        <v>200</v>
      </c>
      <c r="AB38" s="4">
        <f t="shared" si="5"/>
        <v>2.2087912087912089</v>
      </c>
      <c r="AC38" s="4">
        <f t="shared" si="6"/>
        <v>2.2584269662921348</v>
      </c>
      <c r="AD38" s="4">
        <f t="shared" si="7"/>
        <v>2.2840909090909092</v>
      </c>
      <c r="AE38" s="4">
        <f t="shared" si="8"/>
        <v>2.3103448275862069</v>
      </c>
      <c r="AF38" s="4">
        <f t="shared" si="9"/>
        <v>2.3647058823529412</v>
      </c>
      <c r="AG38" s="4">
        <f t="shared" si="10"/>
        <v>2.3928571428571428</v>
      </c>
      <c r="AH38" s="4">
        <f t="shared" si="11"/>
        <v>2.4216867469879517</v>
      </c>
      <c r="AI38" s="4">
        <f t="shared" si="12"/>
        <v>2.4512195121951219</v>
      </c>
      <c r="AJ38" s="4">
        <f t="shared" si="13"/>
        <v>2.4814814814814814</v>
      </c>
      <c r="AK38" s="4">
        <f t="shared" si="14"/>
        <v>2.5125000000000002</v>
      </c>
      <c r="AL38" s="4">
        <f t="shared" si="15"/>
        <v>2.5125000000000002</v>
      </c>
    </row>
    <row r="39" spans="1:38" s="4" customFormat="1" x14ac:dyDescent="0.2">
      <c r="A39" s="2" t="s">
        <v>52</v>
      </c>
      <c r="B39" s="4">
        <f>945/2</f>
        <v>472.5</v>
      </c>
      <c r="C39" s="4">
        <f>455/2</f>
        <v>227.5</v>
      </c>
      <c r="D39" s="4">
        <v>235</v>
      </c>
      <c r="E39" s="2">
        <f t="shared" si="0"/>
        <v>2.0769230769230771</v>
      </c>
      <c r="F39" s="2">
        <f t="shared" si="1"/>
        <v>27.416666666666668</v>
      </c>
      <c r="J39" s="2"/>
      <c r="K39" s="2"/>
      <c r="L39" s="2"/>
      <c r="M39" s="2"/>
      <c r="O39" s="4" t="s">
        <v>59</v>
      </c>
      <c r="AB39" s="4" t="e">
        <f t="shared" si="5"/>
        <v>#DIV/0!</v>
      </c>
      <c r="AC39" s="4" t="e">
        <f t="shared" si="6"/>
        <v>#DIV/0!</v>
      </c>
      <c r="AD39" s="4" t="e">
        <f t="shared" si="7"/>
        <v>#DIV/0!</v>
      </c>
      <c r="AE39" s="4" t="e">
        <f t="shared" si="8"/>
        <v>#DIV/0!</v>
      </c>
      <c r="AF39" s="4" t="e">
        <f t="shared" si="9"/>
        <v>#DIV/0!</v>
      </c>
      <c r="AG39" s="4" t="e">
        <f t="shared" si="10"/>
        <v>#DIV/0!</v>
      </c>
      <c r="AH39" s="4" t="e">
        <f t="shared" si="11"/>
        <v>#DIV/0!</v>
      </c>
      <c r="AI39" s="4" t="e">
        <f t="shared" si="12"/>
        <v>#DIV/0!</v>
      </c>
      <c r="AJ39" s="4" t="e">
        <f t="shared" si="13"/>
        <v>#DIV/0!</v>
      </c>
      <c r="AK39" s="4" t="e">
        <f t="shared" si="14"/>
        <v>#DIV/0!</v>
      </c>
      <c r="AL39" s="4" t="e">
        <f t="shared" si="15"/>
        <v>#DIV/0!</v>
      </c>
    </row>
    <row r="40" spans="1:38" s="4" customFormat="1" x14ac:dyDescent="0.2">
      <c r="A40" s="2" t="s">
        <v>53</v>
      </c>
      <c r="B40" s="4">
        <f>1015/2</f>
        <v>507.5</v>
      </c>
      <c r="C40" s="4">
        <f>460/2</f>
        <v>230</v>
      </c>
      <c r="D40" s="4">
        <v>953</v>
      </c>
      <c r="E40" s="2">
        <f t="shared" si="0"/>
        <v>2.2065217391304346</v>
      </c>
      <c r="F40" s="2">
        <f t="shared" si="1"/>
        <v>111.18333333333334</v>
      </c>
      <c r="H40" s="4">
        <f>405/2</f>
        <v>202.5</v>
      </c>
      <c r="I40" s="4">
        <v>3510</v>
      </c>
      <c r="J40" s="2">
        <f t="shared" si="2"/>
        <v>2.5061728395061729</v>
      </c>
      <c r="K40" s="2">
        <f t="shared" si="3"/>
        <v>409.5</v>
      </c>
      <c r="L40" s="2">
        <f t="shared" si="16"/>
        <v>0.29965110037573828</v>
      </c>
      <c r="M40" s="2">
        <f t="shared" si="16"/>
        <v>298.31666666666666</v>
      </c>
      <c r="N40" s="4">
        <v>18</v>
      </c>
      <c r="P40" s="4">
        <f>455/2</f>
        <v>227.5</v>
      </c>
      <c r="Q40" s="4">
        <f>445/2</f>
        <v>222.5</v>
      </c>
      <c r="R40" s="4">
        <f>440/2</f>
        <v>220</v>
      </c>
      <c r="S40" s="4">
        <f>435/2</f>
        <v>217.5</v>
      </c>
      <c r="T40" s="4">
        <f>430/2</f>
        <v>215</v>
      </c>
      <c r="U40" s="4">
        <f>430/2</f>
        <v>215</v>
      </c>
      <c r="V40" s="4">
        <f>425/2</f>
        <v>212.5</v>
      </c>
      <c r="W40" s="4">
        <f>415/2</f>
        <v>207.5</v>
      </c>
      <c r="X40" s="4">
        <f>415/2</f>
        <v>207.5</v>
      </c>
      <c r="Y40" s="4">
        <f>410/2</f>
        <v>205</v>
      </c>
      <c r="Z40" s="4">
        <f>410/2</f>
        <v>205</v>
      </c>
      <c r="AB40" s="4">
        <f t="shared" si="5"/>
        <v>2.2307692307692308</v>
      </c>
      <c r="AC40" s="4">
        <f t="shared" si="6"/>
        <v>2.2808988764044944</v>
      </c>
      <c r="AD40" s="4">
        <f t="shared" si="7"/>
        <v>2.3068181818181817</v>
      </c>
      <c r="AE40" s="4">
        <f t="shared" si="8"/>
        <v>2.3333333333333335</v>
      </c>
      <c r="AF40" s="4">
        <f t="shared" si="9"/>
        <v>2.36046511627907</v>
      </c>
      <c r="AG40" s="4">
        <f t="shared" si="10"/>
        <v>2.36046511627907</v>
      </c>
      <c r="AH40" s="4">
        <f t="shared" si="11"/>
        <v>2.388235294117647</v>
      </c>
      <c r="AI40" s="4">
        <f t="shared" si="12"/>
        <v>2.4457831325301207</v>
      </c>
      <c r="AJ40" s="4">
        <f t="shared" si="13"/>
        <v>2.4457831325301207</v>
      </c>
      <c r="AK40" s="4">
        <f t="shared" si="14"/>
        <v>2.475609756097561</v>
      </c>
      <c r="AL40" s="4">
        <f t="shared" si="15"/>
        <v>2.475609756097561</v>
      </c>
    </row>
    <row r="41" spans="1:38" s="4" customFormat="1" x14ac:dyDescent="0.2">
      <c r="A41" s="2" t="s">
        <v>54</v>
      </c>
      <c r="B41" s="4">
        <f>1005/2</f>
        <v>502.5</v>
      </c>
      <c r="C41" s="4">
        <f>455/2</f>
        <v>227.5</v>
      </c>
      <c r="D41" s="4">
        <v>369</v>
      </c>
      <c r="E41" s="2">
        <f t="shared" si="0"/>
        <v>2.2087912087912089</v>
      </c>
      <c r="F41" s="2">
        <f t="shared" si="1"/>
        <v>43.05</v>
      </c>
      <c r="H41" s="4">
        <f>405/2</f>
        <v>202.5</v>
      </c>
      <c r="I41" s="4">
        <v>2675</v>
      </c>
      <c r="J41" s="2">
        <f t="shared" si="2"/>
        <v>2.4814814814814814</v>
      </c>
      <c r="K41" s="2">
        <f t="shared" si="3"/>
        <v>312.08333333333331</v>
      </c>
      <c r="L41" s="2">
        <f t="shared" si="16"/>
        <v>0.27269027269027246</v>
      </c>
      <c r="M41" s="2">
        <f t="shared" si="16"/>
        <v>269.0333333333333</v>
      </c>
      <c r="N41" s="4">
        <v>14</v>
      </c>
      <c r="P41" s="4">
        <f>435/2</f>
        <v>217.5</v>
      </c>
      <c r="Q41" s="4">
        <f>425/2</f>
        <v>212.5</v>
      </c>
      <c r="R41" s="4">
        <f>420/2</f>
        <v>210</v>
      </c>
      <c r="S41" s="4">
        <f>415/2</f>
        <v>207.5</v>
      </c>
      <c r="T41" s="4">
        <f>410/2</f>
        <v>205</v>
      </c>
      <c r="U41" s="4">
        <f>410/2</f>
        <v>205</v>
      </c>
      <c r="V41" s="4">
        <f>410/2</f>
        <v>205</v>
      </c>
      <c r="W41" s="4">
        <f>410/2</f>
        <v>205</v>
      </c>
      <c r="X41" s="4">
        <f>410/2</f>
        <v>205</v>
      </c>
      <c r="Y41" s="4">
        <f>405/2</f>
        <v>202.5</v>
      </c>
      <c r="Z41" s="4">
        <f>405/2</f>
        <v>202.5</v>
      </c>
      <c r="AB41" s="4">
        <f t="shared" si="5"/>
        <v>2.3103448275862069</v>
      </c>
      <c r="AC41" s="4">
        <f t="shared" si="6"/>
        <v>2.3647058823529412</v>
      </c>
      <c r="AD41" s="4">
        <f t="shared" si="7"/>
        <v>2.3928571428571428</v>
      </c>
      <c r="AE41" s="4">
        <f t="shared" si="8"/>
        <v>2.4216867469879517</v>
      </c>
      <c r="AF41" s="4">
        <f t="shared" si="9"/>
        <v>2.4512195121951219</v>
      </c>
      <c r="AG41" s="4">
        <f t="shared" si="10"/>
        <v>2.4512195121951219</v>
      </c>
      <c r="AH41" s="4">
        <f t="shared" si="11"/>
        <v>2.4512195121951219</v>
      </c>
      <c r="AI41" s="4">
        <f t="shared" si="12"/>
        <v>2.4512195121951219</v>
      </c>
      <c r="AJ41" s="4">
        <f t="shared" si="13"/>
        <v>2.4512195121951219</v>
      </c>
      <c r="AK41" s="4">
        <f t="shared" si="14"/>
        <v>2.4814814814814814</v>
      </c>
      <c r="AL41" s="4">
        <f t="shared" si="15"/>
        <v>2.4814814814814814</v>
      </c>
    </row>
    <row r="42" spans="1:38" s="4" customFormat="1" x14ac:dyDescent="0.2">
      <c r="A42" s="2" t="s">
        <v>55</v>
      </c>
      <c r="B42" s="4">
        <f>965/2</f>
        <v>482.5</v>
      </c>
      <c r="C42" s="4">
        <f>465/2</f>
        <v>232.5</v>
      </c>
      <c r="D42" s="4">
        <v>1130</v>
      </c>
      <c r="E42" s="2">
        <f t="shared" si="0"/>
        <v>2.075268817204301</v>
      </c>
      <c r="F42" s="2">
        <f t="shared" si="1"/>
        <v>131.83333333333334</v>
      </c>
      <c r="J42" s="2"/>
      <c r="K42" s="2"/>
      <c r="L42" s="2"/>
      <c r="M42" s="2"/>
      <c r="O42" s="4" t="s">
        <v>60</v>
      </c>
      <c r="P42" s="4">
        <f>455/2</f>
        <v>227.5</v>
      </c>
      <c r="Q42" s="4">
        <f>445/2</f>
        <v>222.5</v>
      </c>
      <c r="R42" s="4">
        <f>435/2</f>
        <v>217.5</v>
      </c>
      <c r="S42" s="4">
        <f>435/2</f>
        <v>217.5</v>
      </c>
      <c r="T42" s="4">
        <f>425/2</f>
        <v>212.5</v>
      </c>
      <c r="U42" s="4">
        <f>425/2</f>
        <v>212.5</v>
      </c>
      <c r="V42" s="4">
        <f>425/2</f>
        <v>212.5</v>
      </c>
      <c r="W42" s="4">
        <f>410/2</f>
        <v>205</v>
      </c>
      <c r="X42" s="4">
        <f>405/2</f>
        <v>202.5</v>
      </c>
      <c r="Y42" s="4">
        <f>405/2</f>
        <v>202.5</v>
      </c>
      <c r="Z42" s="4">
        <f>405/2</f>
        <v>202.5</v>
      </c>
      <c r="AB42" s="4">
        <f t="shared" si="5"/>
        <v>2.1208791208791209</v>
      </c>
      <c r="AC42" s="4">
        <f t="shared" si="6"/>
        <v>2.1685393258426968</v>
      </c>
      <c r="AD42" s="4">
        <f t="shared" si="7"/>
        <v>2.2183908045977012</v>
      </c>
      <c r="AE42" s="4">
        <f>B42/S42</f>
        <v>2.2183908045977012</v>
      </c>
      <c r="AF42" s="4">
        <f t="shared" si="9"/>
        <v>2.2705882352941176</v>
      </c>
      <c r="AG42" s="4">
        <f t="shared" si="10"/>
        <v>2.2705882352941176</v>
      </c>
      <c r="AH42" s="4">
        <f t="shared" si="11"/>
        <v>2.2705882352941176</v>
      </c>
      <c r="AI42" s="4">
        <f t="shared" si="12"/>
        <v>2.3536585365853657</v>
      </c>
      <c r="AJ42" s="4">
        <f t="shared" si="13"/>
        <v>2.382716049382716</v>
      </c>
      <c r="AK42" s="4">
        <f t="shared" si="14"/>
        <v>2.382716049382716</v>
      </c>
      <c r="AL42" s="4">
        <f t="shared" si="15"/>
        <v>2.382716049382716</v>
      </c>
    </row>
    <row r="43" spans="1:38" s="4" customFormat="1" x14ac:dyDescent="0.2">
      <c r="A43" s="2" t="s">
        <v>56</v>
      </c>
      <c r="B43" s="4">
        <f>945/2</f>
        <v>472.5</v>
      </c>
      <c r="C43" s="4">
        <f>465/2</f>
        <v>232.5</v>
      </c>
      <c r="D43" s="4">
        <v>686</v>
      </c>
      <c r="E43" s="2">
        <f t="shared" si="0"/>
        <v>2.032258064516129</v>
      </c>
      <c r="F43" s="2">
        <f t="shared" si="1"/>
        <v>80.033333333333331</v>
      </c>
      <c r="H43" s="4">
        <f>395/2</f>
        <v>197.5</v>
      </c>
      <c r="I43" s="4">
        <v>3239</v>
      </c>
      <c r="J43" s="2">
        <f t="shared" si="2"/>
        <v>2.3924050632911391</v>
      </c>
      <c r="K43" s="2">
        <f t="shared" si="3"/>
        <v>377.88333333333333</v>
      </c>
      <c r="L43" s="2">
        <f t="shared" si="16"/>
        <v>0.36014699877501011</v>
      </c>
      <c r="M43" s="2">
        <f t="shared" si="16"/>
        <v>297.85000000000002</v>
      </c>
      <c r="N43" s="4">
        <v>17</v>
      </c>
      <c r="P43" s="4">
        <f>455/2</f>
        <v>227.5</v>
      </c>
      <c r="Q43" s="4">
        <f>445/2</f>
        <v>222.5</v>
      </c>
      <c r="R43" s="4">
        <f>435/2</f>
        <v>217.5</v>
      </c>
      <c r="S43" s="4">
        <f>430/2</f>
        <v>215</v>
      </c>
      <c r="T43" s="4">
        <f>425/2</f>
        <v>212.5</v>
      </c>
      <c r="U43" s="4">
        <f>420/2</f>
        <v>210</v>
      </c>
      <c r="V43" s="4">
        <f>420/2</f>
        <v>210</v>
      </c>
      <c r="W43" s="4">
        <f>415/2</f>
        <v>207.5</v>
      </c>
      <c r="X43" s="4">
        <f>405/2</f>
        <v>202.5</v>
      </c>
      <c r="Y43" s="4">
        <f>405/2</f>
        <v>202.5</v>
      </c>
      <c r="Z43" s="4">
        <f>400/2</f>
        <v>200</v>
      </c>
      <c r="AB43" s="4">
        <f t="shared" si="5"/>
        <v>2.0769230769230771</v>
      </c>
      <c r="AC43" s="4">
        <f t="shared" si="6"/>
        <v>2.1235955056179776</v>
      </c>
      <c r="AD43" s="4">
        <f t="shared" si="7"/>
        <v>2.1724137931034484</v>
      </c>
      <c r="AE43" s="4">
        <f t="shared" si="8"/>
        <v>2.1976744186046511</v>
      </c>
      <c r="AF43" s="4">
        <f t="shared" si="9"/>
        <v>2.223529411764706</v>
      </c>
      <c r="AG43" s="4">
        <f t="shared" si="10"/>
        <v>2.25</v>
      </c>
      <c r="AH43" s="4">
        <f t="shared" si="11"/>
        <v>2.25</v>
      </c>
      <c r="AI43" s="4">
        <f t="shared" si="12"/>
        <v>2.2771084337349397</v>
      </c>
      <c r="AJ43" s="4">
        <f t="shared" si="13"/>
        <v>2.3333333333333335</v>
      </c>
      <c r="AK43" s="4">
        <f t="shared" si="14"/>
        <v>2.3333333333333335</v>
      </c>
      <c r="AL43" s="4">
        <f t="shared" si="15"/>
        <v>2.3624999999999998</v>
      </c>
    </row>
    <row r="44" spans="1:38" s="4" customFormat="1" x14ac:dyDescent="0.2">
      <c r="A44" s="2" t="s">
        <v>57</v>
      </c>
      <c r="B44" s="4">
        <f>1005/2</f>
        <v>502.5</v>
      </c>
      <c r="C44" s="4">
        <f>485/2</f>
        <v>242.5</v>
      </c>
      <c r="D44" s="4">
        <v>427</v>
      </c>
      <c r="E44" s="2">
        <f t="shared" si="0"/>
        <v>2.0721649484536084</v>
      </c>
      <c r="F44" s="2">
        <f t="shared" si="1"/>
        <v>49.81666666666667</v>
      </c>
      <c r="H44" s="4">
        <f>385/2</f>
        <v>192.5</v>
      </c>
      <c r="I44" s="4">
        <v>3271</v>
      </c>
      <c r="J44" s="2">
        <f t="shared" si="2"/>
        <v>2.6103896103896105</v>
      </c>
      <c r="K44" s="2">
        <f t="shared" si="3"/>
        <v>381.61666666666667</v>
      </c>
      <c r="L44" s="2">
        <f t="shared" si="16"/>
        <v>0.53822466193600205</v>
      </c>
      <c r="M44" s="2">
        <f t="shared" si="16"/>
        <v>331.8</v>
      </c>
      <c r="N44" s="4">
        <v>19</v>
      </c>
      <c r="P44" s="4">
        <f>480/2</f>
        <v>240</v>
      </c>
      <c r="Q44" s="4">
        <f>465/2</f>
        <v>232.5</v>
      </c>
      <c r="R44" s="4">
        <f>460/2</f>
        <v>230</v>
      </c>
      <c r="S44" s="4">
        <f>455/2</f>
        <v>227.5</v>
      </c>
      <c r="T44" s="4">
        <f>450/2</f>
        <v>225</v>
      </c>
      <c r="U44" s="4">
        <f>450/2</f>
        <v>225</v>
      </c>
      <c r="V44" s="4">
        <f>445/2</f>
        <v>222.5</v>
      </c>
      <c r="W44" s="4">
        <f>435/2</f>
        <v>217.5</v>
      </c>
      <c r="X44" s="4">
        <f>435/2</f>
        <v>217.5</v>
      </c>
      <c r="Y44" s="4">
        <f>425/2</f>
        <v>212.5</v>
      </c>
      <c r="Z44" s="4">
        <f>425/2</f>
        <v>212.5</v>
      </c>
      <c r="AB44" s="4">
        <f t="shared" si="5"/>
        <v>2.09375</v>
      </c>
      <c r="AC44" s="4">
        <f t="shared" si="6"/>
        <v>2.161290322580645</v>
      </c>
      <c r="AD44" s="4">
        <f t="shared" si="7"/>
        <v>2.1847826086956523</v>
      </c>
      <c r="AE44" s="4">
        <f t="shared" si="8"/>
        <v>2.2087912087912089</v>
      </c>
      <c r="AF44" s="4">
        <f t="shared" si="9"/>
        <v>2.2333333333333334</v>
      </c>
      <c r="AG44" s="4">
        <f t="shared" si="10"/>
        <v>2.2333333333333334</v>
      </c>
      <c r="AH44" s="4">
        <f t="shared" si="11"/>
        <v>2.2584269662921348</v>
      </c>
      <c r="AI44" s="4">
        <f t="shared" si="12"/>
        <v>2.3103448275862069</v>
      </c>
      <c r="AJ44" s="4">
        <f t="shared" si="13"/>
        <v>2.3103448275862069</v>
      </c>
      <c r="AK44" s="4">
        <f t="shared" si="14"/>
        <v>2.3647058823529412</v>
      </c>
      <c r="AL44" s="4">
        <f t="shared" si="15"/>
        <v>2.3647058823529412</v>
      </c>
    </row>
    <row r="45" spans="1:38" x14ac:dyDescent="0.2">
      <c r="A45" s="2" t="s">
        <v>58</v>
      </c>
      <c r="E45" s="1"/>
      <c r="F45" s="1"/>
      <c r="J45" s="1"/>
      <c r="K45" s="1"/>
      <c r="L45" s="1"/>
      <c r="M45" s="1"/>
      <c r="AB45" t="e">
        <f t="shared" si="5"/>
        <v>#DIV/0!</v>
      </c>
      <c r="AC45" t="e">
        <f t="shared" si="6"/>
        <v>#DIV/0!</v>
      </c>
      <c r="AD45" t="e">
        <f t="shared" si="7"/>
        <v>#DIV/0!</v>
      </c>
      <c r="AE45" t="e">
        <f t="shared" si="8"/>
        <v>#DIV/0!</v>
      </c>
      <c r="AF45" t="e">
        <f t="shared" si="9"/>
        <v>#DIV/0!</v>
      </c>
      <c r="AG45" t="e">
        <f t="shared" si="10"/>
        <v>#DIV/0!</v>
      </c>
      <c r="AH45" t="e">
        <f t="shared" si="11"/>
        <v>#DIV/0!</v>
      </c>
      <c r="AI45" t="e">
        <f t="shared" si="12"/>
        <v>#DIV/0!</v>
      </c>
      <c r="AJ45" t="e">
        <f t="shared" si="13"/>
        <v>#DIV/0!</v>
      </c>
      <c r="AK45" t="e">
        <f t="shared" si="14"/>
        <v>#DIV/0!</v>
      </c>
      <c r="AL45" t="e">
        <f t="shared" si="15"/>
        <v>#DIV/0!</v>
      </c>
    </row>
    <row r="46" spans="1:38" x14ac:dyDescent="0.2">
      <c r="E46" s="1"/>
      <c r="AB46" t="e">
        <f t="shared" si="5"/>
        <v>#DIV/0!</v>
      </c>
      <c r="AC46" t="e">
        <f t="shared" si="6"/>
        <v>#DIV/0!</v>
      </c>
      <c r="AD46" t="e">
        <f t="shared" si="7"/>
        <v>#DIV/0!</v>
      </c>
      <c r="AE46" t="e">
        <f t="shared" si="8"/>
        <v>#DIV/0!</v>
      </c>
      <c r="AF46" t="e">
        <f t="shared" si="9"/>
        <v>#DIV/0!</v>
      </c>
      <c r="AG46" t="e">
        <f t="shared" si="10"/>
        <v>#DIV/0!</v>
      </c>
      <c r="AH46" t="e">
        <f t="shared" si="11"/>
        <v>#DIV/0!</v>
      </c>
      <c r="AI46" t="e">
        <f t="shared" si="12"/>
        <v>#DIV/0!</v>
      </c>
      <c r="AJ46" t="e">
        <f t="shared" si="13"/>
        <v>#DIV/0!</v>
      </c>
      <c r="AK46" t="e">
        <f t="shared" si="14"/>
        <v>#DIV/0!</v>
      </c>
      <c r="AL46" t="e">
        <f t="shared" si="15"/>
        <v>#DIV/0!</v>
      </c>
    </row>
    <row r="47" spans="1:38" x14ac:dyDescent="0.2">
      <c r="AB47" t="e">
        <f t="shared" si="5"/>
        <v>#DIV/0!</v>
      </c>
      <c r="AC47" t="e">
        <f t="shared" si="6"/>
        <v>#DIV/0!</v>
      </c>
      <c r="AD47" t="e">
        <f t="shared" si="7"/>
        <v>#DIV/0!</v>
      </c>
      <c r="AE47" t="e">
        <f t="shared" si="8"/>
        <v>#DIV/0!</v>
      </c>
      <c r="AF47" t="e">
        <f t="shared" si="9"/>
        <v>#DIV/0!</v>
      </c>
      <c r="AG47" t="e">
        <f t="shared" si="10"/>
        <v>#DIV/0!</v>
      </c>
      <c r="AH47" t="e">
        <f t="shared" si="11"/>
        <v>#DIV/0!</v>
      </c>
      <c r="AI47" t="e">
        <f t="shared" si="12"/>
        <v>#DIV/0!</v>
      </c>
      <c r="AJ47" t="e">
        <f t="shared" si="13"/>
        <v>#DIV/0!</v>
      </c>
      <c r="AK47" t="e">
        <f t="shared" si="14"/>
        <v>#DIV/0!</v>
      </c>
      <c r="AL47" t="e">
        <f t="shared" si="15"/>
        <v>#DIV/0!</v>
      </c>
    </row>
    <row r="48" spans="1:38" x14ac:dyDescent="0.2">
      <c r="E48" s="1"/>
      <c r="AB48" t="e">
        <f t="shared" si="5"/>
        <v>#DIV/0!</v>
      </c>
      <c r="AC48" t="e">
        <f t="shared" si="6"/>
        <v>#DIV/0!</v>
      </c>
      <c r="AD48" t="e">
        <f t="shared" si="7"/>
        <v>#DIV/0!</v>
      </c>
      <c r="AE48" t="e">
        <f t="shared" si="8"/>
        <v>#DIV/0!</v>
      </c>
      <c r="AF48" t="e">
        <f t="shared" si="9"/>
        <v>#DIV/0!</v>
      </c>
      <c r="AG48" t="e">
        <f t="shared" si="10"/>
        <v>#DIV/0!</v>
      </c>
      <c r="AH48" t="e">
        <f t="shared" si="11"/>
        <v>#DIV/0!</v>
      </c>
      <c r="AI48" t="e">
        <f t="shared" si="12"/>
        <v>#DIV/0!</v>
      </c>
      <c r="AJ48" t="e">
        <f t="shared" si="13"/>
        <v>#DIV/0!</v>
      </c>
      <c r="AK48" t="e">
        <f t="shared" si="14"/>
        <v>#DIV/0!</v>
      </c>
      <c r="AL48" t="e">
        <f t="shared" si="15"/>
        <v>#DIV/0!</v>
      </c>
    </row>
    <row r="49" spans="5:38" x14ac:dyDescent="0.2">
      <c r="E49" s="1"/>
      <c r="AB49" t="e">
        <f>B49/P49</f>
        <v>#DIV/0!</v>
      </c>
      <c r="AC49" t="e">
        <f t="shared" si="6"/>
        <v>#DIV/0!</v>
      </c>
      <c r="AD49" t="e">
        <f t="shared" si="7"/>
        <v>#DIV/0!</v>
      </c>
      <c r="AE49" t="e">
        <f t="shared" si="8"/>
        <v>#DIV/0!</v>
      </c>
      <c r="AF49" t="e">
        <f t="shared" si="9"/>
        <v>#DIV/0!</v>
      </c>
      <c r="AG49" t="e">
        <f t="shared" si="10"/>
        <v>#DIV/0!</v>
      </c>
      <c r="AH49" t="e">
        <f t="shared" si="11"/>
        <v>#DIV/0!</v>
      </c>
      <c r="AI49" t="e">
        <f t="shared" si="12"/>
        <v>#DIV/0!</v>
      </c>
      <c r="AJ49" t="e">
        <f t="shared" si="13"/>
        <v>#DIV/0!</v>
      </c>
      <c r="AK49" t="e">
        <f t="shared" si="14"/>
        <v>#DIV/0!</v>
      </c>
      <c r="AL49" t="e">
        <f t="shared" si="15"/>
        <v>#DIV/0!</v>
      </c>
    </row>
    <row r="50" spans="5:38" x14ac:dyDescent="0.2">
      <c r="E50" s="1"/>
    </row>
    <row r="51" spans="5:38" x14ac:dyDescent="0.2">
      <c r="E51" s="1"/>
    </row>
    <row r="52" spans="5:38" x14ac:dyDescent="0.2">
      <c r="E52" s="1"/>
    </row>
    <row r="53" spans="5:38" x14ac:dyDescent="0.2">
      <c r="E53" s="1"/>
    </row>
    <row r="54" spans="5:38" x14ac:dyDescent="0.2">
      <c r="E54" s="1"/>
    </row>
    <row r="55" spans="5:38" x14ac:dyDescent="0.2">
      <c r="E55" s="1"/>
    </row>
    <row r="56" spans="5:38" x14ac:dyDescent="0.2">
      <c r="E56" s="1"/>
    </row>
    <row r="57" spans="5:38" x14ac:dyDescent="0.2">
      <c r="E57" s="1"/>
    </row>
    <row r="58" spans="5:38" x14ac:dyDescent="0.2">
      <c r="E58" s="1"/>
    </row>
    <row r="59" spans="5:38" x14ac:dyDescent="0.2">
      <c r="E59" s="1"/>
    </row>
    <row r="60" spans="5:38" x14ac:dyDescent="0.2">
      <c r="E60" s="1"/>
    </row>
    <row r="61" spans="5:38" x14ac:dyDescent="0.2">
      <c r="E61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Carreira-Rosario</dc:creator>
  <cp:lastModifiedBy>Arnaldo Carreira-Rosario</cp:lastModifiedBy>
  <dcterms:created xsi:type="dcterms:W3CDTF">2021-04-19T22:18:35Z</dcterms:created>
  <dcterms:modified xsi:type="dcterms:W3CDTF">2021-08-04T06:19:54Z</dcterms:modified>
</cp:coreProperties>
</file>