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ldo/Desktop/new_summary_tables/"/>
    </mc:Choice>
  </mc:AlternateContent>
  <xr:revisionPtr revIDLastSave="0" documentId="13_ncr:1_{7AB8B641-A538-5741-9B83-B2057DB8B5FD}" xr6:coauthVersionLast="47" xr6:coauthVersionMax="47" xr10:uidLastSave="{00000000-0000-0000-0000-000000000000}"/>
  <bookViews>
    <workbookView xWindow="0" yWindow="460" windowWidth="28800" windowHeight="17540" xr2:uid="{3FF2CD81-B97E-874C-AF5E-2956E75B5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49" i="1" l="1"/>
  <c r="Y49" i="1"/>
  <c r="X49" i="1"/>
  <c r="W49" i="1"/>
  <c r="AI49" i="1" s="1"/>
  <c r="V49" i="1"/>
  <c r="U49" i="1"/>
  <c r="T49" i="1"/>
  <c r="S49" i="1"/>
  <c r="R49" i="1"/>
  <c r="Q49" i="1"/>
  <c r="P49" i="1"/>
  <c r="AB49" i="1" s="1"/>
  <c r="Z47" i="1"/>
  <c r="Y47" i="1"/>
  <c r="X47" i="1"/>
  <c r="W47" i="1"/>
  <c r="AI47" i="1" s="1"/>
  <c r="V47" i="1"/>
  <c r="U47" i="1"/>
  <c r="T47" i="1"/>
  <c r="S47" i="1"/>
  <c r="R47" i="1"/>
  <c r="Q47" i="1"/>
  <c r="P47" i="1"/>
  <c r="Z42" i="1"/>
  <c r="Y42" i="1"/>
  <c r="X42" i="1"/>
  <c r="W42" i="1"/>
  <c r="V42" i="1"/>
  <c r="U42" i="1"/>
  <c r="T42" i="1"/>
  <c r="S42" i="1"/>
  <c r="R42" i="1"/>
  <c r="Q42" i="1"/>
  <c r="P42" i="1"/>
  <c r="Z41" i="1"/>
  <c r="Y41" i="1"/>
  <c r="X41" i="1"/>
  <c r="W41" i="1"/>
  <c r="V41" i="1"/>
  <c r="U41" i="1"/>
  <c r="T41" i="1"/>
  <c r="S41" i="1"/>
  <c r="R41" i="1"/>
  <c r="Q41" i="1"/>
  <c r="P41" i="1"/>
  <c r="Z40" i="1"/>
  <c r="Y40" i="1"/>
  <c r="X40" i="1"/>
  <c r="W40" i="1"/>
  <c r="V40" i="1"/>
  <c r="U40" i="1"/>
  <c r="T40" i="1"/>
  <c r="S40" i="1"/>
  <c r="R40" i="1"/>
  <c r="Q40" i="1"/>
  <c r="P40" i="1"/>
  <c r="R39" i="1"/>
  <c r="Q39" i="1"/>
  <c r="P39" i="1"/>
  <c r="Z38" i="1"/>
  <c r="Y38" i="1"/>
  <c r="X38" i="1"/>
  <c r="W38" i="1"/>
  <c r="V38" i="1"/>
  <c r="U38" i="1"/>
  <c r="T38" i="1"/>
  <c r="S38" i="1"/>
  <c r="R38" i="1"/>
  <c r="Q38" i="1"/>
  <c r="P38" i="1"/>
  <c r="H37" i="1"/>
  <c r="Z37" i="1"/>
  <c r="Y37" i="1"/>
  <c r="X37" i="1"/>
  <c r="W37" i="1"/>
  <c r="V37" i="1"/>
  <c r="U37" i="1"/>
  <c r="T37" i="1"/>
  <c r="S37" i="1"/>
  <c r="R37" i="1"/>
  <c r="Q37" i="1"/>
  <c r="P37" i="1"/>
  <c r="Z36" i="1"/>
  <c r="Y36" i="1"/>
  <c r="X36" i="1"/>
  <c r="W36" i="1"/>
  <c r="V36" i="1"/>
  <c r="U36" i="1"/>
  <c r="T36" i="1"/>
  <c r="S36" i="1"/>
  <c r="R36" i="1"/>
  <c r="Q36" i="1"/>
  <c r="P36" i="1"/>
  <c r="H34" i="1"/>
  <c r="Z34" i="1"/>
  <c r="AL34" i="1" s="1"/>
  <c r="Y34" i="1"/>
  <c r="X34" i="1"/>
  <c r="W34" i="1"/>
  <c r="V34" i="1"/>
  <c r="U34" i="1"/>
  <c r="T34" i="1"/>
  <c r="S34" i="1"/>
  <c r="R34" i="1"/>
  <c r="Q34" i="1"/>
  <c r="P34" i="1"/>
  <c r="Z33" i="1"/>
  <c r="Y33" i="1"/>
  <c r="X33" i="1"/>
  <c r="AJ33" i="1" s="1"/>
  <c r="W33" i="1"/>
  <c r="V33" i="1"/>
  <c r="AH33" i="1" s="1"/>
  <c r="U33" i="1"/>
  <c r="T33" i="1"/>
  <c r="S33" i="1"/>
  <c r="AE33" i="1" s="1"/>
  <c r="R33" i="1"/>
  <c r="Q33" i="1"/>
  <c r="P33" i="1"/>
  <c r="Z30" i="1"/>
  <c r="Y30" i="1"/>
  <c r="X30" i="1"/>
  <c r="W30" i="1"/>
  <c r="V30" i="1"/>
  <c r="U30" i="1"/>
  <c r="T30" i="1"/>
  <c r="S30" i="1"/>
  <c r="R30" i="1"/>
  <c r="Q30" i="1"/>
  <c r="P30" i="1"/>
  <c r="H29" i="1"/>
  <c r="Z29" i="1"/>
  <c r="AL29" i="1" s="1"/>
  <c r="Y29" i="1"/>
  <c r="X29" i="1"/>
  <c r="W29" i="1"/>
  <c r="AI29" i="1" s="1"/>
  <c r="V29" i="1"/>
  <c r="U29" i="1"/>
  <c r="T29" i="1"/>
  <c r="S29" i="1"/>
  <c r="R29" i="1"/>
  <c r="Q29" i="1"/>
  <c r="P29" i="1"/>
  <c r="C29" i="1"/>
  <c r="Y28" i="1"/>
  <c r="AK28" i="1" s="1"/>
  <c r="Z28" i="1"/>
  <c r="AL28" i="1" s="1"/>
  <c r="X28" i="1"/>
  <c r="AJ28" i="1" s="1"/>
  <c r="W28" i="1"/>
  <c r="V28" i="1"/>
  <c r="AH28" i="1" s="1"/>
  <c r="U28" i="1"/>
  <c r="T28" i="1"/>
  <c r="S28" i="1"/>
  <c r="AE28" i="1" s="1"/>
  <c r="R28" i="1"/>
  <c r="Q28" i="1"/>
  <c r="P28" i="1"/>
  <c r="C28" i="1"/>
  <c r="Z27" i="1"/>
  <c r="AL27" i="1" s="1"/>
  <c r="Y27" i="1"/>
  <c r="X27" i="1"/>
  <c r="AJ27" i="1" s="1"/>
  <c r="W27" i="1"/>
  <c r="V27" i="1"/>
  <c r="U27" i="1"/>
  <c r="AG27" i="1"/>
  <c r="T27" i="1"/>
  <c r="S27" i="1"/>
  <c r="R27" i="1"/>
  <c r="AD27" i="1" s="1"/>
  <c r="Q27" i="1"/>
  <c r="P27" i="1"/>
  <c r="AB27" i="1" s="1"/>
  <c r="H23" i="1"/>
  <c r="W23" i="1"/>
  <c r="V23" i="1"/>
  <c r="U23" i="1"/>
  <c r="T23" i="1"/>
  <c r="S23" i="1"/>
  <c r="R23" i="1"/>
  <c r="Q23" i="1"/>
  <c r="P23" i="1"/>
  <c r="Z21" i="1"/>
  <c r="Y21" i="1"/>
  <c r="X21" i="1"/>
  <c r="W21" i="1"/>
  <c r="V21" i="1"/>
  <c r="U21" i="1"/>
  <c r="T21" i="1"/>
  <c r="S21" i="1"/>
  <c r="R21" i="1"/>
  <c r="Q21" i="1"/>
  <c r="P21" i="1"/>
  <c r="Z20" i="1"/>
  <c r="Y20" i="1"/>
  <c r="X20" i="1"/>
  <c r="W20" i="1"/>
  <c r="V20" i="1"/>
  <c r="U20" i="1"/>
  <c r="T20" i="1"/>
  <c r="S20" i="1"/>
  <c r="R20" i="1"/>
  <c r="Q20" i="1"/>
  <c r="P20" i="1"/>
  <c r="H17" i="1"/>
  <c r="H6" i="1"/>
  <c r="Z19" i="1"/>
  <c r="Y19" i="1"/>
  <c r="X19" i="1"/>
  <c r="W19" i="1"/>
  <c r="V19" i="1"/>
  <c r="U19" i="1"/>
  <c r="T19" i="1"/>
  <c r="S19" i="1"/>
  <c r="R19" i="1"/>
  <c r="Q19" i="1"/>
  <c r="P19" i="1"/>
  <c r="C19" i="1"/>
  <c r="Z18" i="1"/>
  <c r="Y18" i="1"/>
  <c r="X18" i="1"/>
  <c r="AJ18" i="1" s="1"/>
  <c r="W18" i="1"/>
  <c r="V18" i="1"/>
  <c r="U18" i="1"/>
  <c r="T18" i="1"/>
  <c r="S18" i="1"/>
  <c r="AE18" i="1" s="1"/>
  <c r="R18" i="1"/>
  <c r="Q18" i="1"/>
  <c r="P18" i="1"/>
  <c r="Z17" i="1"/>
  <c r="Y17" i="1"/>
  <c r="X17" i="1"/>
  <c r="W17" i="1"/>
  <c r="V17" i="1"/>
  <c r="U17" i="1"/>
  <c r="T17" i="1"/>
  <c r="S17" i="1"/>
  <c r="R17" i="1"/>
  <c r="Q17" i="1"/>
  <c r="P17" i="1"/>
  <c r="Z13" i="1"/>
  <c r="Y13" i="1"/>
  <c r="X13" i="1"/>
  <c r="W13" i="1"/>
  <c r="V13" i="1"/>
  <c r="U13" i="1"/>
  <c r="T13" i="1"/>
  <c r="S13" i="1"/>
  <c r="R13" i="1"/>
  <c r="Q13" i="1"/>
  <c r="P13" i="1"/>
  <c r="Z12" i="1"/>
  <c r="Y12" i="1"/>
  <c r="AK12" i="1" s="1"/>
  <c r="X12" i="1"/>
  <c r="W12" i="1"/>
  <c r="V12" i="1"/>
  <c r="U12" i="1"/>
  <c r="T12" i="1"/>
  <c r="S12" i="1"/>
  <c r="R12" i="1"/>
  <c r="Q12" i="1"/>
  <c r="P12" i="1"/>
  <c r="AB12" i="1" s="1"/>
  <c r="Z10" i="1"/>
  <c r="Y10" i="1"/>
  <c r="X10" i="1"/>
  <c r="W10" i="1"/>
  <c r="AI10" i="1" s="1"/>
  <c r="V10" i="1"/>
  <c r="U10" i="1"/>
  <c r="AG10" i="1" s="1"/>
  <c r="T10" i="1"/>
  <c r="AF10" i="1" s="1"/>
  <c r="S10" i="1"/>
  <c r="AE10" i="1" s="1"/>
  <c r="R10" i="1"/>
  <c r="AD10" i="1" s="1"/>
  <c r="Q10" i="1"/>
  <c r="AC10" i="1" s="1"/>
  <c r="P10" i="1"/>
  <c r="AB10" i="1" s="1"/>
  <c r="C10" i="1"/>
  <c r="Z8" i="1"/>
  <c r="X8" i="1"/>
  <c r="Y8" i="1"/>
  <c r="W8" i="1"/>
  <c r="V8" i="1"/>
  <c r="U8" i="1"/>
  <c r="T8" i="1"/>
  <c r="S8" i="1"/>
  <c r="R8" i="1"/>
  <c r="Q8" i="1"/>
  <c r="P8" i="1"/>
  <c r="C8" i="1"/>
  <c r="Z6" i="1"/>
  <c r="Y6" i="1"/>
  <c r="X6" i="1"/>
  <c r="W6" i="1"/>
  <c r="V6" i="1"/>
  <c r="AH6" i="1" s="1"/>
  <c r="U6" i="1"/>
  <c r="T6" i="1"/>
  <c r="AF6" i="1" s="1"/>
  <c r="S6" i="1"/>
  <c r="R6" i="1"/>
  <c r="Q6" i="1"/>
  <c r="P6" i="1"/>
  <c r="Z5" i="1"/>
  <c r="Y5" i="1"/>
  <c r="X5" i="1"/>
  <c r="W5" i="1"/>
  <c r="V5" i="1"/>
  <c r="U5" i="1"/>
  <c r="T5" i="1"/>
  <c r="S5" i="1"/>
  <c r="R5" i="1"/>
  <c r="Q5" i="1"/>
  <c r="P5" i="1"/>
  <c r="Z4" i="1"/>
  <c r="Y4" i="1"/>
  <c r="X4" i="1"/>
  <c r="W4" i="1"/>
  <c r="V4" i="1"/>
  <c r="U4" i="1"/>
  <c r="T4" i="1"/>
  <c r="S4" i="1"/>
  <c r="AE4" i="1" s="1"/>
  <c r="R4" i="1"/>
  <c r="Q4" i="1"/>
  <c r="P4" i="1"/>
  <c r="Z3" i="1"/>
  <c r="Y3" i="1"/>
  <c r="X3" i="1"/>
  <c r="W3" i="1"/>
  <c r="V3" i="1"/>
  <c r="U3" i="1"/>
  <c r="T3" i="1"/>
  <c r="S3" i="1"/>
  <c r="R3" i="1"/>
  <c r="Q3" i="1"/>
  <c r="P3" i="1"/>
  <c r="C3" i="1"/>
  <c r="AL49" i="1"/>
  <c r="AK49" i="1"/>
  <c r="AJ49" i="1"/>
  <c r="AH49" i="1"/>
  <c r="AG49" i="1"/>
  <c r="AF49" i="1"/>
  <c r="AE49" i="1"/>
  <c r="AD49" i="1"/>
  <c r="AC49" i="1"/>
  <c r="AL48" i="1"/>
  <c r="AK48" i="1"/>
  <c r="AJ48" i="1"/>
  <c r="AI48" i="1"/>
  <c r="AH48" i="1"/>
  <c r="AG48" i="1"/>
  <c r="AF48" i="1"/>
  <c r="AE48" i="1"/>
  <c r="AD48" i="1"/>
  <c r="AC48" i="1"/>
  <c r="AB48" i="1"/>
  <c r="AL47" i="1"/>
  <c r="AK47" i="1"/>
  <c r="AJ47" i="1"/>
  <c r="AH47" i="1"/>
  <c r="AG47" i="1"/>
  <c r="AF47" i="1"/>
  <c r="AE47" i="1"/>
  <c r="AD47" i="1"/>
  <c r="AC47" i="1"/>
  <c r="AB47" i="1"/>
  <c r="AL46" i="1"/>
  <c r="AK46" i="1"/>
  <c r="AJ46" i="1"/>
  <c r="AI46" i="1"/>
  <c r="AH46" i="1"/>
  <c r="AG46" i="1"/>
  <c r="AF46" i="1"/>
  <c r="AE46" i="1"/>
  <c r="AD46" i="1"/>
  <c r="AC46" i="1"/>
  <c r="AB46" i="1"/>
  <c r="AL45" i="1"/>
  <c r="AK45" i="1"/>
  <c r="AJ45" i="1"/>
  <c r="AI45" i="1"/>
  <c r="AH45" i="1"/>
  <c r="AG45" i="1"/>
  <c r="AF45" i="1"/>
  <c r="AE45" i="1"/>
  <c r="AD45" i="1"/>
  <c r="AC45" i="1"/>
  <c r="AB45" i="1"/>
  <c r="AL44" i="1"/>
  <c r="AK44" i="1"/>
  <c r="AJ44" i="1"/>
  <c r="AI44" i="1"/>
  <c r="AH44" i="1"/>
  <c r="AG44" i="1"/>
  <c r="AF44" i="1"/>
  <c r="AE44" i="1"/>
  <c r="AD44" i="1"/>
  <c r="AC44" i="1"/>
  <c r="AB44" i="1"/>
  <c r="AL43" i="1"/>
  <c r="AK43" i="1"/>
  <c r="AJ43" i="1"/>
  <c r="AI43" i="1"/>
  <c r="AH43" i="1"/>
  <c r="AG43" i="1"/>
  <c r="AF43" i="1"/>
  <c r="AE43" i="1"/>
  <c r="AD43" i="1"/>
  <c r="AC43" i="1"/>
  <c r="AB43" i="1"/>
  <c r="AL42" i="1"/>
  <c r="AK42" i="1"/>
  <c r="AJ42" i="1"/>
  <c r="AI42" i="1"/>
  <c r="AH42" i="1"/>
  <c r="AG42" i="1"/>
  <c r="AF42" i="1"/>
  <c r="AE42" i="1"/>
  <c r="AD42" i="1"/>
  <c r="AC42" i="1"/>
  <c r="AB42" i="1"/>
  <c r="AL41" i="1"/>
  <c r="AK41" i="1"/>
  <c r="AJ41" i="1"/>
  <c r="AI41" i="1"/>
  <c r="AH41" i="1"/>
  <c r="AG41" i="1"/>
  <c r="AF41" i="1"/>
  <c r="AE41" i="1"/>
  <c r="AD41" i="1"/>
  <c r="AC41" i="1"/>
  <c r="AB41" i="1"/>
  <c r="AL40" i="1"/>
  <c r="AK40" i="1"/>
  <c r="AJ40" i="1"/>
  <c r="AI40" i="1"/>
  <c r="AH40" i="1"/>
  <c r="AG40" i="1"/>
  <c r="AF40" i="1"/>
  <c r="AE40" i="1"/>
  <c r="AD40" i="1"/>
  <c r="AC40" i="1"/>
  <c r="AB40" i="1"/>
  <c r="AL39" i="1"/>
  <c r="AK39" i="1"/>
  <c r="AJ39" i="1"/>
  <c r="AI39" i="1"/>
  <c r="AH39" i="1"/>
  <c r="AG39" i="1"/>
  <c r="AF39" i="1"/>
  <c r="AE39" i="1"/>
  <c r="AD39" i="1"/>
  <c r="AC39" i="1"/>
  <c r="AB39" i="1"/>
  <c r="AL38" i="1"/>
  <c r="AK38" i="1"/>
  <c r="AJ38" i="1"/>
  <c r="AI38" i="1"/>
  <c r="AH38" i="1"/>
  <c r="AG38" i="1"/>
  <c r="AF38" i="1"/>
  <c r="AE38" i="1"/>
  <c r="AD38" i="1"/>
  <c r="AC38" i="1"/>
  <c r="AB38" i="1"/>
  <c r="AL37" i="1"/>
  <c r="AK37" i="1"/>
  <c r="AJ37" i="1"/>
  <c r="AI37" i="1"/>
  <c r="AH37" i="1"/>
  <c r="AG37" i="1"/>
  <c r="AF37" i="1"/>
  <c r="AE37" i="1"/>
  <c r="AD37" i="1"/>
  <c r="AC37" i="1"/>
  <c r="AB37" i="1"/>
  <c r="AL36" i="1"/>
  <c r="AK36" i="1"/>
  <c r="AJ36" i="1"/>
  <c r="AI36" i="1"/>
  <c r="AH36" i="1"/>
  <c r="AG36" i="1"/>
  <c r="AF36" i="1"/>
  <c r="AE36" i="1"/>
  <c r="AD36" i="1"/>
  <c r="AC36" i="1"/>
  <c r="AB36" i="1"/>
  <c r="AL35" i="1"/>
  <c r="AK35" i="1"/>
  <c r="AJ35" i="1"/>
  <c r="AI35" i="1"/>
  <c r="AH35" i="1"/>
  <c r="AG35" i="1"/>
  <c r="AF35" i="1"/>
  <c r="AE35" i="1"/>
  <c r="AD35" i="1"/>
  <c r="AC35" i="1"/>
  <c r="AB35" i="1"/>
  <c r="AK34" i="1"/>
  <c r="AJ34" i="1"/>
  <c r="AI34" i="1"/>
  <c r="AH34" i="1"/>
  <c r="AG34" i="1"/>
  <c r="AF34" i="1"/>
  <c r="AE34" i="1"/>
  <c r="AD34" i="1"/>
  <c r="AC34" i="1"/>
  <c r="AB34" i="1"/>
  <c r="AL33" i="1"/>
  <c r="AK33" i="1"/>
  <c r="AI33" i="1"/>
  <c r="AG33" i="1"/>
  <c r="AF33" i="1"/>
  <c r="AD33" i="1"/>
  <c r="AC33" i="1"/>
  <c r="AB33" i="1"/>
  <c r="AL32" i="1"/>
  <c r="AK32" i="1"/>
  <c r="AJ32" i="1"/>
  <c r="AI32" i="1"/>
  <c r="AH32" i="1"/>
  <c r="AG32" i="1"/>
  <c r="AF32" i="1"/>
  <c r="AE32" i="1"/>
  <c r="AD32" i="1"/>
  <c r="AC32" i="1"/>
  <c r="AB32" i="1"/>
  <c r="AL31" i="1"/>
  <c r="AK31" i="1"/>
  <c r="AJ31" i="1"/>
  <c r="AI31" i="1"/>
  <c r="AH31" i="1"/>
  <c r="AG31" i="1"/>
  <c r="AF31" i="1"/>
  <c r="AE31" i="1"/>
  <c r="AD31" i="1"/>
  <c r="AC31" i="1"/>
  <c r="AB31" i="1"/>
  <c r="AL30" i="1"/>
  <c r="AK30" i="1"/>
  <c r="AJ30" i="1"/>
  <c r="AI30" i="1"/>
  <c r="AH30" i="1"/>
  <c r="AG30" i="1"/>
  <c r="AF30" i="1"/>
  <c r="AE30" i="1"/>
  <c r="AD30" i="1"/>
  <c r="AC30" i="1"/>
  <c r="AB30" i="1"/>
  <c r="AK29" i="1"/>
  <c r="AJ29" i="1"/>
  <c r="AH29" i="1"/>
  <c r="AG29" i="1"/>
  <c r="AF29" i="1"/>
  <c r="AE29" i="1"/>
  <c r="AD29" i="1"/>
  <c r="AC29" i="1"/>
  <c r="AB29" i="1"/>
  <c r="AI28" i="1"/>
  <c r="AG28" i="1"/>
  <c r="AF28" i="1"/>
  <c r="AD28" i="1"/>
  <c r="AC28" i="1"/>
  <c r="AB28" i="1"/>
  <c r="AK27" i="1"/>
  <c r="AI27" i="1"/>
  <c r="AH27" i="1"/>
  <c r="AF27" i="1"/>
  <c r="AE27" i="1"/>
  <c r="AC27" i="1"/>
  <c r="AL26" i="1"/>
  <c r="AK26" i="1"/>
  <c r="AJ26" i="1"/>
  <c r="AI26" i="1"/>
  <c r="AH26" i="1"/>
  <c r="AG26" i="1"/>
  <c r="AF26" i="1"/>
  <c r="AE26" i="1"/>
  <c r="AD26" i="1"/>
  <c r="AC26" i="1"/>
  <c r="AB26" i="1"/>
  <c r="AL25" i="1"/>
  <c r="AK25" i="1"/>
  <c r="AJ25" i="1"/>
  <c r="AI25" i="1"/>
  <c r="AH25" i="1"/>
  <c r="AG25" i="1"/>
  <c r="AF25" i="1"/>
  <c r="AE25" i="1"/>
  <c r="AD25" i="1"/>
  <c r="AC25" i="1"/>
  <c r="AB25" i="1"/>
  <c r="AL24" i="1"/>
  <c r="AK24" i="1"/>
  <c r="AJ24" i="1"/>
  <c r="AI24" i="1"/>
  <c r="AH24" i="1"/>
  <c r="AG24" i="1"/>
  <c r="AF24" i="1"/>
  <c r="AE24" i="1"/>
  <c r="AD24" i="1"/>
  <c r="AC24" i="1"/>
  <c r="AB24" i="1"/>
  <c r="AL23" i="1"/>
  <c r="AK23" i="1"/>
  <c r="AJ23" i="1"/>
  <c r="AI23" i="1"/>
  <c r="AH23" i="1"/>
  <c r="AG23" i="1"/>
  <c r="AF23" i="1"/>
  <c r="AE23" i="1"/>
  <c r="AD23" i="1"/>
  <c r="AC23" i="1"/>
  <c r="AB23" i="1"/>
  <c r="AL22" i="1"/>
  <c r="AK22" i="1"/>
  <c r="AJ22" i="1"/>
  <c r="AI22" i="1"/>
  <c r="AH22" i="1"/>
  <c r="AG22" i="1"/>
  <c r="AF22" i="1"/>
  <c r="AE22" i="1"/>
  <c r="AD22" i="1"/>
  <c r="AC22" i="1"/>
  <c r="AB22" i="1"/>
  <c r="AL21" i="1"/>
  <c r="AK21" i="1"/>
  <c r="AJ21" i="1"/>
  <c r="AI21" i="1"/>
  <c r="AH21" i="1"/>
  <c r="AG21" i="1"/>
  <c r="AF21" i="1"/>
  <c r="AE21" i="1"/>
  <c r="AD21" i="1"/>
  <c r="AC21" i="1"/>
  <c r="AB21" i="1"/>
  <c r="AL20" i="1"/>
  <c r="AK20" i="1"/>
  <c r="AJ20" i="1"/>
  <c r="AI20" i="1"/>
  <c r="AH20" i="1"/>
  <c r="AG20" i="1"/>
  <c r="AF20" i="1"/>
  <c r="AE20" i="1"/>
  <c r="AD20" i="1"/>
  <c r="AC20" i="1"/>
  <c r="AB20" i="1"/>
  <c r="AL19" i="1"/>
  <c r="AK19" i="1"/>
  <c r="AJ19" i="1"/>
  <c r="AI19" i="1"/>
  <c r="AH19" i="1"/>
  <c r="AG19" i="1"/>
  <c r="AF19" i="1"/>
  <c r="AE19" i="1"/>
  <c r="AD19" i="1"/>
  <c r="AC19" i="1"/>
  <c r="AB19" i="1"/>
  <c r="AL18" i="1"/>
  <c r="AK18" i="1"/>
  <c r="AI18" i="1"/>
  <c r="AH18" i="1"/>
  <c r="AG18" i="1"/>
  <c r="AF18" i="1"/>
  <c r="AD18" i="1"/>
  <c r="AC18" i="1"/>
  <c r="AB18" i="1"/>
  <c r="AL17" i="1"/>
  <c r="AK17" i="1"/>
  <c r="AJ17" i="1"/>
  <c r="AI17" i="1"/>
  <c r="AH17" i="1"/>
  <c r="AG17" i="1"/>
  <c r="AF17" i="1"/>
  <c r="AE17" i="1"/>
  <c r="AD17" i="1"/>
  <c r="AC17" i="1"/>
  <c r="AB17" i="1"/>
  <c r="AL16" i="1"/>
  <c r="AK16" i="1"/>
  <c r="AJ16" i="1"/>
  <c r="AI16" i="1"/>
  <c r="AH16" i="1"/>
  <c r="AG16" i="1"/>
  <c r="AF16" i="1"/>
  <c r="AE16" i="1"/>
  <c r="AD16" i="1"/>
  <c r="AC16" i="1"/>
  <c r="AB16" i="1"/>
  <c r="AL15" i="1"/>
  <c r="AK15" i="1"/>
  <c r="AJ15" i="1"/>
  <c r="AI15" i="1"/>
  <c r="AH15" i="1"/>
  <c r="AG15" i="1"/>
  <c r="AF15" i="1"/>
  <c r="AE15" i="1"/>
  <c r="AD15" i="1"/>
  <c r="AC15" i="1"/>
  <c r="AB15" i="1"/>
  <c r="AL14" i="1"/>
  <c r="AK14" i="1"/>
  <c r="AJ14" i="1"/>
  <c r="AI14" i="1"/>
  <c r="AH14" i="1"/>
  <c r="AG14" i="1"/>
  <c r="AF14" i="1"/>
  <c r="AE14" i="1"/>
  <c r="AD14" i="1"/>
  <c r="AC14" i="1"/>
  <c r="AB14" i="1"/>
  <c r="AL13" i="1"/>
  <c r="AK13" i="1"/>
  <c r="AJ13" i="1"/>
  <c r="AI13" i="1"/>
  <c r="AH13" i="1"/>
  <c r="AG13" i="1"/>
  <c r="AF13" i="1"/>
  <c r="AE13" i="1"/>
  <c r="AD13" i="1"/>
  <c r="AC13" i="1"/>
  <c r="AB13" i="1"/>
  <c r="AL12" i="1"/>
  <c r="AJ12" i="1"/>
  <c r="AI12" i="1"/>
  <c r="AH12" i="1"/>
  <c r="AG12" i="1"/>
  <c r="AF12" i="1"/>
  <c r="AE12" i="1"/>
  <c r="AD12" i="1"/>
  <c r="AC12" i="1"/>
  <c r="AL11" i="1"/>
  <c r="AK11" i="1"/>
  <c r="AJ11" i="1"/>
  <c r="AI11" i="1"/>
  <c r="AH11" i="1"/>
  <c r="AG11" i="1"/>
  <c r="AF11" i="1"/>
  <c r="AE11" i="1"/>
  <c r="AD11" i="1"/>
  <c r="AC11" i="1"/>
  <c r="AB11" i="1"/>
  <c r="AL10" i="1"/>
  <c r="AK10" i="1"/>
  <c r="AJ10" i="1"/>
  <c r="AH10" i="1"/>
  <c r="AL9" i="1"/>
  <c r="AK9" i="1"/>
  <c r="AJ9" i="1"/>
  <c r="AI9" i="1"/>
  <c r="AH9" i="1"/>
  <c r="AG9" i="1"/>
  <c r="AF9" i="1"/>
  <c r="AE9" i="1"/>
  <c r="AD9" i="1"/>
  <c r="AC9" i="1"/>
  <c r="AB9" i="1"/>
  <c r="AL8" i="1"/>
  <c r="AK8" i="1"/>
  <c r="AJ8" i="1"/>
  <c r="AI8" i="1"/>
  <c r="AH8" i="1"/>
  <c r="AG8" i="1"/>
  <c r="AF8" i="1"/>
  <c r="AE8" i="1"/>
  <c r="AD8" i="1"/>
  <c r="AC8" i="1"/>
  <c r="AB8" i="1"/>
  <c r="AL7" i="1"/>
  <c r="AK7" i="1"/>
  <c r="AJ7" i="1"/>
  <c r="AI7" i="1"/>
  <c r="AH7" i="1"/>
  <c r="AG7" i="1"/>
  <c r="AF7" i="1"/>
  <c r="AE7" i="1"/>
  <c r="AD7" i="1"/>
  <c r="AC7" i="1"/>
  <c r="AB7" i="1"/>
  <c r="AL6" i="1"/>
  <c r="AK6" i="1"/>
  <c r="AJ6" i="1"/>
  <c r="AI6" i="1"/>
  <c r="AG6" i="1"/>
  <c r="AE6" i="1"/>
  <c r="AD6" i="1"/>
  <c r="AC6" i="1"/>
  <c r="AB6" i="1"/>
  <c r="AL5" i="1"/>
  <c r="AK5" i="1"/>
  <c r="AJ5" i="1"/>
  <c r="AI5" i="1"/>
  <c r="AH5" i="1"/>
  <c r="AG5" i="1"/>
  <c r="AF5" i="1"/>
  <c r="AE5" i="1"/>
  <c r="AD5" i="1"/>
  <c r="AC5" i="1"/>
  <c r="AB5" i="1"/>
  <c r="AL4" i="1"/>
  <c r="AK4" i="1"/>
  <c r="AJ4" i="1"/>
  <c r="AI4" i="1"/>
  <c r="AH4" i="1"/>
  <c r="AG4" i="1"/>
  <c r="AF4" i="1"/>
  <c r="AD4" i="1"/>
  <c r="AC4" i="1"/>
  <c r="AB4" i="1"/>
  <c r="AL3" i="1"/>
  <c r="AK3" i="1"/>
  <c r="AJ3" i="1"/>
  <c r="AI3" i="1"/>
  <c r="AH3" i="1"/>
  <c r="AG3" i="1"/>
  <c r="AF3" i="1"/>
  <c r="AE3" i="1"/>
  <c r="AD3" i="1"/>
  <c r="AC3" i="1"/>
  <c r="AB3" i="1"/>
  <c r="H49" i="1"/>
  <c r="C49" i="1"/>
  <c r="B49" i="1"/>
  <c r="C48" i="1"/>
  <c r="B48" i="1"/>
  <c r="C47" i="1"/>
  <c r="B47" i="1"/>
  <c r="H46" i="1"/>
  <c r="C46" i="1"/>
  <c r="B46" i="1"/>
  <c r="H45" i="1"/>
  <c r="C45" i="1"/>
  <c r="B45" i="1"/>
  <c r="H44" i="1"/>
  <c r="C44" i="1"/>
  <c r="B44" i="1"/>
  <c r="C43" i="1"/>
  <c r="B43" i="1"/>
  <c r="H43" i="1"/>
  <c r="H42" i="1"/>
  <c r="C42" i="1"/>
  <c r="B42" i="1"/>
  <c r="C41" i="1"/>
  <c r="H41" i="1"/>
  <c r="H40" i="1" l="1"/>
  <c r="J40" i="1" s="1"/>
  <c r="H39" i="1"/>
  <c r="H38" i="1"/>
  <c r="H35" i="1"/>
  <c r="H32" i="1"/>
  <c r="H28" i="1"/>
  <c r="H27" i="1"/>
  <c r="H24" i="1"/>
  <c r="H21" i="1"/>
  <c r="H19" i="1"/>
  <c r="H15" i="1"/>
  <c r="H14" i="1"/>
  <c r="H12" i="1"/>
  <c r="H10" i="1"/>
  <c r="H9" i="1"/>
  <c r="H8" i="1"/>
  <c r="H5" i="1"/>
  <c r="H4" i="1"/>
  <c r="H3" i="1"/>
  <c r="C40" i="1"/>
  <c r="E40" i="1" s="1"/>
  <c r="B40" i="1"/>
  <c r="C39" i="1"/>
  <c r="E39" i="1" s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0" i="1"/>
  <c r="B30" i="1"/>
  <c r="B29" i="1"/>
  <c r="B17" i="1"/>
  <c r="B28" i="1"/>
  <c r="C27" i="1"/>
  <c r="B27" i="1"/>
  <c r="C24" i="1"/>
  <c r="B24" i="1"/>
  <c r="C23" i="1"/>
  <c r="B23" i="1"/>
  <c r="C22" i="1"/>
  <c r="B22" i="1"/>
  <c r="C21" i="1"/>
  <c r="B21" i="1"/>
  <c r="C20" i="1"/>
  <c r="B20" i="1"/>
  <c r="B19" i="1"/>
  <c r="C18" i="1"/>
  <c r="B18" i="1"/>
  <c r="C17" i="1"/>
  <c r="C15" i="1"/>
  <c r="B15" i="1"/>
  <c r="C14" i="1"/>
  <c r="B14" i="1"/>
  <c r="C13" i="1"/>
  <c r="B13" i="1"/>
  <c r="C12" i="1"/>
  <c r="B12" i="1"/>
  <c r="C11" i="1"/>
  <c r="B11" i="1"/>
  <c r="B10" i="1"/>
  <c r="C9" i="1"/>
  <c r="B9" i="1"/>
  <c r="B8" i="1"/>
  <c r="C7" i="1"/>
  <c r="B7" i="1"/>
  <c r="C6" i="1"/>
  <c r="B6" i="1"/>
  <c r="C5" i="1"/>
  <c r="B5" i="1"/>
  <c r="C4" i="1"/>
  <c r="B4" i="1"/>
  <c r="B3" i="1"/>
  <c r="B41" i="1"/>
  <c r="J41" i="1" s="1"/>
  <c r="H36" i="1"/>
  <c r="J36" i="1"/>
  <c r="E36" i="1"/>
  <c r="L50" i="1"/>
  <c r="K40" i="1"/>
  <c r="K41" i="1"/>
  <c r="M41" i="1" s="1"/>
  <c r="K42" i="1"/>
  <c r="K43" i="1"/>
  <c r="K44" i="1"/>
  <c r="M44" i="1" s="1"/>
  <c r="K45" i="1"/>
  <c r="K46" i="1"/>
  <c r="M46" i="1" s="1"/>
  <c r="K47" i="1"/>
  <c r="K49" i="1"/>
  <c r="J42" i="1"/>
  <c r="J43" i="1"/>
  <c r="J44" i="1"/>
  <c r="J45" i="1"/>
  <c r="J46" i="1"/>
  <c r="J49" i="1"/>
  <c r="L49" i="1" s="1"/>
  <c r="F39" i="1"/>
  <c r="F40" i="1"/>
  <c r="F41" i="1"/>
  <c r="F42" i="1"/>
  <c r="F43" i="1"/>
  <c r="F44" i="1"/>
  <c r="F45" i="1"/>
  <c r="F46" i="1"/>
  <c r="F47" i="1"/>
  <c r="F48" i="1"/>
  <c r="F49" i="1"/>
  <c r="M49" i="1" s="1"/>
  <c r="E41" i="1"/>
  <c r="E42" i="1"/>
  <c r="E43" i="1"/>
  <c r="E44" i="1"/>
  <c r="E45" i="1"/>
  <c r="E46" i="1"/>
  <c r="E47" i="1"/>
  <c r="E48" i="1"/>
  <c r="E49" i="1"/>
  <c r="H30" i="1"/>
  <c r="H18" i="1"/>
  <c r="L41" i="1" l="1"/>
  <c r="L45" i="1"/>
  <c r="L46" i="1"/>
  <c r="L44" i="1"/>
  <c r="M47" i="1"/>
  <c r="M45" i="1"/>
  <c r="M43" i="1"/>
  <c r="L43" i="1"/>
  <c r="M42" i="1"/>
  <c r="L42" i="1"/>
  <c r="M40" i="1"/>
  <c r="L40" i="1"/>
  <c r="J14" i="1"/>
  <c r="H13" i="1"/>
  <c r="E13" i="1"/>
  <c r="J12" i="1"/>
  <c r="H11" i="1"/>
  <c r="J9" i="1"/>
  <c r="K9" i="1"/>
  <c r="I9" i="1"/>
  <c r="J8" i="1"/>
  <c r="E8" i="1"/>
  <c r="E6" i="1"/>
  <c r="E5" i="1"/>
  <c r="K4" i="1"/>
  <c r="K5" i="1"/>
  <c r="K6" i="1"/>
  <c r="K7" i="1"/>
  <c r="M7" i="1" s="1"/>
  <c r="K8" i="1"/>
  <c r="M8" i="1" s="1"/>
  <c r="K10" i="1"/>
  <c r="K11" i="1"/>
  <c r="K12" i="1"/>
  <c r="K13" i="1"/>
  <c r="K14" i="1"/>
  <c r="K15" i="1"/>
  <c r="K17" i="1"/>
  <c r="K18" i="1"/>
  <c r="K19" i="1"/>
  <c r="M19" i="1" s="1"/>
  <c r="K20" i="1"/>
  <c r="K21" i="1"/>
  <c r="K23" i="1"/>
  <c r="K24" i="1"/>
  <c r="K27" i="1"/>
  <c r="K28" i="1"/>
  <c r="M28" i="1" s="1"/>
  <c r="K29" i="1"/>
  <c r="K30" i="1"/>
  <c r="K32" i="1"/>
  <c r="K33" i="1"/>
  <c r="K34" i="1"/>
  <c r="K35" i="1"/>
  <c r="K36" i="1"/>
  <c r="M36" i="1" s="1"/>
  <c r="K37" i="1"/>
  <c r="K38" i="1"/>
  <c r="K39" i="1"/>
  <c r="M39" i="1" s="1"/>
  <c r="J3" i="1"/>
  <c r="M21" i="1"/>
  <c r="J6" i="1"/>
  <c r="J11" i="1"/>
  <c r="J15" i="1"/>
  <c r="J17" i="1"/>
  <c r="J18" i="1"/>
  <c r="J19" i="1"/>
  <c r="J21" i="1"/>
  <c r="J23" i="1"/>
  <c r="J24" i="1"/>
  <c r="J27" i="1"/>
  <c r="J28" i="1"/>
  <c r="J29" i="1"/>
  <c r="J30" i="1"/>
  <c r="J32" i="1"/>
  <c r="J34" i="1"/>
  <c r="J35" i="1"/>
  <c r="J37" i="1"/>
  <c r="J38" i="1"/>
  <c r="J39" i="1"/>
  <c r="L39" i="1" s="1"/>
  <c r="F4" i="1"/>
  <c r="M4" i="1" s="1"/>
  <c r="F5" i="1"/>
  <c r="F6" i="1"/>
  <c r="F7" i="1"/>
  <c r="F8" i="1"/>
  <c r="F9" i="1"/>
  <c r="F10" i="1"/>
  <c r="F11" i="1"/>
  <c r="F12" i="1"/>
  <c r="F13" i="1"/>
  <c r="F14" i="1"/>
  <c r="F15" i="1"/>
  <c r="F17" i="1"/>
  <c r="F18" i="1"/>
  <c r="F19" i="1"/>
  <c r="F20" i="1"/>
  <c r="F21" i="1"/>
  <c r="F22" i="1"/>
  <c r="F23" i="1"/>
  <c r="F24" i="1"/>
  <c r="F27" i="1"/>
  <c r="F28" i="1"/>
  <c r="F29" i="1"/>
  <c r="F30" i="1"/>
  <c r="F32" i="1"/>
  <c r="F33" i="1"/>
  <c r="F34" i="1"/>
  <c r="F35" i="1"/>
  <c r="F36" i="1"/>
  <c r="F37" i="1"/>
  <c r="F38" i="1"/>
  <c r="K3" i="1"/>
  <c r="M3" i="1" s="1"/>
  <c r="F3" i="1"/>
  <c r="E10" i="1"/>
  <c r="E11" i="1"/>
  <c r="E14" i="1"/>
  <c r="E15" i="1"/>
  <c r="E17" i="1"/>
  <c r="E18" i="1"/>
  <c r="E19" i="1"/>
  <c r="E20" i="1"/>
  <c r="E21" i="1"/>
  <c r="E22" i="1"/>
  <c r="E23" i="1"/>
  <c r="E24" i="1"/>
  <c r="E27" i="1"/>
  <c r="E28" i="1"/>
  <c r="E29" i="1"/>
  <c r="E30" i="1"/>
  <c r="E32" i="1"/>
  <c r="E33" i="1"/>
  <c r="E34" i="1"/>
  <c r="E35" i="1"/>
  <c r="E37" i="1"/>
  <c r="E38" i="1"/>
  <c r="E3" i="1"/>
  <c r="L29" i="1" l="1"/>
  <c r="L3" i="1"/>
  <c r="M38" i="1"/>
  <c r="L38" i="1"/>
  <c r="M37" i="1"/>
  <c r="L17" i="1"/>
  <c r="L28" i="1"/>
  <c r="L27" i="1"/>
  <c r="L11" i="1"/>
  <c r="L37" i="1"/>
  <c r="L36" i="1"/>
  <c r="M35" i="1"/>
  <c r="L35" i="1"/>
  <c r="M34" i="1"/>
  <c r="L34" i="1"/>
  <c r="M33" i="1"/>
  <c r="M32" i="1"/>
  <c r="L32" i="1"/>
  <c r="M30" i="1"/>
  <c r="L30" i="1"/>
  <c r="M29" i="1"/>
  <c r="M27" i="1"/>
  <c r="L24" i="1"/>
  <c r="M24" i="1"/>
  <c r="L23" i="1"/>
  <c r="M23" i="1"/>
  <c r="L21" i="1"/>
  <c r="M20" i="1"/>
  <c r="L19" i="1"/>
  <c r="M18" i="1"/>
  <c r="L18" i="1"/>
  <c r="M17" i="1"/>
  <c r="M15" i="1"/>
  <c r="L15" i="1"/>
  <c r="M14" i="1"/>
  <c r="L14" i="1"/>
  <c r="J13" i="1"/>
  <c r="L13" i="1" s="1"/>
  <c r="M13" i="1"/>
  <c r="M12" i="1"/>
  <c r="E12" i="1"/>
  <c r="L12" i="1" s="1"/>
  <c r="M11" i="1"/>
  <c r="J10" i="1"/>
  <c r="L10" i="1" s="1"/>
  <c r="M10" i="1"/>
  <c r="M6" i="1"/>
  <c r="M9" i="1"/>
  <c r="E9" i="1"/>
  <c r="L9" i="1" s="1"/>
  <c r="L8" i="1"/>
  <c r="E7" i="1"/>
  <c r="L6" i="1"/>
  <c r="M5" i="1"/>
  <c r="J5" i="1"/>
  <c r="L5" i="1" s="1"/>
  <c r="J4" i="1"/>
  <c r="E4" i="1"/>
  <c r="L4" i="1" l="1"/>
</calcChain>
</file>

<file path=xl/sharedStrings.xml><?xml version="1.0" encoding="utf-8"?>
<sst xmlns="http://schemas.openxmlformats.org/spreadsheetml/2006/main" count="111" uniqueCount="84">
  <si>
    <t>Onset</t>
  </si>
  <si>
    <t>Hatching</t>
  </si>
  <si>
    <t>Embryo (um)</t>
  </si>
  <si>
    <t>VNC (um)</t>
  </si>
  <si>
    <t>time (frame)</t>
  </si>
  <si>
    <t>Embryo:VNC</t>
  </si>
  <si>
    <t>time (minutes)</t>
  </si>
  <si>
    <t>VNC</t>
  </si>
  <si>
    <t>Embryo_ID</t>
  </si>
  <si>
    <t>20210409_01</t>
  </si>
  <si>
    <t>20210409_02</t>
  </si>
  <si>
    <t>20210409_03</t>
  </si>
  <si>
    <t>20210409_04</t>
  </si>
  <si>
    <t>20210409_05</t>
  </si>
  <si>
    <t>20210409_06</t>
  </si>
  <si>
    <t>20210409_07</t>
  </si>
  <si>
    <t>20210409_08</t>
  </si>
  <si>
    <t>20210409_09</t>
  </si>
  <si>
    <t>20210409_10</t>
  </si>
  <si>
    <t>20210409_11</t>
  </si>
  <si>
    <t>cant tell</t>
  </si>
  <si>
    <t>20210424_01</t>
  </si>
  <si>
    <t>20210424_02</t>
  </si>
  <si>
    <t>20210424_03</t>
  </si>
  <si>
    <t>20210424_04</t>
  </si>
  <si>
    <t>20210424_05</t>
  </si>
  <si>
    <t>20210424_06</t>
  </si>
  <si>
    <t>20210424_07</t>
  </si>
  <si>
    <t>20210424_08</t>
  </si>
  <si>
    <t>20210424_09</t>
  </si>
  <si>
    <t>20210424_10</t>
  </si>
  <si>
    <t>20210424_11</t>
  </si>
  <si>
    <t>20210424_12</t>
  </si>
  <si>
    <t>20210424_13</t>
  </si>
  <si>
    <t>20210424_14</t>
  </si>
  <si>
    <t>20210424_15</t>
  </si>
  <si>
    <t>20210424_16</t>
  </si>
  <si>
    <t>20210424_17</t>
  </si>
  <si>
    <t>20210424_18</t>
  </si>
  <si>
    <t>20210424_19</t>
  </si>
  <si>
    <t>20210424_20</t>
  </si>
  <si>
    <t>20210424_21</t>
  </si>
  <si>
    <t>20210424_22</t>
  </si>
  <si>
    <t>can't tell</t>
  </si>
  <si>
    <t>didn’t hatch</t>
  </si>
  <si>
    <t>miss roi midway</t>
  </si>
  <si>
    <t>to early</t>
  </si>
  <si>
    <t>to late</t>
  </si>
  <si>
    <t>20210410_01</t>
  </si>
  <si>
    <t>20210410_02</t>
  </si>
  <si>
    <t>20210410_03</t>
  </si>
  <si>
    <t>20210410_04</t>
  </si>
  <si>
    <t>20210410_05</t>
  </si>
  <si>
    <t>20210410_06</t>
  </si>
  <si>
    <t>20210410_07</t>
  </si>
  <si>
    <t>20210410_08</t>
  </si>
  <si>
    <t>20210410_09</t>
  </si>
  <si>
    <t>20210410_10</t>
  </si>
  <si>
    <t>20210410_11</t>
  </si>
  <si>
    <t>20210410_12</t>
  </si>
  <si>
    <t>20210410_13</t>
  </si>
  <si>
    <t>20210410_14</t>
  </si>
  <si>
    <t>loose ROI after 3 episode</t>
  </si>
  <si>
    <t>Epi 2</t>
  </si>
  <si>
    <t>Epi 3</t>
  </si>
  <si>
    <t>Epi 4</t>
  </si>
  <si>
    <t>Epi 5</t>
  </si>
  <si>
    <t>Epi 6</t>
  </si>
  <si>
    <t>Epi 7</t>
  </si>
  <si>
    <t>Epi 8</t>
  </si>
  <si>
    <t>Epi 9</t>
  </si>
  <si>
    <t>Epi 10</t>
  </si>
  <si>
    <t>Epi 11</t>
  </si>
  <si>
    <t>Epi 12</t>
  </si>
  <si>
    <t>VNC (um) at each episode</t>
  </si>
  <si>
    <t>Embryo:VNC at each episode</t>
  </si>
  <si>
    <t>Delta (Embryo:VNC)</t>
  </si>
  <si>
    <t>Delta  (min)</t>
  </si>
  <si>
    <t>Total # of episodes</t>
  </si>
  <si>
    <t>Comments</t>
  </si>
  <si>
    <t>bad ROI</t>
  </si>
  <si>
    <t>didn’t hatched</t>
  </si>
  <si>
    <t xml:space="preserve"> Big double slow calcium transeint at beginning. First 4 episode are eaxtreamly small.</t>
  </si>
  <si>
    <t>didn't hatch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</si>
</sst>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4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F898-5AB9-EE4B-9E3D-A417794E4E8A}">
  <dimension ref="A1:AL63"/>
  <sheetViews>
    <sheetView tabSelected="1" topLeftCell="AB1" zoomScale="91" workbookViewId="0">
      <selection activeCell="E13" sqref="E13"/>
    </sheetView>
  </sheetViews>
  <sheetFormatPr baseColWidth="10" defaultRowHeight="16" x14ac:dyDescent="0.2"/>
  <cols>
    <col min="1" max="1" width="13.6640625" customWidth="1"/>
    <col min="2" max="2" width="13.83203125" customWidth="1"/>
    <col min="4" max="4" width="12.33203125" customWidth="1"/>
    <col min="5" max="5" width="14.83203125" customWidth="1"/>
    <col min="9" max="9" width="12.5" customWidth="1"/>
    <col min="10" max="10" width="11.6640625" customWidth="1"/>
    <col min="11" max="11" width="13.33203125" customWidth="1"/>
    <col min="12" max="12" width="18" customWidth="1"/>
    <col min="13" max="13" width="20.1640625" customWidth="1"/>
    <col min="14" max="14" width="29.1640625" customWidth="1"/>
  </cols>
  <sheetData>
    <row r="1" spans="1:38" s="3" customFormat="1" x14ac:dyDescent="0.2">
      <c r="A1" s="2"/>
      <c r="B1" s="5" t="s">
        <v>0</v>
      </c>
      <c r="E1" s="6"/>
      <c r="H1" s="5" t="s">
        <v>1</v>
      </c>
      <c r="P1" s="6" t="s">
        <v>74</v>
      </c>
      <c r="AB1" s="6" t="s">
        <v>75</v>
      </c>
    </row>
    <row r="2" spans="1:38" s="3" customFormat="1" x14ac:dyDescent="0.2">
      <c r="A2" s="2" t="s">
        <v>8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H2" s="2" t="s">
        <v>7</v>
      </c>
      <c r="I2" s="2" t="s">
        <v>4</v>
      </c>
      <c r="J2" s="2" t="s">
        <v>5</v>
      </c>
      <c r="K2" s="2" t="s">
        <v>6</v>
      </c>
      <c r="L2" s="2" t="s">
        <v>76</v>
      </c>
      <c r="M2" s="2" t="s">
        <v>77</v>
      </c>
      <c r="N2" s="2" t="s">
        <v>78</v>
      </c>
      <c r="O2" s="2" t="s">
        <v>79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72</v>
      </c>
      <c r="Z2" s="2" t="s">
        <v>73</v>
      </c>
      <c r="AB2" s="2" t="s">
        <v>63</v>
      </c>
      <c r="AC2" s="2" t="s">
        <v>64</v>
      </c>
      <c r="AD2" s="2" t="s">
        <v>65</v>
      </c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73</v>
      </c>
    </row>
    <row r="3" spans="1:38" s="3" customFormat="1" x14ac:dyDescent="0.2">
      <c r="A3" s="2" t="s">
        <v>9</v>
      </c>
      <c r="B3" s="3">
        <f>985/2</f>
        <v>492.5</v>
      </c>
      <c r="C3" s="3">
        <f>485/2</f>
        <v>242.5</v>
      </c>
      <c r="D3" s="3">
        <v>417</v>
      </c>
      <c r="E3" s="3">
        <f>B3/C3</f>
        <v>2.0309278350515463</v>
      </c>
      <c r="F3" s="2">
        <f t="shared" ref="F3:F49" si="0">(D3*7)/60</f>
        <v>48.65</v>
      </c>
      <c r="H3" s="2">
        <f>425/2</f>
        <v>212.5</v>
      </c>
      <c r="I3" s="2">
        <v>2885</v>
      </c>
      <c r="J3" s="2">
        <f t="shared" ref="J3:J49" si="1">B3/H3</f>
        <v>2.3176470588235296</v>
      </c>
      <c r="K3" s="2">
        <f t="shared" ref="K3:K49" si="2">(I3*7)/60</f>
        <v>336.58333333333331</v>
      </c>
      <c r="L3" s="2">
        <f t="shared" ref="L3:M18" si="3">J3-E3</f>
        <v>0.28671922377198333</v>
      </c>
      <c r="M3" s="2">
        <f t="shared" si="3"/>
        <v>287.93333333333334</v>
      </c>
      <c r="N3" s="3">
        <v>14</v>
      </c>
      <c r="P3" s="3">
        <f>475/2</f>
        <v>237.5</v>
      </c>
      <c r="Q3" s="3">
        <f>460/2</f>
        <v>230</v>
      </c>
      <c r="R3" s="3">
        <f>455/2</f>
        <v>227.5</v>
      </c>
      <c r="S3" s="3">
        <f>450/2</f>
        <v>225</v>
      </c>
      <c r="T3" s="3">
        <f>450/2</f>
        <v>225</v>
      </c>
      <c r="U3" s="3">
        <f>445/2</f>
        <v>222.5</v>
      </c>
      <c r="V3" s="3">
        <f>440/2</f>
        <v>220</v>
      </c>
      <c r="W3" s="3">
        <f>440/2</f>
        <v>220</v>
      </c>
      <c r="X3" s="3">
        <f>440/2</f>
        <v>220</v>
      </c>
      <c r="Y3" s="3">
        <f>435/2</f>
        <v>217.5</v>
      </c>
      <c r="Z3" s="3">
        <f>430/2</f>
        <v>215</v>
      </c>
      <c r="AB3" s="3">
        <f>B3/P3</f>
        <v>2.0736842105263156</v>
      </c>
      <c r="AC3" s="3">
        <f>B3/Q3</f>
        <v>2.1413043478260869</v>
      </c>
      <c r="AD3" s="3">
        <f>B3/R3</f>
        <v>2.1648351648351647</v>
      </c>
      <c r="AE3" s="3">
        <f>B3/S3</f>
        <v>2.1888888888888891</v>
      </c>
      <c r="AF3" s="3">
        <f>B3/T3</f>
        <v>2.1888888888888891</v>
      </c>
      <c r="AG3" s="3">
        <f>B3/U3</f>
        <v>2.2134831460674156</v>
      </c>
      <c r="AH3" s="3">
        <f>B3/V3</f>
        <v>2.2386363636363638</v>
      </c>
      <c r="AI3" s="3">
        <f>B3/W3</f>
        <v>2.2386363636363638</v>
      </c>
      <c r="AJ3" s="3">
        <f>B3/X3</f>
        <v>2.2386363636363638</v>
      </c>
      <c r="AK3" s="3">
        <f>B3/Y3</f>
        <v>2.264367816091954</v>
      </c>
      <c r="AL3" s="3">
        <f>B3/Z3</f>
        <v>2.2906976744186047</v>
      </c>
    </row>
    <row r="4" spans="1:38" s="3" customFormat="1" x14ac:dyDescent="0.2">
      <c r="A4" s="2" t="s">
        <v>10</v>
      </c>
      <c r="B4" s="2">
        <f>985/2</f>
        <v>492.5</v>
      </c>
      <c r="C4" s="2">
        <f>465/2</f>
        <v>232.5</v>
      </c>
      <c r="D4" s="2">
        <v>255</v>
      </c>
      <c r="E4" s="3">
        <f t="shared" ref="E4:E49" si="4">B4/C4</f>
        <v>2.118279569892473</v>
      </c>
      <c r="F4" s="2">
        <f t="shared" si="0"/>
        <v>29.75</v>
      </c>
      <c r="H4" s="2">
        <f>415/2</f>
        <v>207.5</v>
      </c>
      <c r="I4" s="2">
        <v>2665</v>
      </c>
      <c r="J4" s="2">
        <f t="shared" si="1"/>
        <v>2.3734939759036147</v>
      </c>
      <c r="K4" s="2">
        <f t="shared" si="2"/>
        <v>310.91666666666669</v>
      </c>
      <c r="L4" s="2">
        <f t="shared" si="3"/>
        <v>0.25521440601114165</v>
      </c>
      <c r="M4" s="2">
        <f t="shared" si="3"/>
        <v>281.16666666666669</v>
      </c>
      <c r="N4" s="2">
        <v>18</v>
      </c>
      <c r="P4" s="3">
        <f>455/2</f>
        <v>227.5</v>
      </c>
      <c r="Q4" s="3">
        <f>450/2</f>
        <v>225</v>
      </c>
      <c r="R4" s="3">
        <f>445/2</f>
        <v>222.5</v>
      </c>
      <c r="S4" s="3">
        <f>445/2</f>
        <v>222.5</v>
      </c>
      <c r="T4" s="3">
        <f>440/2</f>
        <v>220</v>
      </c>
      <c r="U4" s="3">
        <f>435/2</f>
        <v>217.5</v>
      </c>
      <c r="V4" s="3">
        <f>435/2</f>
        <v>217.5</v>
      </c>
      <c r="W4" s="3">
        <f>435/2</f>
        <v>217.5</v>
      </c>
      <c r="X4" s="3">
        <f>430/2</f>
        <v>215</v>
      </c>
      <c r="Y4" s="3">
        <f>425/2</f>
        <v>212.5</v>
      </c>
      <c r="Z4" s="3">
        <f>420/2</f>
        <v>210</v>
      </c>
      <c r="AB4" s="3">
        <f t="shared" ref="AB4:AB48" si="5">B4/P4</f>
        <v>2.1648351648351647</v>
      </c>
      <c r="AC4" s="3">
        <f t="shared" ref="AC4:AC49" si="6">B4/Q4</f>
        <v>2.1888888888888891</v>
      </c>
      <c r="AD4" s="3">
        <f t="shared" ref="AD4:AD49" si="7">B4/R4</f>
        <v>2.2134831460674156</v>
      </c>
      <c r="AE4" s="3">
        <f t="shared" ref="AE4:AE49" si="8">B4/S4</f>
        <v>2.2134831460674156</v>
      </c>
      <c r="AF4" s="3">
        <f t="shared" ref="AF4:AF49" si="9">B4/T4</f>
        <v>2.2386363636363638</v>
      </c>
      <c r="AG4" s="3">
        <f t="shared" ref="AG4:AG49" si="10">B4/U4</f>
        <v>2.264367816091954</v>
      </c>
      <c r="AH4" s="3">
        <f t="shared" ref="AH4:AH49" si="11">B4/V4</f>
        <v>2.264367816091954</v>
      </c>
      <c r="AI4" s="3">
        <f t="shared" ref="AI4:AI49" si="12">B4/W4</f>
        <v>2.264367816091954</v>
      </c>
      <c r="AJ4" s="3">
        <f t="shared" ref="AJ4:AJ49" si="13">B4/X4</f>
        <v>2.2906976744186047</v>
      </c>
      <c r="AK4" s="3">
        <f t="shared" ref="AK4:AK49" si="14">B4/Y4</f>
        <v>2.3176470588235296</v>
      </c>
      <c r="AL4" s="3">
        <f t="shared" ref="AL4:AL49" si="15">B4/Z4</f>
        <v>2.3452380952380953</v>
      </c>
    </row>
    <row r="5" spans="1:38" s="3" customFormat="1" x14ac:dyDescent="0.2">
      <c r="A5" s="2" t="s">
        <v>11</v>
      </c>
      <c r="B5" s="3">
        <f>965/2</f>
        <v>482.5</v>
      </c>
      <c r="C5" s="3">
        <f>445/2</f>
        <v>222.5</v>
      </c>
      <c r="D5" s="3">
        <v>528</v>
      </c>
      <c r="E5" s="3">
        <f t="shared" si="4"/>
        <v>2.1685393258426968</v>
      </c>
      <c r="F5" s="2">
        <f t="shared" si="0"/>
        <v>61.6</v>
      </c>
      <c r="H5" s="3">
        <f>385/2</f>
        <v>192.5</v>
      </c>
      <c r="I5" s="3">
        <v>2444</v>
      </c>
      <c r="J5" s="2">
        <f t="shared" si="1"/>
        <v>2.5064935064935066</v>
      </c>
      <c r="K5" s="2">
        <f t="shared" si="2"/>
        <v>285.13333333333333</v>
      </c>
      <c r="L5" s="2">
        <f t="shared" si="3"/>
        <v>0.33795418065080973</v>
      </c>
      <c r="M5" s="2">
        <f t="shared" si="3"/>
        <v>223.53333333333333</v>
      </c>
      <c r="N5" s="3">
        <v>19</v>
      </c>
      <c r="P5" s="3">
        <f>435/2</f>
        <v>217.5</v>
      </c>
      <c r="Q5" s="3">
        <f>425/2</f>
        <v>212.5</v>
      </c>
      <c r="R5" s="3">
        <f>425/2</f>
        <v>212.5</v>
      </c>
      <c r="S5" s="3">
        <f>420/2</f>
        <v>210</v>
      </c>
      <c r="T5" s="3">
        <f>415/2</f>
        <v>207.5</v>
      </c>
      <c r="U5" s="3">
        <f>415/2</f>
        <v>207.5</v>
      </c>
      <c r="V5" s="3">
        <f>405/2</f>
        <v>202.5</v>
      </c>
      <c r="W5" s="3">
        <f>405/2</f>
        <v>202.5</v>
      </c>
      <c r="X5" s="3">
        <f>400/2</f>
        <v>200</v>
      </c>
      <c r="Y5" s="3">
        <f>400/2</f>
        <v>200</v>
      </c>
      <c r="Z5" s="3">
        <f>400/2</f>
        <v>200</v>
      </c>
      <c r="AB5" s="3">
        <f t="shared" si="5"/>
        <v>2.2183908045977012</v>
      </c>
      <c r="AC5" s="3">
        <f t="shared" si="6"/>
        <v>2.2705882352941176</v>
      </c>
      <c r="AD5" s="3">
        <f t="shared" si="7"/>
        <v>2.2705882352941176</v>
      </c>
      <c r="AE5" s="3">
        <f t="shared" si="8"/>
        <v>2.2976190476190474</v>
      </c>
      <c r="AF5" s="3">
        <f t="shared" si="9"/>
        <v>2.3253012048192772</v>
      </c>
      <c r="AG5" s="3">
        <f t="shared" si="10"/>
        <v>2.3253012048192772</v>
      </c>
      <c r="AH5" s="3">
        <f t="shared" si="11"/>
        <v>2.382716049382716</v>
      </c>
      <c r="AI5" s="3">
        <f t="shared" si="12"/>
        <v>2.382716049382716</v>
      </c>
      <c r="AJ5" s="3">
        <f t="shared" si="13"/>
        <v>2.4125000000000001</v>
      </c>
      <c r="AK5" s="3">
        <f t="shared" si="14"/>
        <v>2.4125000000000001</v>
      </c>
      <c r="AL5" s="3">
        <f t="shared" si="15"/>
        <v>2.4125000000000001</v>
      </c>
    </row>
    <row r="6" spans="1:38" s="3" customFormat="1" x14ac:dyDescent="0.2">
      <c r="A6" s="2" t="s">
        <v>12</v>
      </c>
      <c r="B6" s="3">
        <f>1085/2</f>
        <v>542.5</v>
      </c>
      <c r="C6" s="3">
        <f>485/2</f>
        <v>242.5</v>
      </c>
      <c r="D6" s="3">
        <v>245</v>
      </c>
      <c r="E6" s="3">
        <f t="shared" si="4"/>
        <v>2.2371134020618557</v>
      </c>
      <c r="F6" s="2">
        <f t="shared" si="0"/>
        <v>28.583333333333332</v>
      </c>
      <c r="H6" s="3">
        <f>415/2</f>
        <v>207.5</v>
      </c>
      <c r="I6" s="3">
        <v>2402</v>
      </c>
      <c r="J6" s="2">
        <f t="shared" si="1"/>
        <v>2.6144578313253013</v>
      </c>
      <c r="K6" s="2">
        <f t="shared" si="2"/>
        <v>280.23333333333335</v>
      </c>
      <c r="L6" s="2">
        <f t="shared" si="3"/>
        <v>0.37734442926344558</v>
      </c>
      <c r="M6" s="2">
        <f t="shared" si="3"/>
        <v>251.65</v>
      </c>
      <c r="N6" s="3">
        <v>17</v>
      </c>
      <c r="P6" s="3">
        <f>475/2</f>
        <v>237.5</v>
      </c>
      <c r="Q6" s="3">
        <f>460/2</f>
        <v>230</v>
      </c>
      <c r="R6" s="3">
        <f>460/2</f>
        <v>230</v>
      </c>
      <c r="S6" s="3">
        <f>455/2</f>
        <v>227.5</v>
      </c>
      <c r="T6" s="3">
        <f>450/2</f>
        <v>225</v>
      </c>
      <c r="U6" s="3">
        <f>445/2</f>
        <v>222.5</v>
      </c>
      <c r="V6" s="3">
        <f>440/2</f>
        <v>220</v>
      </c>
      <c r="W6" s="3">
        <f>435/2</f>
        <v>217.5</v>
      </c>
      <c r="X6" s="3">
        <f>425/2</f>
        <v>212.5</v>
      </c>
      <c r="Y6" s="3">
        <f>415/2</f>
        <v>207.5</v>
      </c>
      <c r="Z6" s="3">
        <f>415/2</f>
        <v>207.5</v>
      </c>
      <c r="AB6" s="3">
        <f t="shared" si="5"/>
        <v>2.2842105263157895</v>
      </c>
      <c r="AC6" s="3">
        <f t="shared" si="6"/>
        <v>2.3586956521739131</v>
      </c>
      <c r="AD6" s="3">
        <f t="shared" si="7"/>
        <v>2.3586956521739131</v>
      </c>
      <c r="AE6" s="3">
        <f t="shared" si="8"/>
        <v>2.3846153846153846</v>
      </c>
      <c r="AF6" s="3">
        <f t="shared" si="9"/>
        <v>2.411111111111111</v>
      </c>
      <c r="AG6" s="3">
        <f t="shared" si="10"/>
        <v>2.4382022471910112</v>
      </c>
      <c r="AH6" s="3">
        <f t="shared" si="11"/>
        <v>2.4659090909090908</v>
      </c>
      <c r="AI6" s="3">
        <f t="shared" si="12"/>
        <v>2.4942528735632186</v>
      </c>
      <c r="AJ6" s="3">
        <f t="shared" si="13"/>
        <v>2.552941176470588</v>
      </c>
      <c r="AK6" s="3">
        <f t="shared" si="14"/>
        <v>2.6144578313253013</v>
      </c>
      <c r="AL6" s="3">
        <f t="shared" si="15"/>
        <v>2.6144578313253013</v>
      </c>
    </row>
    <row r="7" spans="1:38" s="3" customFormat="1" x14ac:dyDescent="0.2">
      <c r="A7" s="2" t="s">
        <v>13</v>
      </c>
      <c r="B7" s="3">
        <f>975/2</f>
        <v>487.5</v>
      </c>
      <c r="C7" s="3">
        <f>505/2</f>
        <v>252.5</v>
      </c>
      <c r="D7" s="3">
        <v>1342</v>
      </c>
      <c r="E7" s="3">
        <f t="shared" si="4"/>
        <v>1.9306930693069306</v>
      </c>
      <c r="F7" s="2">
        <f t="shared" si="0"/>
        <v>156.56666666666666</v>
      </c>
      <c r="H7" s="3" t="s">
        <v>20</v>
      </c>
      <c r="I7" s="3">
        <v>4527</v>
      </c>
      <c r="J7" s="2"/>
      <c r="K7" s="2">
        <f t="shared" si="2"/>
        <v>528.15</v>
      </c>
      <c r="L7" s="2"/>
      <c r="M7" s="2">
        <f t="shared" si="3"/>
        <v>371.58333333333331</v>
      </c>
      <c r="N7" s="3">
        <v>18</v>
      </c>
      <c r="AB7" s="3" t="e">
        <f t="shared" si="5"/>
        <v>#DIV/0!</v>
      </c>
      <c r="AC7" s="3" t="e">
        <f t="shared" si="6"/>
        <v>#DIV/0!</v>
      </c>
      <c r="AD7" s="3" t="e">
        <f t="shared" si="7"/>
        <v>#DIV/0!</v>
      </c>
      <c r="AE7" s="3" t="e">
        <f t="shared" si="8"/>
        <v>#DIV/0!</v>
      </c>
      <c r="AF7" s="3" t="e">
        <f t="shared" si="9"/>
        <v>#DIV/0!</v>
      </c>
      <c r="AG7" s="3" t="e">
        <f t="shared" si="10"/>
        <v>#DIV/0!</v>
      </c>
      <c r="AH7" s="3" t="e">
        <f t="shared" si="11"/>
        <v>#DIV/0!</v>
      </c>
      <c r="AI7" s="3" t="e">
        <f t="shared" si="12"/>
        <v>#DIV/0!</v>
      </c>
      <c r="AJ7" s="3" t="e">
        <f t="shared" si="13"/>
        <v>#DIV/0!</v>
      </c>
      <c r="AK7" s="3" t="e">
        <f t="shared" si="14"/>
        <v>#DIV/0!</v>
      </c>
      <c r="AL7" s="3" t="e">
        <f t="shared" si="15"/>
        <v>#DIV/0!</v>
      </c>
    </row>
    <row r="8" spans="1:38" s="3" customFormat="1" x14ac:dyDescent="0.2">
      <c r="A8" s="2" t="s">
        <v>14</v>
      </c>
      <c r="B8" s="3">
        <f>1015/2</f>
        <v>507.5</v>
      </c>
      <c r="C8" s="3">
        <f>495/2</f>
        <v>247.5</v>
      </c>
      <c r="D8" s="3">
        <v>957</v>
      </c>
      <c r="E8" s="3">
        <f t="shared" si="4"/>
        <v>2.0505050505050506</v>
      </c>
      <c r="F8" s="2">
        <f t="shared" si="0"/>
        <v>111.65</v>
      </c>
      <c r="H8" s="3">
        <f>405/2</f>
        <v>202.5</v>
      </c>
      <c r="I8" s="3">
        <v>3155</v>
      </c>
      <c r="J8" s="2">
        <f t="shared" si="1"/>
        <v>2.5061728395061729</v>
      </c>
      <c r="K8" s="2">
        <f t="shared" si="2"/>
        <v>368.08333333333331</v>
      </c>
      <c r="L8" s="2">
        <f t="shared" si="3"/>
        <v>0.45566778900112226</v>
      </c>
      <c r="M8" s="2">
        <f t="shared" si="3"/>
        <v>256.43333333333328</v>
      </c>
      <c r="N8" s="3">
        <v>19</v>
      </c>
      <c r="P8" s="3">
        <f>485/2</f>
        <v>242.5</v>
      </c>
      <c r="Q8" s="3">
        <f>475/2</f>
        <v>237.5</v>
      </c>
      <c r="R8" s="3">
        <f>465/2</f>
        <v>232.5</v>
      </c>
      <c r="S8" s="3">
        <f>455/2</f>
        <v>227.5</v>
      </c>
      <c r="T8" s="3">
        <f>445/2</f>
        <v>222.5</v>
      </c>
      <c r="U8" s="3">
        <f>435/2</f>
        <v>217.5</v>
      </c>
      <c r="V8" s="3">
        <f>430/2</f>
        <v>215</v>
      </c>
      <c r="W8" s="3">
        <f>425/2</f>
        <v>212.5</v>
      </c>
      <c r="X8" s="3">
        <f>420/2</f>
        <v>210</v>
      </c>
      <c r="Y8" s="3">
        <f>415/2</f>
        <v>207.5</v>
      </c>
      <c r="Z8" s="3">
        <f>415/2</f>
        <v>207.5</v>
      </c>
      <c r="AB8" s="3">
        <f t="shared" si="5"/>
        <v>2.0927835051546393</v>
      </c>
      <c r="AC8" s="3">
        <f t="shared" si="6"/>
        <v>2.1368421052631579</v>
      </c>
      <c r="AD8" s="3">
        <f t="shared" si="7"/>
        <v>2.182795698924731</v>
      </c>
      <c r="AE8" s="3">
        <f t="shared" si="8"/>
        <v>2.2307692307692308</v>
      </c>
      <c r="AF8" s="3">
        <f t="shared" si="9"/>
        <v>2.2808988764044944</v>
      </c>
      <c r="AG8" s="3">
        <f t="shared" si="10"/>
        <v>2.3333333333333335</v>
      </c>
      <c r="AH8" s="3">
        <f t="shared" si="11"/>
        <v>2.36046511627907</v>
      </c>
      <c r="AI8" s="3">
        <f t="shared" si="12"/>
        <v>2.388235294117647</v>
      </c>
      <c r="AJ8" s="3">
        <f t="shared" si="13"/>
        <v>2.4166666666666665</v>
      </c>
      <c r="AK8" s="3">
        <f t="shared" si="14"/>
        <v>2.4457831325301207</v>
      </c>
      <c r="AL8" s="3">
        <f t="shared" si="15"/>
        <v>2.4457831325301207</v>
      </c>
    </row>
    <row r="9" spans="1:38" s="3" customFormat="1" x14ac:dyDescent="0.2">
      <c r="A9" s="2" t="s">
        <v>15</v>
      </c>
      <c r="B9" s="3">
        <f>995/2</f>
        <v>497.5</v>
      </c>
      <c r="C9" s="3">
        <f>465/2</f>
        <v>232.5</v>
      </c>
      <c r="D9" s="3">
        <v>1122</v>
      </c>
      <c r="E9" s="3">
        <f t="shared" si="4"/>
        <v>2.139784946236559</v>
      </c>
      <c r="F9" s="2">
        <f t="shared" si="0"/>
        <v>130.9</v>
      </c>
      <c r="H9" s="3">
        <f>395/2</f>
        <v>197.5</v>
      </c>
      <c r="I9" s="3">
        <f>3450</f>
        <v>3450</v>
      </c>
      <c r="J9" s="2">
        <f>B9/H9</f>
        <v>2.518987341772152</v>
      </c>
      <c r="K9" s="2">
        <f t="shared" si="2"/>
        <v>402.5</v>
      </c>
      <c r="L9" s="2">
        <f t="shared" si="3"/>
        <v>0.37920239553559298</v>
      </c>
      <c r="M9" s="2">
        <f t="shared" si="3"/>
        <v>271.60000000000002</v>
      </c>
      <c r="N9" s="3">
        <v>20</v>
      </c>
      <c r="AB9" s="3" t="e">
        <f t="shared" si="5"/>
        <v>#DIV/0!</v>
      </c>
      <c r="AC9" s="3" t="e">
        <f t="shared" si="6"/>
        <v>#DIV/0!</v>
      </c>
      <c r="AD9" s="3" t="e">
        <f t="shared" si="7"/>
        <v>#DIV/0!</v>
      </c>
      <c r="AE9" s="3" t="e">
        <f t="shared" si="8"/>
        <v>#DIV/0!</v>
      </c>
      <c r="AF9" s="3" t="e">
        <f t="shared" si="9"/>
        <v>#DIV/0!</v>
      </c>
      <c r="AG9" s="3" t="e">
        <f t="shared" si="10"/>
        <v>#DIV/0!</v>
      </c>
      <c r="AH9" s="3" t="e">
        <f t="shared" si="11"/>
        <v>#DIV/0!</v>
      </c>
      <c r="AI9" s="3" t="e">
        <f t="shared" si="12"/>
        <v>#DIV/0!</v>
      </c>
      <c r="AJ9" s="3" t="e">
        <f t="shared" si="13"/>
        <v>#DIV/0!</v>
      </c>
      <c r="AK9" s="3" t="e">
        <f t="shared" si="14"/>
        <v>#DIV/0!</v>
      </c>
      <c r="AL9" s="3" t="e">
        <f t="shared" si="15"/>
        <v>#DIV/0!</v>
      </c>
    </row>
    <row r="10" spans="1:38" s="3" customFormat="1" x14ac:dyDescent="0.2">
      <c r="A10" s="2" t="s">
        <v>16</v>
      </c>
      <c r="B10" s="3">
        <f>965/2</f>
        <v>482.5</v>
      </c>
      <c r="C10" s="3">
        <f>475/2</f>
        <v>237.5</v>
      </c>
      <c r="D10" s="3">
        <v>489</v>
      </c>
      <c r="E10" s="3">
        <f t="shared" si="4"/>
        <v>2.0315789473684212</v>
      </c>
      <c r="F10" s="2">
        <f t="shared" si="0"/>
        <v>57.05</v>
      </c>
      <c r="H10" s="3">
        <f>405/2</f>
        <v>202.5</v>
      </c>
      <c r="I10" s="3">
        <v>2748</v>
      </c>
      <c r="J10" s="2">
        <f t="shared" si="1"/>
        <v>2.382716049382716</v>
      </c>
      <c r="K10" s="2">
        <f t="shared" si="2"/>
        <v>320.60000000000002</v>
      </c>
      <c r="L10" s="2">
        <f t="shared" si="3"/>
        <v>0.35113710201429482</v>
      </c>
      <c r="M10" s="2">
        <f t="shared" si="3"/>
        <v>263.55</v>
      </c>
      <c r="N10" s="3">
        <v>17</v>
      </c>
      <c r="P10" s="3">
        <f>475/2</f>
        <v>237.5</v>
      </c>
      <c r="Q10" s="3">
        <f>465/2</f>
        <v>232.5</v>
      </c>
      <c r="R10" s="3">
        <f>455/2</f>
        <v>227.5</v>
      </c>
      <c r="S10" s="3">
        <f>450/2</f>
        <v>225</v>
      </c>
      <c r="T10" s="3">
        <f>445/2</f>
        <v>222.5</v>
      </c>
      <c r="U10" s="3">
        <f>435/2</f>
        <v>217.5</v>
      </c>
      <c r="V10" s="3">
        <f>425/2</f>
        <v>212.5</v>
      </c>
      <c r="W10" s="3">
        <f>425/2</f>
        <v>212.5</v>
      </c>
      <c r="X10" s="3">
        <f>420/2</f>
        <v>210</v>
      </c>
      <c r="Y10" s="3">
        <f>415/2</f>
        <v>207.5</v>
      </c>
      <c r="Z10" s="3">
        <f>415/2</f>
        <v>207.5</v>
      </c>
      <c r="AB10" s="3">
        <f t="shared" si="5"/>
        <v>2.0315789473684212</v>
      </c>
      <c r="AC10" s="3">
        <f t="shared" si="6"/>
        <v>2.075268817204301</v>
      </c>
      <c r="AD10" s="3">
        <f t="shared" si="7"/>
        <v>2.1208791208791209</v>
      </c>
      <c r="AE10" s="3">
        <f t="shared" si="8"/>
        <v>2.1444444444444444</v>
      </c>
      <c r="AF10" s="3">
        <f t="shared" si="9"/>
        <v>2.1685393258426968</v>
      </c>
      <c r="AG10" s="3">
        <f t="shared" si="10"/>
        <v>2.2183908045977012</v>
      </c>
      <c r="AH10" s="3">
        <f t="shared" si="11"/>
        <v>2.2705882352941176</v>
      </c>
      <c r="AI10" s="3">
        <f t="shared" si="12"/>
        <v>2.2705882352941176</v>
      </c>
      <c r="AJ10" s="3">
        <f t="shared" si="13"/>
        <v>2.2976190476190474</v>
      </c>
      <c r="AK10" s="3">
        <f t="shared" si="14"/>
        <v>2.3253012048192772</v>
      </c>
      <c r="AL10" s="3">
        <f t="shared" si="15"/>
        <v>2.3253012048192772</v>
      </c>
    </row>
    <row r="11" spans="1:38" s="3" customFormat="1" x14ac:dyDescent="0.2">
      <c r="A11" s="2" t="s">
        <v>17</v>
      </c>
      <c r="B11" s="3">
        <f>1005/2</f>
        <v>502.5</v>
      </c>
      <c r="C11" s="3">
        <f>475/2</f>
        <v>237.5</v>
      </c>
      <c r="D11" s="3">
        <v>756</v>
      </c>
      <c r="E11" s="3">
        <f t="shared" si="4"/>
        <v>2.1157894736842104</v>
      </c>
      <c r="F11" s="2">
        <f t="shared" si="0"/>
        <v>88.2</v>
      </c>
      <c r="H11" s="3">
        <f>375/2</f>
        <v>187.5</v>
      </c>
      <c r="I11" s="3">
        <v>2691</v>
      </c>
      <c r="J11" s="2">
        <f t="shared" si="1"/>
        <v>2.68</v>
      </c>
      <c r="K11" s="2">
        <f t="shared" si="2"/>
        <v>313.95</v>
      </c>
      <c r="L11" s="2">
        <f t="shared" si="3"/>
        <v>0.56421052631578972</v>
      </c>
      <c r="M11" s="2">
        <f t="shared" si="3"/>
        <v>225.75</v>
      </c>
      <c r="N11" s="3">
        <v>18</v>
      </c>
      <c r="AB11" s="3" t="e">
        <f t="shared" si="5"/>
        <v>#DIV/0!</v>
      </c>
      <c r="AC11" s="3" t="e">
        <f t="shared" si="6"/>
        <v>#DIV/0!</v>
      </c>
      <c r="AD11" s="3" t="e">
        <f t="shared" si="7"/>
        <v>#DIV/0!</v>
      </c>
      <c r="AE11" s="3" t="e">
        <f t="shared" si="8"/>
        <v>#DIV/0!</v>
      </c>
      <c r="AF11" s="3" t="e">
        <f t="shared" si="9"/>
        <v>#DIV/0!</v>
      </c>
      <c r="AG11" s="3" t="e">
        <f t="shared" si="10"/>
        <v>#DIV/0!</v>
      </c>
      <c r="AH11" s="3" t="e">
        <f t="shared" si="11"/>
        <v>#DIV/0!</v>
      </c>
      <c r="AI11" s="3" t="e">
        <f t="shared" si="12"/>
        <v>#DIV/0!</v>
      </c>
      <c r="AJ11" s="3" t="e">
        <f t="shared" si="13"/>
        <v>#DIV/0!</v>
      </c>
      <c r="AK11" s="3" t="e">
        <f t="shared" si="14"/>
        <v>#DIV/0!</v>
      </c>
      <c r="AL11" s="3" t="e">
        <f t="shared" si="15"/>
        <v>#DIV/0!</v>
      </c>
    </row>
    <row r="12" spans="1:38" s="3" customFormat="1" x14ac:dyDescent="0.2">
      <c r="A12" s="2" t="s">
        <v>18</v>
      </c>
      <c r="B12" s="3">
        <f>1035/2</f>
        <v>517.5</v>
      </c>
      <c r="C12" s="3">
        <f>475/2</f>
        <v>237.5</v>
      </c>
      <c r="D12" s="3">
        <v>581</v>
      </c>
      <c r="E12" s="3">
        <f t="shared" si="4"/>
        <v>2.1789473684210527</v>
      </c>
      <c r="F12" s="2">
        <f t="shared" si="0"/>
        <v>67.783333333333331</v>
      </c>
      <c r="H12" s="3">
        <f>405/2</f>
        <v>202.5</v>
      </c>
      <c r="I12" s="3">
        <v>2572</v>
      </c>
      <c r="J12" s="2">
        <f t="shared" si="1"/>
        <v>2.5555555555555554</v>
      </c>
      <c r="K12" s="2">
        <f t="shared" si="2"/>
        <v>300.06666666666666</v>
      </c>
      <c r="L12" s="2">
        <f t="shared" si="3"/>
        <v>0.37660818713450261</v>
      </c>
      <c r="M12" s="2">
        <f t="shared" si="3"/>
        <v>232.28333333333333</v>
      </c>
      <c r="N12" s="3">
        <v>20</v>
      </c>
      <c r="P12" s="3">
        <f>455/2</f>
        <v>227.5</v>
      </c>
      <c r="Q12" s="3">
        <f>445/2</f>
        <v>222.5</v>
      </c>
      <c r="R12" s="3">
        <f>440/2</f>
        <v>220</v>
      </c>
      <c r="S12" s="3">
        <f>435/2</f>
        <v>217.5</v>
      </c>
      <c r="T12" s="3">
        <f>435/2</f>
        <v>217.5</v>
      </c>
      <c r="U12" s="3">
        <f>430/2</f>
        <v>215</v>
      </c>
      <c r="V12" s="3">
        <f>430/2</f>
        <v>215</v>
      </c>
      <c r="W12" s="3">
        <f>425/2</f>
        <v>212.5</v>
      </c>
      <c r="X12" s="3">
        <f>420/2</f>
        <v>210</v>
      </c>
      <c r="Y12" s="3">
        <f>420/2</f>
        <v>210</v>
      </c>
      <c r="Z12" s="3">
        <f>420/2</f>
        <v>210</v>
      </c>
      <c r="AB12" s="3">
        <f t="shared" si="5"/>
        <v>2.2747252747252746</v>
      </c>
      <c r="AC12" s="3">
        <f t="shared" si="6"/>
        <v>2.3258426966292136</v>
      </c>
      <c r="AD12" s="3">
        <f t="shared" si="7"/>
        <v>2.3522727272727271</v>
      </c>
      <c r="AE12" s="3">
        <f t="shared" si="8"/>
        <v>2.3793103448275863</v>
      </c>
      <c r="AF12" s="3">
        <f t="shared" si="9"/>
        <v>2.3793103448275863</v>
      </c>
      <c r="AG12" s="3">
        <f t="shared" si="10"/>
        <v>2.4069767441860463</v>
      </c>
      <c r="AH12" s="3">
        <f t="shared" si="11"/>
        <v>2.4069767441860463</v>
      </c>
      <c r="AI12" s="3">
        <f t="shared" si="12"/>
        <v>2.4352941176470586</v>
      </c>
      <c r="AJ12" s="3">
        <f t="shared" si="13"/>
        <v>2.4642857142857144</v>
      </c>
      <c r="AK12" s="3">
        <f t="shared" si="14"/>
        <v>2.4642857142857144</v>
      </c>
      <c r="AL12" s="3">
        <f t="shared" si="15"/>
        <v>2.4642857142857144</v>
      </c>
    </row>
    <row r="13" spans="1:38" s="3" customFormat="1" x14ac:dyDescent="0.2">
      <c r="A13" s="2" t="s">
        <v>19</v>
      </c>
      <c r="B13" s="3">
        <f>1025/2</f>
        <v>512.5</v>
      </c>
      <c r="C13" s="3">
        <f>475/2</f>
        <v>237.5</v>
      </c>
      <c r="D13" s="3">
        <v>605</v>
      </c>
      <c r="E13" s="3">
        <f t="shared" si="4"/>
        <v>2.1578947368421053</v>
      </c>
      <c r="F13" s="2">
        <f t="shared" si="0"/>
        <v>70.583333333333329</v>
      </c>
      <c r="H13" s="3">
        <f>385/2</f>
        <v>192.5</v>
      </c>
      <c r="I13" s="3">
        <v>2529</v>
      </c>
      <c r="J13" s="2">
        <f t="shared" si="1"/>
        <v>2.6623376623376624</v>
      </c>
      <c r="K13" s="2">
        <f t="shared" si="2"/>
        <v>295.05</v>
      </c>
      <c r="L13" s="2">
        <f t="shared" si="3"/>
        <v>0.50444292549555714</v>
      </c>
      <c r="M13" s="2">
        <f t="shared" si="3"/>
        <v>224.4666666666667</v>
      </c>
      <c r="N13" s="3">
        <v>17</v>
      </c>
      <c r="P13" s="3">
        <f>465/2</f>
        <v>232.5</v>
      </c>
      <c r="Q13" s="3">
        <f>455/2</f>
        <v>227.5</v>
      </c>
      <c r="R13" s="3">
        <f>440/2</f>
        <v>220</v>
      </c>
      <c r="S13" s="3">
        <f>440/2</f>
        <v>220</v>
      </c>
      <c r="T13" s="3">
        <f>435/2</f>
        <v>217.5</v>
      </c>
      <c r="U13" s="3">
        <f>425/2</f>
        <v>212.5</v>
      </c>
      <c r="V13" s="3">
        <f>425/2</f>
        <v>212.5</v>
      </c>
      <c r="W13" s="3">
        <f>420/2</f>
        <v>210</v>
      </c>
      <c r="X13" s="3">
        <f>425/2</f>
        <v>212.5</v>
      </c>
      <c r="Y13" s="3">
        <f>425/2</f>
        <v>212.5</v>
      </c>
      <c r="Z13" s="3">
        <f>425/2</f>
        <v>212.5</v>
      </c>
      <c r="AB13" s="3">
        <f t="shared" si="5"/>
        <v>2.204301075268817</v>
      </c>
      <c r="AC13" s="3">
        <f t="shared" si="6"/>
        <v>2.2527472527472527</v>
      </c>
      <c r="AD13" s="3">
        <f t="shared" si="7"/>
        <v>2.3295454545454546</v>
      </c>
      <c r="AE13" s="3">
        <f t="shared" si="8"/>
        <v>2.3295454545454546</v>
      </c>
      <c r="AF13" s="3">
        <f t="shared" si="9"/>
        <v>2.3563218390804597</v>
      </c>
      <c r="AG13" s="3">
        <f t="shared" si="10"/>
        <v>2.4117647058823528</v>
      </c>
      <c r="AH13" s="3">
        <f t="shared" si="11"/>
        <v>2.4117647058823528</v>
      </c>
      <c r="AI13" s="3">
        <f t="shared" si="12"/>
        <v>2.4404761904761907</v>
      </c>
      <c r="AJ13" s="3">
        <f t="shared" si="13"/>
        <v>2.4117647058823528</v>
      </c>
      <c r="AK13" s="3">
        <f t="shared" si="14"/>
        <v>2.4117647058823528</v>
      </c>
      <c r="AL13" s="3">
        <f t="shared" si="15"/>
        <v>2.4117647058823528</v>
      </c>
    </row>
    <row r="14" spans="1:38" s="3" customFormat="1" x14ac:dyDescent="0.2">
      <c r="A14" s="2" t="s">
        <v>21</v>
      </c>
      <c r="B14" s="3">
        <f>1005/2</f>
        <v>502.5</v>
      </c>
      <c r="C14" s="3">
        <f>485/2</f>
        <v>242.5</v>
      </c>
      <c r="D14" s="3">
        <v>840</v>
      </c>
      <c r="E14" s="3">
        <f t="shared" si="4"/>
        <v>2.0721649484536084</v>
      </c>
      <c r="F14" s="2">
        <f t="shared" si="0"/>
        <v>98</v>
      </c>
      <c r="H14" s="3">
        <f>385/2</f>
        <v>192.5</v>
      </c>
      <c r="I14" s="3">
        <v>3885</v>
      </c>
      <c r="J14" s="2">
        <f t="shared" si="1"/>
        <v>2.6103896103896105</v>
      </c>
      <c r="K14" s="2">
        <f t="shared" si="2"/>
        <v>453.25</v>
      </c>
      <c r="L14" s="2">
        <f t="shared" si="3"/>
        <v>0.53822466193600205</v>
      </c>
      <c r="M14" s="2">
        <f t="shared" si="3"/>
        <v>355.25</v>
      </c>
      <c r="N14" s="3">
        <v>19</v>
      </c>
      <c r="AB14" s="3" t="e">
        <f t="shared" si="5"/>
        <v>#DIV/0!</v>
      </c>
      <c r="AC14" s="3" t="e">
        <f t="shared" si="6"/>
        <v>#DIV/0!</v>
      </c>
      <c r="AD14" s="3" t="e">
        <f t="shared" si="7"/>
        <v>#DIV/0!</v>
      </c>
      <c r="AE14" s="3" t="e">
        <f t="shared" si="8"/>
        <v>#DIV/0!</v>
      </c>
      <c r="AF14" s="3" t="e">
        <f t="shared" si="9"/>
        <v>#DIV/0!</v>
      </c>
      <c r="AG14" s="3" t="e">
        <f t="shared" si="10"/>
        <v>#DIV/0!</v>
      </c>
      <c r="AH14" s="3" t="e">
        <f t="shared" si="11"/>
        <v>#DIV/0!</v>
      </c>
      <c r="AI14" s="3" t="e">
        <f t="shared" si="12"/>
        <v>#DIV/0!</v>
      </c>
      <c r="AJ14" s="3" t="e">
        <f t="shared" si="13"/>
        <v>#DIV/0!</v>
      </c>
      <c r="AK14" s="3" t="e">
        <f t="shared" si="14"/>
        <v>#DIV/0!</v>
      </c>
      <c r="AL14" s="3" t="e">
        <f t="shared" si="15"/>
        <v>#DIV/0!</v>
      </c>
    </row>
    <row r="15" spans="1:38" s="3" customFormat="1" x14ac:dyDescent="0.2">
      <c r="A15" s="2" t="s">
        <v>22</v>
      </c>
      <c r="B15" s="3">
        <f>1015/2</f>
        <v>507.5</v>
      </c>
      <c r="C15" s="3">
        <f>455/2</f>
        <v>227.5</v>
      </c>
      <c r="D15" s="3">
        <v>1113</v>
      </c>
      <c r="E15" s="3">
        <f t="shared" si="4"/>
        <v>2.2307692307692308</v>
      </c>
      <c r="F15" s="2">
        <f t="shared" si="0"/>
        <v>129.85</v>
      </c>
      <c r="H15" s="3">
        <f>395/2</f>
        <v>197.5</v>
      </c>
      <c r="I15" s="3">
        <v>3844</v>
      </c>
      <c r="J15" s="2">
        <f t="shared" si="1"/>
        <v>2.5696202531645569</v>
      </c>
      <c r="K15" s="2">
        <f t="shared" si="2"/>
        <v>448.46666666666664</v>
      </c>
      <c r="L15" s="2">
        <f t="shared" si="3"/>
        <v>0.33885102239532605</v>
      </c>
      <c r="M15" s="2">
        <f t="shared" si="3"/>
        <v>318.61666666666667</v>
      </c>
      <c r="N15" s="3">
        <v>17</v>
      </c>
      <c r="AB15" s="3" t="e">
        <f t="shared" si="5"/>
        <v>#DIV/0!</v>
      </c>
      <c r="AC15" s="3" t="e">
        <f t="shared" si="6"/>
        <v>#DIV/0!</v>
      </c>
      <c r="AD15" s="3" t="e">
        <f t="shared" si="7"/>
        <v>#DIV/0!</v>
      </c>
      <c r="AE15" s="3" t="e">
        <f t="shared" si="8"/>
        <v>#DIV/0!</v>
      </c>
      <c r="AF15" s="3" t="e">
        <f t="shared" si="9"/>
        <v>#DIV/0!</v>
      </c>
      <c r="AG15" s="3" t="e">
        <f t="shared" si="10"/>
        <v>#DIV/0!</v>
      </c>
      <c r="AH15" s="3" t="e">
        <f t="shared" si="11"/>
        <v>#DIV/0!</v>
      </c>
      <c r="AI15" s="3" t="e">
        <f t="shared" si="12"/>
        <v>#DIV/0!</v>
      </c>
      <c r="AJ15" s="3" t="e">
        <f t="shared" si="13"/>
        <v>#DIV/0!</v>
      </c>
      <c r="AK15" s="3" t="e">
        <f t="shared" si="14"/>
        <v>#DIV/0!</v>
      </c>
      <c r="AL15" s="3" t="e">
        <f t="shared" si="15"/>
        <v>#DIV/0!</v>
      </c>
    </row>
    <row r="16" spans="1:38" s="3" customFormat="1" x14ac:dyDescent="0.2">
      <c r="A16" s="2" t="s">
        <v>23</v>
      </c>
      <c r="F16" s="2"/>
      <c r="J16" s="2"/>
      <c r="K16" s="2"/>
      <c r="L16" s="2"/>
      <c r="M16" s="2"/>
      <c r="O16" s="3" t="s">
        <v>80</v>
      </c>
      <c r="AB16" s="3" t="e">
        <f t="shared" si="5"/>
        <v>#DIV/0!</v>
      </c>
      <c r="AC16" s="3" t="e">
        <f t="shared" si="6"/>
        <v>#DIV/0!</v>
      </c>
      <c r="AD16" s="3" t="e">
        <f t="shared" si="7"/>
        <v>#DIV/0!</v>
      </c>
      <c r="AE16" s="3" t="e">
        <f t="shared" si="8"/>
        <v>#DIV/0!</v>
      </c>
      <c r="AF16" s="3" t="e">
        <f t="shared" si="9"/>
        <v>#DIV/0!</v>
      </c>
      <c r="AG16" s="3" t="e">
        <f t="shared" si="10"/>
        <v>#DIV/0!</v>
      </c>
      <c r="AH16" s="3" t="e">
        <f t="shared" si="11"/>
        <v>#DIV/0!</v>
      </c>
      <c r="AI16" s="3" t="e">
        <f t="shared" si="12"/>
        <v>#DIV/0!</v>
      </c>
      <c r="AJ16" s="3" t="e">
        <f t="shared" si="13"/>
        <v>#DIV/0!</v>
      </c>
      <c r="AK16" s="3" t="e">
        <f t="shared" si="14"/>
        <v>#DIV/0!</v>
      </c>
      <c r="AL16" s="3" t="e">
        <f t="shared" si="15"/>
        <v>#DIV/0!</v>
      </c>
    </row>
    <row r="17" spans="1:38" s="3" customFormat="1" x14ac:dyDescent="0.2">
      <c r="A17" s="2" t="s">
        <v>24</v>
      </c>
      <c r="B17" s="3">
        <f>975/2</f>
        <v>487.5</v>
      </c>
      <c r="C17" s="3">
        <f>445/2</f>
        <v>222.5</v>
      </c>
      <c r="D17" s="3">
        <v>1328</v>
      </c>
      <c r="E17" s="3">
        <f t="shared" si="4"/>
        <v>2.191011235955056</v>
      </c>
      <c r="F17" s="2">
        <f t="shared" si="0"/>
        <v>154.93333333333334</v>
      </c>
      <c r="H17" s="3">
        <f>405/2</f>
        <v>202.5</v>
      </c>
      <c r="I17" s="3">
        <v>3532</v>
      </c>
      <c r="J17" s="2">
        <f t="shared" si="1"/>
        <v>2.4074074074074074</v>
      </c>
      <c r="K17" s="2">
        <f t="shared" si="2"/>
        <v>412.06666666666666</v>
      </c>
      <c r="L17" s="2">
        <f t="shared" si="3"/>
        <v>0.21639617145235146</v>
      </c>
      <c r="M17" s="2">
        <f t="shared" si="3"/>
        <v>257.13333333333333</v>
      </c>
      <c r="N17" s="3">
        <v>21</v>
      </c>
      <c r="P17" s="3">
        <f>435/2</f>
        <v>217.5</v>
      </c>
      <c r="Q17" s="3">
        <f>430/2</f>
        <v>215</v>
      </c>
      <c r="R17" s="3">
        <f>435/2</f>
        <v>217.5</v>
      </c>
      <c r="S17" s="3">
        <f>420/2</f>
        <v>210</v>
      </c>
      <c r="T17" s="3">
        <f>415/2</f>
        <v>207.5</v>
      </c>
      <c r="U17" s="3">
        <f>415/2</f>
        <v>207.5</v>
      </c>
      <c r="V17" s="3">
        <f>415/2</f>
        <v>207.5</v>
      </c>
      <c r="W17" s="3">
        <f>410/2</f>
        <v>205</v>
      </c>
      <c r="X17" s="3">
        <f>410/2</f>
        <v>205</v>
      </c>
      <c r="Y17" s="3">
        <f>405/2</f>
        <v>202.5</v>
      </c>
      <c r="Z17" s="3">
        <f>405/2</f>
        <v>202.5</v>
      </c>
      <c r="AB17" s="3">
        <f t="shared" si="5"/>
        <v>2.2413793103448274</v>
      </c>
      <c r="AC17" s="3">
        <f t="shared" si="6"/>
        <v>2.2674418604651163</v>
      </c>
      <c r="AD17" s="3">
        <f t="shared" si="7"/>
        <v>2.2413793103448274</v>
      </c>
      <c r="AE17" s="3">
        <f t="shared" si="8"/>
        <v>2.3214285714285716</v>
      </c>
      <c r="AF17" s="3">
        <f t="shared" si="9"/>
        <v>2.3493975903614457</v>
      </c>
      <c r="AG17" s="3">
        <f t="shared" si="10"/>
        <v>2.3493975903614457</v>
      </c>
      <c r="AH17" s="3">
        <f t="shared" si="11"/>
        <v>2.3493975903614457</v>
      </c>
      <c r="AI17" s="3">
        <f t="shared" si="12"/>
        <v>2.3780487804878048</v>
      </c>
      <c r="AJ17" s="3">
        <f t="shared" si="13"/>
        <v>2.3780487804878048</v>
      </c>
      <c r="AK17" s="3">
        <f t="shared" si="14"/>
        <v>2.4074074074074074</v>
      </c>
      <c r="AL17" s="3">
        <f t="shared" si="15"/>
        <v>2.4074074074074074</v>
      </c>
    </row>
    <row r="18" spans="1:38" s="3" customFormat="1" x14ac:dyDescent="0.2">
      <c r="A18" s="2" t="s">
        <v>25</v>
      </c>
      <c r="B18" s="3">
        <f>1005/2</f>
        <v>502.5</v>
      </c>
      <c r="C18" s="3">
        <f>465/2</f>
        <v>232.5</v>
      </c>
      <c r="D18" s="3">
        <v>957</v>
      </c>
      <c r="E18" s="3">
        <f t="shared" si="4"/>
        <v>2.161290322580645</v>
      </c>
      <c r="F18" s="2">
        <f t="shared" si="0"/>
        <v>111.65</v>
      </c>
      <c r="H18" s="3">
        <f>405/2</f>
        <v>202.5</v>
      </c>
      <c r="I18" s="3">
        <v>3339</v>
      </c>
      <c r="J18" s="2">
        <f t="shared" si="1"/>
        <v>2.4814814814814814</v>
      </c>
      <c r="K18" s="2">
        <f t="shared" si="2"/>
        <v>389.55</v>
      </c>
      <c r="L18" s="2">
        <f t="shared" si="3"/>
        <v>0.32019115890083638</v>
      </c>
      <c r="M18" s="2">
        <f t="shared" si="3"/>
        <v>277.89999999999998</v>
      </c>
      <c r="N18" s="3">
        <v>21</v>
      </c>
      <c r="P18" s="3">
        <f>455/2</f>
        <v>227.5</v>
      </c>
      <c r="Q18" s="3">
        <f>455/2</f>
        <v>227.5</v>
      </c>
      <c r="R18" s="3">
        <f>450/2</f>
        <v>225</v>
      </c>
      <c r="S18" s="3">
        <f>445/2</f>
        <v>222.5</v>
      </c>
      <c r="T18" s="3">
        <f>435/2</f>
        <v>217.5</v>
      </c>
      <c r="U18" s="3">
        <f>435/2</f>
        <v>217.5</v>
      </c>
      <c r="V18" s="3">
        <f>425/2</f>
        <v>212.5</v>
      </c>
      <c r="W18" s="3">
        <f>425/2</f>
        <v>212.5</v>
      </c>
      <c r="X18" s="3">
        <f>425/2</f>
        <v>212.5</v>
      </c>
      <c r="Y18" s="3">
        <f>420/2</f>
        <v>210</v>
      </c>
      <c r="Z18" s="3">
        <f>420/2</f>
        <v>210</v>
      </c>
      <c r="AB18" s="3">
        <f t="shared" si="5"/>
        <v>2.2087912087912089</v>
      </c>
      <c r="AC18" s="3">
        <f t="shared" si="6"/>
        <v>2.2087912087912089</v>
      </c>
      <c r="AD18" s="3">
        <f t="shared" si="7"/>
        <v>2.2333333333333334</v>
      </c>
      <c r="AE18" s="3">
        <f t="shared" si="8"/>
        <v>2.2584269662921348</v>
      </c>
      <c r="AF18" s="3">
        <f t="shared" si="9"/>
        <v>2.3103448275862069</v>
      </c>
      <c r="AG18" s="3">
        <f t="shared" si="10"/>
        <v>2.3103448275862069</v>
      </c>
      <c r="AH18" s="3">
        <f t="shared" si="11"/>
        <v>2.3647058823529412</v>
      </c>
      <c r="AI18" s="3">
        <f t="shared" si="12"/>
        <v>2.3647058823529412</v>
      </c>
      <c r="AJ18" s="3">
        <f t="shared" si="13"/>
        <v>2.3647058823529412</v>
      </c>
      <c r="AK18" s="3">
        <f t="shared" si="14"/>
        <v>2.3928571428571428</v>
      </c>
      <c r="AL18" s="3">
        <f t="shared" si="15"/>
        <v>2.3928571428571428</v>
      </c>
    </row>
    <row r="19" spans="1:38" s="3" customFormat="1" x14ac:dyDescent="0.2">
      <c r="A19" s="2" t="s">
        <v>26</v>
      </c>
      <c r="B19" s="3">
        <f>1015/2</f>
        <v>507.5</v>
      </c>
      <c r="C19" s="3">
        <f>455/2</f>
        <v>227.5</v>
      </c>
      <c r="D19" s="3">
        <v>827</v>
      </c>
      <c r="E19" s="3">
        <f t="shared" si="4"/>
        <v>2.2307692307692308</v>
      </c>
      <c r="F19" s="2">
        <f t="shared" si="0"/>
        <v>96.483333333333334</v>
      </c>
      <c r="H19" s="3">
        <f>395/2</f>
        <v>197.5</v>
      </c>
      <c r="I19" s="3">
        <v>3084</v>
      </c>
      <c r="J19" s="2">
        <f t="shared" si="1"/>
        <v>2.5696202531645569</v>
      </c>
      <c r="K19" s="2">
        <f t="shared" si="2"/>
        <v>359.8</v>
      </c>
      <c r="L19" s="2">
        <f t="shared" ref="L19:M40" si="16">J19-E19</f>
        <v>0.33885102239532605</v>
      </c>
      <c r="M19" s="2">
        <f t="shared" si="16"/>
        <v>263.31666666666666</v>
      </c>
      <c r="N19" s="3">
        <v>16</v>
      </c>
      <c r="P19" s="3">
        <f>445/2</f>
        <v>222.5</v>
      </c>
      <c r="Q19" s="3">
        <f>440/2</f>
        <v>220</v>
      </c>
      <c r="R19" s="3">
        <f>435/2</f>
        <v>217.5</v>
      </c>
      <c r="S19" s="3">
        <f>430/2</f>
        <v>215</v>
      </c>
      <c r="T19" s="3">
        <f>425/2</f>
        <v>212.5</v>
      </c>
      <c r="U19" s="3">
        <f>425/2</f>
        <v>212.5</v>
      </c>
      <c r="V19" s="3">
        <f>415/2</f>
        <v>207.5</v>
      </c>
      <c r="W19" s="3">
        <f>415/2</f>
        <v>207.5</v>
      </c>
      <c r="X19" s="3">
        <f>415/2</f>
        <v>207.5</v>
      </c>
      <c r="Y19" s="3">
        <f>405/2</f>
        <v>202.5</v>
      </c>
      <c r="Z19" s="3">
        <f>405/2</f>
        <v>202.5</v>
      </c>
      <c r="AB19" s="3">
        <f t="shared" si="5"/>
        <v>2.2808988764044944</v>
      </c>
      <c r="AC19" s="3">
        <f t="shared" si="6"/>
        <v>2.3068181818181817</v>
      </c>
      <c r="AD19" s="3">
        <f t="shared" si="7"/>
        <v>2.3333333333333335</v>
      </c>
      <c r="AE19" s="3">
        <f t="shared" si="8"/>
        <v>2.36046511627907</v>
      </c>
      <c r="AF19" s="3">
        <f t="shared" si="9"/>
        <v>2.388235294117647</v>
      </c>
      <c r="AG19" s="3">
        <f t="shared" si="10"/>
        <v>2.388235294117647</v>
      </c>
      <c r="AH19" s="3">
        <f t="shared" si="11"/>
        <v>2.4457831325301207</v>
      </c>
      <c r="AI19" s="3">
        <f t="shared" si="12"/>
        <v>2.4457831325301207</v>
      </c>
      <c r="AJ19" s="3">
        <f t="shared" si="13"/>
        <v>2.4457831325301207</v>
      </c>
      <c r="AK19" s="3">
        <f t="shared" si="14"/>
        <v>2.5061728395061729</v>
      </c>
      <c r="AL19" s="3">
        <f t="shared" si="15"/>
        <v>2.5061728395061729</v>
      </c>
    </row>
    <row r="20" spans="1:38" s="3" customFormat="1" x14ac:dyDescent="0.2">
      <c r="A20" s="2" t="s">
        <v>27</v>
      </c>
      <c r="B20" s="3">
        <f>1025/2</f>
        <v>512.5</v>
      </c>
      <c r="C20" s="3">
        <f>445/2</f>
        <v>222.5</v>
      </c>
      <c r="D20" s="3">
        <v>529</v>
      </c>
      <c r="E20" s="3">
        <f t="shared" si="4"/>
        <v>2.303370786516854</v>
      </c>
      <c r="F20" s="2">
        <f t="shared" si="0"/>
        <v>61.716666666666669</v>
      </c>
      <c r="H20" s="3" t="s">
        <v>43</v>
      </c>
      <c r="I20" s="3">
        <v>3435</v>
      </c>
      <c r="J20" s="2"/>
      <c r="K20" s="2">
        <f t="shared" si="2"/>
        <v>400.75</v>
      </c>
      <c r="L20" s="2"/>
      <c r="M20" s="2">
        <f t="shared" si="16"/>
        <v>339.0333333333333</v>
      </c>
      <c r="N20" s="3">
        <v>19</v>
      </c>
      <c r="P20" s="3">
        <f>425/2</f>
        <v>212.5</v>
      </c>
      <c r="Q20" s="3">
        <f>425/2</f>
        <v>212.5</v>
      </c>
      <c r="R20" s="3">
        <f>420/2</f>
        <v>210</v>
      </c>
      <c r="S20" s="3">
        <f>415/2</f>
        <v>207.5</v>
      </c>
      <c r="T20" s="3">
        <f>410/2</f>
        <v>205</v>
      </c>
      <c r="U20" s="3">
        <f>405/2</f>
        <v>202.5</v>
      </c>
      <c r="V20" s="3">
        <f>405/2</f>
        <v>202.5</v>
      </c>
      <c r="W20" s="3">
        <f>405/2</f>
        <v>202.5</v>
      </c>
      <c r="X20" s="3">
        <f>400/2</f>
        <v>200</v>
      </c>
      <c r="Y20" s="3">
        <f>400/2</f>
        <v>200</v>
      </c>
      <c r="Z20" s="3">
        <f>400/2</f>
        <v>200</v>
      </c>
      <c r="AB20" s="3">
        <f t="shared" si="5"/>
        <v>2.4117647058823528</v>
      </c>
      <c r="AC20" s="3">
        <f t="shared" si="6"/>
        <v>2.4117647058823528</v>
      </c>
      <c r="AD20" s="3">
        <f t="shared" si="7"/>
        <v>2.4404761904761907</v>
      </c>
      <c r="AE20" s="3">
        <f t="shared" si="8"/>
        <v>2.4698795180722892</v>
      </c>
      <c r="AF20" s="3">
        <f t="shared" si="9"/>
        <v>2.5</v>
      </c>
      <c r="AG20" s="3">
        <f t="shared" si="10"/>
        <v>2.5308641975308643</v>
      </c>
      <c r="AH20" s="3">
        <f t="shared" si="11"/>
        <v>2.5308641975308643</v>
      </c>
      <c r="AI20" s="3">
        <f t="shared" si="12"/>
        <v>2.5308641975308643</v>
      </c>
      <c r="AJ20" s="3">
        <f t="shared" si="13"/>
        <v>2.5625</v>
      </c>
      <c r="AK20" s="3">
        <f t="shared" si="14"/>
        <v>2.5625</v>
      </c>
      <c r="AL20" s="3">
        <f t="shared" si="15"/>
        <v>2.5625</v>
      </c>
    </row>
    <row r="21" spans="1:38" s="3" customFormat="1" x14ac:dyDescent="0.2">
      <c r="A21" s="2" t="s">
        <v>28</v>
      </c>
      <c r="B21" s="3">
        <f>985/2</f>
        <v>492.5</v>
      </c>
      <c r="C21" s="3">
        <f>425/2</f>
        <v>212.5</v>
      </c>
      <c r="D21" s="3">
        <v>879</v>
      </c>
      <c r="E21" s="3">
        <f t="shared" si="4"/>
        <v>2.3176470588235296</v>
      </c>
      <c r="F21" s="2">
        <f t="shared" si="0"/>
        <v>102.55</v>
      </c>
      <c r="H21" s="3">
        <f>385/2</f>
        <v>192.5</v>
      </c>
      <c r="I21" s="3">
        <v>2971</v>
      </c>
      <c r="J21" s="2">
        <f t="shared" si="1"/>
        <v>2.5584415584415585</v>
      </c>
      <c r="K21" s="2">
        <f t="shared" si="2"/>
        <v>346.61666666666667</v>
      </c>
      <c r="L21" s="2">
        <f t="shared" si="16"/>
        <v>0.2407944996180289</v>
      </c>
      <c r="M21" s="2">
        <f t="shared" si="16"/>
        <v>244.06666666666666</v>
      </c>
      <c r="N21" s="3">
        <v>14</v>
      </c>
      <c r="P21" s="3">
        <f>420/2</f>
        <v>210</v>
      </c>
      <c r="Q21" s="3">
        <f>415/2</f>
        <v>207.5</v>
      </c>
      <c r="R21" s="3">
        <f>405/2</f>
        <v>202.5</v>
      </c>
      <c r="S21" s="3">
        <f>405/2</f>
        <v>202.5</v>
      </c>
      <c r="T21" s="3">
        <f>400/2</f>
        <v>200</v>
      </c>
      <c r="U21" s="3">
        <f>395/2</f>
        <v>197.5</v>
      </c>
      <c r="V21" s="3">
        <f>395/2</f>
        <v>197.5</v>
      </c>
      <c r="W21" s="3">
        <f>390/2</f>
        <v>195</v>
      </c>
      <c r="X21" s="3">
        <f>390/2</f>
        <v>195</v>
      </c>
      <c r="Y21" s="3">
        <f>385/2</f>
        <v>192.5</v>
      </c>
      <c r="Z21" s="3">
        <f>385/2</f>
        <v>192.5</v>
      </c>
      <c r="AB21" s="3">
        <f t="shared" si="5"/>
        <v>2.3452380952380953</v>
      </c>
      <c r="AC21" s="3">
        <f t="shared" si="6"/>
        <v>2.3734939759036147</v>
      </c>
      <c r="AD21" s="3">
        <f t="shared" si="7"/>
        <v>2.4320987654320989</v>
      </c>
      <c r="AE21" s="3">
        <f t="shared" si="8"/>
        <v>2.4320987654320989</v>
      </c>
      <c r="AF21" s="3">
        <f t="shared" si="9"/>
        <v>2.4624999999999999</v>
      </c>
      <c r="AG21" s="3">
        <f t="shared" si="10"/>
        <v>2.4936708860759493</v>
      </c>
      <c r="AH21" s="3">
        <f t="shared" si="11"/>
        <v>2.4936708860759493</v>
      </c>
      <c r="AI21" s="3">
        <f t="shared" si="12"/>
        <v>2.5256410256410255</v>
      </c>
      <c r="AJ21" s="3">
        <f t="shared" si="13"/>
        <v>2.5256410256410255</v>
      </c>
      <c r="AK21" s="3">
        <f t="shared" si="14"/>
        <v>2.5584415584415585</v>
      </c>
      <c r="AL21" s="3">
        <f t="shared" si="15"/>
        <v>2.5584415584415585</v>
      </c>
    </row>
    <row r="22" spans="1:38" s="3" customFormat="1" x14ac:dyDescent="0.2">
      <c r="A22" s="2" t="s">
        <v>29</v>
      </c>
      <c r="B22" s="3">
        <f>1045/2</f>
        <v>522.5</v>
      </c>
      <c r="C22" s="3">
        <f>465/2</f>
        <v>232.5</v>
      </c>
      <c r="D22" s="3">
        <v>1270</v>
      </c>
      <c r="E22" s="3">
        <f t="shared" si="4"/>
        <v>2.247311827956989</v>
      </c>
      <c r="F22" s="2">
        <f t="shared" si="0"/>
        <v>148.16666666666666</v>
      </c>
      <c r="J22" s="2"/>
      <c r="K22" s="2"/>
      <c r="L22" s="2"/>
      <c r="M22" s="2"/>
      <c r="O22" s="3" t="s">
        <v>44</v>
      </c>
      <c r="AB22" s="3" t="e">
        <f t="shared" si="5"/>
        <v>#DIV/0!</v>
      </c>
      <c r="AC22" s="3" t="e">
        <f t="shared" si="6"/>
        <v>#DIV/0!</v>
      </c>
      <c r="AD22" s="3" t="e">
        <f t="shared" si="7"/>
        <v>#DIV/0!</v>
      </c>
      <c r="AE22" s="3" t="e">
        <f t="shared" si="8"/>
        <v>#DIV/0!</v>
      </c>
      <c r="AF22" s="3" t="e">
        <f t="shared" si="9"/>
        <v>#DIV/0!</v>
      </c>
      <c r="AG22" s="3" t="e">
        <f t="shared" si="10"/>
        <v>#DIV/0!</v>
      </c>
      <c r="AH22" s="3" t="e">
        <f t="shared" si="11"/>
        <v>#DIV/0!</v>
      </c>
      <c r="AI22" s="3" t="e">
        <f t="shared" si="12"/>
        <v>#DIV/0!</v>
      </c>
      <c r="AJ22" s="3" t="e">
        <f t="shared" si="13"/>
        <v>#DIV/0!</v>
      </c>
      <c r="AK22" s="3" t="e">
        <f t="shared" si="14"/>
        <v>#DIV/0!</v>
      </c>
      <c r="AL22" s="3" t="e">
        <f t="shared" si="15"/>
        <v>#DIV/0!</v>
      </c>
    </row>
    <row r="23" spans="1:38" s="3" customFormat="1" x14ac:dyDescent="0.2">
      <c r="A23" s="2" t="s">
        <v>30</v>
      </c>
      <c r="B23" s="3">
        <f>1045/2</f>
        <v>522.5</v>
      </c>
      <c r="C23" s="3">
        <f>425/2</f>
        <v>212.5</v>
      </c>
      <c r="D23" s="3">
        <v>1177</v>
      </c>
      <c r="E23" s="3">
        <f t="shared" si="4"/>
        <v>2.4588235294117649</v>
      </c>
      <c r="F23" s="2">
        <f t="shared" si="0"/>
        <v>137.31666666666666</v>
      </c>
      <c r="H23" s="3">
        <f>400/2</f>
        <v>200</v>
      </c>
      <c r="I23" s="3">
        <v>3124</v>
      </c>
      <c r="J23" s="2">
        <f t="shared" si="1"/>
        <v>2.6124999999999998</v>
      </c>
      <c r="K23" s="2">
        <f t="shared" si="2"/>
        <v>364.46666666666664</v>
      </c>
      <c r="L23" s="2">
        <f t="shared" si="16"/>
        <v>0.15367647058823497</v>
      </c>
      <c r="M23" s="2">
        <f t="shared" si="16"/>
        <v>227.14999999999998</v>
      </c>
      <c r="N23" s="3">
        <v>13</v>
      </c>
      <c r="O23" s="3" t="s">
        <v>45</v>
      </c>
      <c r="P23" s="3">
        <f>415/2</f>
        <v>207.5</v>
      </c>
      <c r="Q23" s="3">
        <f>405/2</f>
        <v>202.5</v>
      </c>
      <c r="R23" s="3">
        <f>405/2</f>
        <v>202.5</v>
      </c>
      <c r="S23" s="3">
        <f>405/2</f>
        <v>202.5</v>
      </c>
      <c r="T23" s="3">
        <f>400/2</f>
        <v>200</v>
      </c>
      <c r="U23" s="3">
        <f>400/2</f>
        <v>200</v>
      </c>
      <c r="V23" s="3">
        <f>400/2</f>
        <v>200</v>
      </c>
      <c r="W23" s="3">
        <f>400/2</f>
        <v>200</v>
      </c>
      <c r="X23" s="3" t="s">
        <v>43</v>
      </c>
      <c r="Y23" s="3" t="s">
        <v>43</v>
      </c>
      <c r="Z23" s="3" t="s">
        <v>43</v>
      </c>
      <c r="AB23" s="3">
        <f t="shared" si="5"/>
        <v>2.5180722891566263</v>
      </c>
      <c r="AC23" s="3">
        <f t="shared" si="6"/>
        <v>2.5802469135802468</v>
      </c>
      <c r="AD23" s="3">
        <f t="shared" si="7"/>
        <v>2.5802469135802468</v>
      </c>
      <c r="AE23" s="3">
        <f t="shared" si="8"/>
        <v>2.5802469135802468</v>
      </c>
      <c r="AF23" s="3">
        <f t="shared" si="9"/>
        <v>2.6124999999999998</v>
      </c>
      <c r="AG23" s="3">
        <f t="shared" si="10"/>
        <v>2.6124999999999998</v>
      </c>
      <c r="AH23" s="3">
        <f t="shared" si="11"/>
        <v>2.6124999999999998</v>
      </c>
      <c r="AI23" s="3">
        <f t="shared" si="12"/>
        <v>2.6124999999999998</v>
      </c>
      <c r="AJ23" s="3" t="e">
        <f t="shared" si="13"/>
        <v>#VALUE!</v>
      </c>
      <c r="AK23" s="3" t="e">
        <f t="shared" si="14"/>
        <v>#VALUE!</v>
      </c>
      <c r="AL23" s="3" t="e">
        <f t="shared" si="15"/>
        <v>#VALUE!</v>
      </c>
    </row>
    <row r="24" spans="1:38" s="3" customFormat="1" x14ac:dyDescent="0.2">
      <c r="A24" s="2" t="s">
        <v>31</v>
      </c>
      <c r="B24" s="3">
        <f>975/2</f>
        <v>487.5</v>
      </c>
      <c r="C24" s="3">
        <f>475/2</f>
        <v>237.5</v>
      </c>
      <c r="D24" s="3">
        <v>1296</v>
      </c>
      <c r="E24" s="3">
        <f t="shared" si="4"/>
        <v>2.0526315789473686</v>
      </c>
      <c r="F24" s="2">
        <f t="shared" si="0"/>
        <v>151.19999999999999</v>
      </c>
      <c r="H24" s="3">
        <f>425/2</f>
        <v>212.5</v>
      </c>
      <c r="I24" s="3">
        <v>3371</v>
      </c>
      <c r="J24" s="2">
        <f t="shared" si="1"/>
        <v>2.2941176470588234</v>
      </c>
      <c r="K24" s="2">
        <f t="shared" si="2"/>
        <v>393.28333333333336</v>
      </c>
      <c r="L24" s="2">
        <f t="shared" si="16"/>
        <v>0.24148606811145479</v>
      </c>
      <c r="M24" s="2">
        <f t="shared" si="16"/>
        <v>242.08333333333337</v>
      </c>
      <c r="N24" s="3">
        <v>20</v>
      </c>
      <c r="AB24" s="3" t="e">
        <f t="shared" si="5"/>
        <v>#DIV/0!</v>
      </c>
      <c r="AC24" s="3" t="e">
        <f t="shared" si="6"/>
        <v>#DIV/0!</v>
      </c>
      <c r="AD24" s="3" t="e">
        <f t="shared" si="7"/>
        <v>#DIV/0!</v>
      </c>
      <c r="AE24" s="3" t="e">
        <f t="shared" si="8"/>
        <v>#DIV/0!</v>
      </c>
      <c r="AF24" s="3" t="e">
        <f t="shared" si="9"/>
        <v>#DIV/0!</v>
      </c>
      <c r="AG24" s="3" t="e">
        <f t="shared" si="10"/>
        <v>#DIV/0!</v>
      </c>
      <c r="AH24" s="3" t="e">
        <f t="shared" si="11"/>
        <v>#DIV/0!</v>
      </c>
      <c r="AI24" s="3" t="e">
        <f t="shared" si="12"/>
        <v>#DIV/0!</v>
      </c>
      <c r="AJ24" s="3" t="e">
        <f t="shared" si="13"/>
        <v>#DIV/0!</v>
      </c>
      <c r="AK24" s="3" t="e">
        <f t="shared" si="14"/>
        <v>#DIV/0!</v>
      </c>
      <c r="AL24" s="3" t="e">
        <f t="shared" si="15"/>
        <v>#DIV/0!</v>
      </c>
    </row>
    <row r="25" spans="1:38" s="3" customFormat="1" x14ac:dyDescent="0.2">
      <c r="A25" s="2" t="s">
        <v>32</v>
      </c>
      <c r="F25" s="2"/>
      <c r="J25" s="2"/>
      <c r="K25" s="2"/>
      <c r="L25" s="2"/>
      <c r="M25" s="2"/>
      <c r="O25" s="3" t="s">
        <v>46</v>
      </c>
      <c r="AB25" s="3" t="e">
        <f>O25/P25</f>
        <v>#VALUE!</v>
      </c>
      <c r="AC25" s="3" t="e">
        <f>O25/Q25</f>
        <v>#VALUE!</v>
      </c>
      <c r="AD25" s="3" t="e">
        <f>O25/R25</f>
        <v>#VALUE!</v>
      </c>
      <c r="AE25" s="3" t="e">
        <f>O25/S25</f>
        <v>#VALUE!</v>
      </c>
      <c r="AF25" s="3" t="e">
        <f>O25/T25</f>
        <v>#VALUE!</v>
      </c>
      <c r="AG25" s="3" t="e">
        <f>O25/U25</f>
        <v>#VALUE!</v>
      </c>
      <c r="AH25" s="3" t="e">
        <f>O25/V25</f>
        <v>#VALUE!</v>
      </c>
      <c r="AI25" s="3" t="e">
        <f>O25/W25</f>
        <v>#VALUE!</v>
      </c>
      <c r="AJ25" s="3" t="e">
        <f>O25/X25</f>
        <v>#VALUE!</v>
      </c>
      <c r="AK25" s="3" t="e">
        <f>O25/Y25</f>
        <v>#VALUE!</v>
      </c>
      <c r="AL25" s="3" t="e">
        <f>O25/Z25</f>
        <v>#VALUE!</v>
      </c>
    </row>
    <row r="26" spans="1:38" s="3" customFormat="1" x14ac:dyDescent="0.2">
      <c r="A26" s="2" t="s">
        <v>33</v>
      </c>
      <c r="F26" s="2"/>
      <c r="J26" s="2"/>
      <c r="K26" s="2"/>
      <c r="L26" s="2"/>
      <c r="M26" s="2"/>
      <c r="O26" s="3" t="s">
        <v>81</v>
      </c>
      <c r="AB26" s="3" t="e">
        <f>O26/P26</f>
        <v>#VALUE!</v>
      </c>
      <c r="AC26" s="3" t="e">
        <f>O26/Q26</f>
        <v>#VALUE!</v>
      </c>
      <c r="AD26" s="3" t="e">
        <f>O26/R26</f>
        <v>#VALUE!</v>
      </c>
      <c r="AE26" s="3" t="e">
        <f>O26/S26</f>
        <v>#VALUE!</v>
      </c>
      <c r="AF26" s="3" t="e">
        <f>O26/T26</f>
        <v>#VALUE!</v>
      </c>
      <c r="AG26" s="3" t="e">
        <f>O26/U26</f>
        <v>#VALUE!</v>
      </c>
      <c r="AH26" s="3" t="e">
        <f>O26/V26</f>
        <v>#VALUE!</v>
      </c>
      <c r="AI26" s="3" t="e">
        <f>O26/W26</f>
        <v>#VALUE!</v>
      </c>
      <c r="AJ26" s="3" t="e">
        <f>O26/X26</f>
        <v>#VALUE!</v>
      </c>
      <c r="AK26" s="3" t="e">
        <f>O26/Y26</f>
        <v>#VALUE!</v>
      </c>
      <c r="AL26" s="3" t="e">
        <f>O26/Z26</f>
        <v>#VALUE!</v>
      </c>
    </row>
    <row r="27" spans="1:38" s="3" customFormat="1" x14ac:dyDescent="0.2">
      <c r="A27" s="2" t="s">
        <v>34</v>
      </c>
      <c r="B27" s="3">
        <f>1005/2</f>
        <v>502.5</v>
      </c>
      <c r="C27" s="3">
        <f>445/2</f>
        <v>222.5</v>
      </c>
      <c r="D27" s="3">
        <v>1058</v>
      </c>
      <c r="E27" s="3">
        <f t="shared" si="4"/>
        <v>2.2584269662921348</v>
      </c>
      <c r="F27" s="2">
        <f t="shared" si="0"/>
        <v>123.43333333333334</v>
      </c>
      <c r="H27" s="3">
        <f>405/2</f>
        <v>202.5</v>
      </c>
      <c r="I27" s="3">
        <v>3194</v>
      </c>
      <c r="J27" s="2">
        <f t="shared" si="1"/>
        <v>2.4814814814814814</v>
      </c>
      <c r="K27" s="2">
        <f t="shared" si="2"/>
        <v>372.63333333333333</v>
      </c>
      <c r="L27" s="2">
        <f t="shared" si="16"/>
        <v>0.2230545151893466</v>
      </c>
      <c r="M27" s="2">
        <f t="shared" si="16"/>
        <v>249.2</v>
      </c>
      <c r="N27" s="3">
        <v>17</v>
      </c>
      <c r="P27" s="3">
        <f>445/2</f>
        <v>222.5</v>
      </c>
      <c r="Q27" s="3">
        <f>435/2</f>
        <v>217.5</v>
      </c>
      <c r="R27" s="3">
        <f>430/2</f>
        <v>215</v>
      </c>
      <c r="S27" s="3">
        <f>430/2</f>
        <v>215</v>
      </c>
      <c r="T27" s="3">
        <f>430/2</f>
        <v>215</v>
      </c>
      <c r="U27" s="3">
        <f>430/2</f>
        <v>215</v>
      </c>
      <c r="V27" s="3">
        <f>425/2</f>
        <v>212.5</v>
      </c>
      <c r="W27" s="3">
        <f>425/2</f>
        <v>212.5</v>
      </c>
      <c r="X27" s="3">
        <f>425/2</f>
        <v>212.5</v>
      </c>
      <c r="Y27" s="3">
        <f>420/2</f>
        <v>210</v>
      </c>
      <c r="Z27" s="3">
        <f>420/2</f>
        <v>210</v>
      </c>
      <c r="AB27" s="3">
        <f t="shared" si="5"/>
        <v>2.2584269662921348</v>
      </c>
      <c r="AC27" s="3">
        <f t="shared" si="6"/>
        <v>2.3103448275862069</v>
      </c>
      <c r="AD27" s="3">
        <f t="shared" si="7"/>
        <v>2.3372093023255816</v>
      </c>
      <c r="AE27" s="3">
        <f t="shared" si="8"/>
        <v>2.3372093023255816</v>
      </c>
      <c r="AF27" s="3">
        <f t="shared" si="9"/>
        <v>2.3372093023255816</v>
      </c>
      <c r="AG27" s="3">
        <f t="shared" si="10"/>
        <v>2.3372093023255816</v>
      </c>
      <c r="AH27" s="3">
        <f t="shared" si="11"/>
        <v>2.3647058823529412</v>
      </c>
      <c r="AI27" s="3">
        <f t="shared" si="12"/>
        <v>2.3647058823529412</v>
      </c>
      <c r="AJ27" s="3">
        <f t="shared" si="13"/>
        <v>2.3647058823529412</v>
      </c>
      <c r="AK27" s="3">
        <f t="shared" si="14"/>
        <v>2.3928571428571428</v>
      </c>
      <c r="AL27" s="3">
        <f t="shared" si="15"/>
        <v>2.3928571428571428</v>
      </c>
    </row>
    <row r="28" spans="1:38" s="3" customFormat="1" x14ac:dyDescent="0.2">
      <c r="A28" s="2" t="s">
        <v>35</v>
      </c>
      <c r="B28" s="3">
        <f>995/2</f>
        <v>497.5</v>
      </c>
      <c r="C28" s="3">
        <f>445/2</f>
        <v>222.5</v>
      </c>
      <c r="D28" s="3">
        <v>829</v>
      </c>
      <c r="E28" s="3">
        <f t="shared" si="4"/>
        <v>2.2359550561797752</v>
      </c>
      <c r="F28" s="2">
        <f t="shared" si="0"/>
        <v>96.716666666666669</v>
      </c>
      <c r="H28" s="3">
        <f>385/2</f>
        <v>192.5</v>
      </c>
      <c r="I28" s="3">
        <v>3594</v>
      </c>
      <c r="J28" s="2">
        <f t="shared" si="1"/>
        <v>2.5844155844155843</v>
      </c>
      <c r="K28" s="2">
        <f t="shared" si="2"/>
        <v>419.3</v>
      </c>
      <c r="L28" s="2">
        <f t="shared" si="16"/>
        <v>0.34846052823580909</v>
      </c>
      <c r="M28" s="2">
        <f t="shared" si="16"/>
        <v>322.58333333333337</v>
      </c>
      <c r="N28" s="3">
        <v>16</v>
      </c>
      <c r="P28" s="3">
        <f>425/2</f>
        <v>212.5</v>
      </c>
      <c r="Q28" s="3">
        <f>420/2</f>
        <v>210</v>
      </c>
      <c r="R28" s="3">
        <f>415/2</f>
        <v>207.5</v>
      </c>
      <c r="S28" s="3">
        <f>415/2</f>
        <v>207.5</v>
      </c>
      <c r="T28" s="3">
        <f>405/2</f>
        <v>202.5</v>
      </c>
      <c r="U28" s="3">
        <f>400/2</f>
        <v>200</v>
      </c>
      <c r="V28" s="3">
        <f>400/2</f>
        <v>200</v>
      </c>
      <c r="W28" s="3">
        <f>400/2</f>
        <v>200</v>
      </c>
      <c r="X28" s="3">
        <f>400/2</f>
        <v>200</v>
      </c>
      <c r="Y28" s="3">
        <f>395/2</f>
        <v>197.5</v>
      </c>
      <c r="Z28" s="3">
        <f>395/2</f>
        <v>197.5</v>
      </c>
      <c r="AB28" s="3">
        <f t="shared" si="5"/>
        <v>2.3411764705882354</v>
      </c>
      <c r="AC28" s="3">
        <f t="shared" si="6"/>
        <v>2.3690476190476191</v>
      </c>
      <c r="AD28" s="3">
        <f t="shared" si="7"/>
        <v>2.3975903614457832</v>
      </c>
      <c r="AE28" s="3">
        <f t="shared" si="8"/>
        <v>2.3975903614457832</v>
      </c>
      <c r="AF28" s="3">
        <f t="shared" si="9"/>
        <v>2.4567901234567899</v>
      </c>
      <c r="AG28" s="3">
        <f t="shared" si="10"/>
        <v>2.4874999999999998</v>
      </c>
      <c r="AH28" s="3">
        <f t="shared" si="11"/>
        <v>2.4874999999999998</v>
      </c>
      <c r="AI28" s="3">
        <f t="shared" si="12"/>
        <v>2.4874999999999998</v>
      </c>
      <c r="AJ28" s="3">
        <f t="shared" si="13"/>
        <v>2.4874999999999998</v>
      </c>
      <c r="AK28" s="3">
        <f t="shared" si="14"/>
        <v>2.518987341772152</v>
      </c>
      <c r="AL28" s="3">
        <f t="shared" si="15"/>
        <v>2.518987341772152</v>
      </c>
    </row>
    <row r="29" spans="1:38" s="3" customFormat="1" x14ac:dyDescent="0.2">
      <c r="A29" s="2" t="s">
        <v>36</v>
      </c>
      <c r="B29" s="3">
        <f>1045/2</f>
        <v>522.5</v>
      </c>
      <c r="C29" s="3">
        <f>455/2</f>
        <v>227.5</v>
      </c>
      <c r="D29" s="3">
        <v>800</v>
      </c>
      <c r="E29" s="3">
        <f t="shared" si="4"/>
        <v>2.2967032967032965</v>
      </c>
      <c r="F29" s="2">
        <f t="shared" si="0"/>
        <v>93.333333333333329</v>
      </c>
      <c r="H29" s="3">
        <f>410/2</f>
        <v>205</v>
      </c>
      <c r="I29" s="3">
        <v>2866</v>
      </c>
      <c r="J29" s="2">
        <f t="shared" si="1"/>
        <v>2.5487804878048781</v>
      </c>
      <c r="K29" s="2">
        <f t="shared" si="2"/>
        <v>334.36666666666667</v>
      </c>
      <c r="L29" s="2">
        <f t="shared" si="16"/>
        <v>0.25207719110158155</v>
      </c>
      <c r="M29" s="2">
        <f t="shared" si="16"/>
        <v>241.03333333333336</v>
      </c>
      <c r="N29" s="3">
        <v>17</v>
      </c>
      <c r="P29" s="3">
        <f>445/2</f>
        <v>222.5</v>
      </c>
      <c r="Q29" s="3">
        <f>440/2</f>
        <v>220</v>
      </c>
      <c r="R29" s="3">
        <f>435/2</f>
        <v>217.5</v>
      </c>
      <c r="S29" s="3">
        <f>425/2</f>
        <v>212.5</v>
      </c>
      <c r="T29" s="3">
        <f>425/2</f>
        <v>212.5</v>
      </c>
      <c r="U29" s="3">
        <f>420/2</f>
        <v>210</v>
      </c>
      <c r="V29" s="3">
        <f>415/2</f>
        <v>207.5</v>
      </c>
      <c r="W29" s="3">
        <f>415/2</f>
        <v>207.5</v>
      </c>
      <c r="X29" s="3">
        <f>415/2</f>
        <v>207.5</v>
      </c>
      <c r="Y29" s="3">
        <f>415/2</f>
        <v>207.5</v>
      </c>
      <c r="Z29" s="3">
        <f>410/2</f>
        <v>205</v>
      </c>
      <c r="AB29" s="3">
        <f t="shared" si="5"/>
        <v>2.3483146067415732</v>
      </c>
      <c r="AC29" s="3">
        <f t="shared" si="6"/>
        <v>2.375</v>
      </c>
      <c r="AD29" s="3">
        <f t="shared" si="7"/>
        <v>2.4022988505747125</v>
      </c>
      <c r="AE29" s="3">
        <f t="shared" si="8"/>
        <v>2.4588235294117649</v>
      </c>
      <c r="AF29" s="3">
        <f t="shared" si="9"/>
        <v>2.4588235294117649</v>
      </c>
      <c r="AG29" s="3">
        <f t="shared" si="10"/>
        <v>2.4880952380952381</v>
      </c>
      <c r="AH29" s="3">
        <f t="shared" si="11"/>
        <v>2.5180722891566263</v>
      </c>
      <c r="AI29" s="3">
        <f t="shared" si="12"/>
        <v>2.5180722891566263</v>
      </c>
      <c r="AJ29" s="3">
        <f t="shared" si="13"/>
        <v>2.5180722891566263</v>
      </c>
      <c r="AK29" s="3">
        <f t="shared" si="14"/>
        <v>2.5180722891566263</v>
      </c>
      <c r="AL29" s="3">
        <f t="shared" si="15"/>
        <v>2.5487804878048781</v>
      </c>
    </row>
    <row r="30" spans="1:38" s="3" customFormat="1" x14ac:dyDescent="0.2">
      <c r="A30" s="2" t="s">
        <v>37</v>
      </c>
      <c r="B30" s="3">
        <f>1005/2</f>
        <v>502.5</v>
      </c>
      <c r="C30" s="3">
        <f>415/2</f>
        <v>207.5</v>
      </c>
      <c r="D30" s="3">
        <v>1004</v>
      </c>
      <c r="E30" s="3">
        <f t="shared" si="4"/>
        <v>2.4216867469879517</v>
      </c>
      <c r="F30" s="2">
        <f t="shared" si="0"/>
        <v>117.13333333333334</v>
      </c>
      <c r="H30" s="3">
        <f>365/2</f>
        <v>182.5</v>
      </c>
      <c r="I30" s="3">
        <v>2818</v>
      </c>
      <c r="J30" s="2">
        <f t="shared" si="1"/>
        <v>2.7534246575342465</v>
      </c>
      <c r="K30" s="2">
        <f t="shared" si="2"/>
        <v>328.76666666666665</v>
      </c>
      <c r="L30" s="2">
        <f t="shared" si="16"/>
        <v>0.33173791054629476</v>
      </c>
      <c r="M30" s="2">
        <f t="shared" si="16"/>
        <v>211.63333333333333</v>
      </c>
      <c r="N30" s="3">
        <v>19</v>
      </c>
      <c r="P30" s="3">
        <f>410/2</f>
        <v>205</v>
      </c>
      <c r="Q30" s="3">
        <f>405/2</f>
        <v>202.5</v>
      </c>
      <c r="R30" s="3">
        <f>400/2</f>
        <v>200</v>
      </c>
      <c r="S30" s="3">
        <f>395/2</f>
        <v>197.5</v>
      </c>
      <c r="T30" s="3">
        <f>390/2</f>
        <v>195</v>
      </c>
      <c r="U30" s="3">
        <f>390/2</f>
        <v>195</v>
      </c>
      <c r="V30" s="3">
        <f>385/2</f>
        <v>192.5</v>
      </c>
      <c r="W30" s="3">
        <f>385/2</f>
        <v>192.5</v>
      </c>
      <c r="X30" s="3">
        <f>385/2</f>
        <v>192.5</v>
      </c>
      <c r="Y30" s="3">
        <f>380/2</f>
        <v>190</v>
      </c>
      <c r="Z30" s="3">
        <f>380/2</f>
        <v>190</v>
      </c>
      <c r="AB30" s="3">
        <f t="shared" si="5"/>
        <v>2.4512195121951219</v>
      </c>
      <c r="AC30" s="3">
        <f t="shared" si="6"/>
        <v>2.4814814814814814</v>
      </c>
      <c r="AD30" s="3">
        <f t="shared" si="7"/>
        <v>2.5125000000000002</v>
      </c>
      <c r="AE30" s="3">
        <f t="shared" si="8"/>
        <v>2.5443037974683542</v>
      </c>
      <c r="AF30" s="3">
        <f t="shared" si="9"/>
        <v>2.5769230769230771</v>
      </c>
      <c r="AG30" s="3">
        <f t="shared" si="10"/>
        <v>2.5769230769230771</v>
      </c>
      <c r="AH30" s="3">
        <f t="shared" si="11"/>
        <v>2.6103896103896105</v>
      </c>
      <c r="AI30" s="3">
        <f t="shared" si="12"/>
        <v>2.6103896103896105</v>
      </c>
      <c r="AJ30" s="3">
        <f t="shared" si="13"/>
        <v>2.6103896103896105</v>
      </c>
      <c r="AK30" s="3">
        <f t="shared" si="14"/>
        <v>2.6447368421052633</v>
      </c>
      <c r="AL30" s="3">
        <f t="shared" si="15"/>
        <v>2.6447368421052633</v>
      </c>
    </row>
    <row r="31" spans="1:38" s="3" customFormat="1" x14ac:dyDescent="0.2">
      <c r="A31" s="2" t="s">
        <v>38</v>
      </c>
      <c r="F31" s="2"/>
      <c r="J31" s="2"/>
      <c r="K31" s="2"/>
      <c r="L31" s="2"/>
      <c r="M31" s="2"/>
      <c r="O31" s="3" t="s">
        <v>47</v>
      </c>
      <c r="AB31" s="3" t="e">
        <f>O31/P31</f>
        <v>#VALUE!</v>
      </c>
      <c r="AC31" s="3" t="e">
        <f>O31/Q31</f>
        <v>#VALUE!</v>
      </c>
      <c r="AD31" s="3" t="e">
        <f>O31/R31</f>
        <v>#VALUE!</v>
      </c>
      <c r="AE31" s="3" t="e">
        <f>O31/S31</f>
        <v>#VALUE!</v>
      </c>
      <c r="AF31" s="3" t="e">
        <f>O31/T31</f>
        <v>#VALUE!</v>
      </c>
      <c r="AG31" s="3" t="e">
        <f>O31/U31</f>
        <v>#VALUE!</v>
      </c>
      <c r="AH31" s="3" t="e">
        <f>O31/V31</f>
        <v>#VALUE!</v>
      </c>
      <c r="AI31" s="3" t="e">
        <f>O31/W31</f>
        <v>#VALUE!</v>
      </c>
      <c r="AJ31" s="3" t="e">
        <f>O31/X31</f>
        <v>#VALUE!</v>
      </c>
      <c r="AK31" s="3" t="e">
        <f>O31/Y31</f>
        <v>#VALUE!</v>
      </c>
      <c r="AL31" s="3" t="e">
        <f>O31/Z31</f>
        <v>#VALUE!</v>
      </c>
    </row>
    <row r="32" spans="1:38" s="3" customFormat="1" x14ac:dyDescent="0.2">
      <c r="A32" s="2" t="s">
        <v>39</v>
      </c>
      <c r="B32" s="3">
        <f>995/2</f>
        <v>497.5</v>
      </c>
      <c r="C32" s="3">
        <f>435/2</f>
        <v>217.5</v>
      </c>
      <c r="D32" s="3">
        <v>559</v>
      </c>
      <c r="E32" s="3">
        <f t="shared" si="4"/>
        <v>2.2873563218390807</v>
      </c>
      <c r="F32" s="2">
        <f t="shared" si="0"/>
        <v>65.216666666666669</v>
      </c>
      <c r="H32" s="3">
        <f>385/2</f>
        <v>192.5</v>
      </c>
      <c r="I32" s="3">
        <v>2896</v>
      </c>
      <c r="J32" s="2">
        <f t="shared" si="1"/>
        <v>2.5844155844155843</v>
      </c>
      <c r="K32" s="2">
        <f t="shared" si="2"/>
        <v>337.86666666666667</v>
      </c>
      <c r="L32" s="2">
        <f t="shared" si="16"/>
        <v>0.29705926257650361</v>
      </c>
      <c r="M32" s="2">
        <f t="shared" si="16"/>
        <v>272.64999999999998</v>
      </c>
      <c r="N32" s="3">
        <v>16</v>
      </c>
      <c r="AB32" s="3" t="e">
        <f t="shared" si="5"/>
        <v>#DIV/0!</v>
      </c>
      <c r="AC32" s="3" t="e">
        <f t="shared" si="6"/>
        <v>#DIV/0!</v>
      </c>
      <c r="AD32" s="3" t="e">
        <f t="shared" si="7"/>
        <v>#DIV/0!</v>
      </c>
      <c r="AE32" s="3" t="e">
        <f t="shared" si="8"/>
        <v>#DIV/0!</v>
      </c>
      <c r="AF32" s="3" t="e">
        <f t="shared" si="9"/>
        <v>#DIV/0!</v>
      </c>
      <c r="AG32" s="3" t="e">
        <f t="shared" si="10"/>
        <v>#DIV/0!</v>
      </c>
      <c r="AH32" s="3" t="e">
        <f t="shared" si="11"/>
        <v>#DIV/0!</v>
      </c>
      <c r="AI32" s="3" t="e">
        <f t="shared" si="12"/>
        <v>#DIV/0!</v>
      </c>
      <c r="AJ32" s="3" t="e">
        <f t="shared" si="13"/>
        <v>#DIV/0!</v>
      </c>
      <c r="AK32" s="3" t="e">
        <f t="shared" si="14"/>
        <v>#DIV/0!</v>
      </c>
      <c r="AL32" s="3" t="e">
        <f t="shared" si="15"/>
        <v>#DIV/0!</v>
      </c>
    </row>
    <row r="33" spans="1:38" s="3" customFormat="1" x14ac:dyDescent="0.2">
      <c r="A33" s="2" t="s">
        <v>40</v>
      </c>
      <c r="B33" s="3">
        <f>1065/2</f>
        <v>532.5</v>
      </c>
      <c r="C33" s="3">
        <f>495/2</f>
        <v>247.5</v>
      </c>
      <c r="D33" s="3">
        <v>531</v>
      </c>
      <c r="E33" s="3">
        <f t="shared" si="4"/>
        <v>2.1515151515151514</v>
      </c>
      <c r="F33" s="2">
        <f t="shared" si="0"/>
        <v>61.95</v>
      </c>
      <c r="H33" s="3" t="s">
        <v>43</v>
      </c>
      <c r="I33" s="3">
        <v>2842</v>
      </c>
      <c r="J33" s="2"/>
      <c r="K33" s="2">
        <f t="shared" si="2"/>
        <v>331.56666666666666</v>
      </c>
      <c r="L33" s="2"/>
      <c r="M33" s="2">
        <f t="shared" si="16"/>
        <v>269.61666666666667</v>
      </c>
      <c r="N33" s="3">
        <v>19</v>
      </c>
      <c r="P33" s="3">
        <f>475/2</f>
        <v>237.5</v>
      </c>
      <c r="Q33" s="3">
        <f>455/2</f>
        <v>227.5</v>
      </c>
      <c r="R33" s="3">
        <f>445/2</f>
        <v>222.5</v>
      </c>
      <c r="S33" s="3">
        <f>440/2</f>
        <v>220</v>
      </c>
      <c r="T33" s="3">
        <f>435/2</f>
        <v>217.5</v>
      </c>
      <c r="U33" s="3">
        <f>430/2</f>
        <v>215</v>
      </c>
      <c r="V33" s="3">
        <f>430/2</f>
        <v>215</v>
      </c>
      <c r="W33" s="3">
        <f>425/2</f>
        <v>212.5</v>
      </c>
      <c r="X33" s="3">
        <f>420/2</f>
        <v>210</v>
      </c>
      <c r="Y33" s="3">
        <f>420/2</f>
        <v>210</v>
      </c>
      <c r="Z33" s="3">
        <f>420/2</f>
        <v>210</v>
      </c>
      <c r="AB33" s="3">
        <f t="shared" si="5"/>
        <v>2.2421052631578946</v>
      </c>
      <c r="AC33" s="3">
        <f t="shared" si="6"/>
        <v>2.3406593406593408</v>
      </c>
      <c r="AD33" s="3">
        <f t="shared" si="7"/>
        <v>2.393258426966292</v>
      </c>
      <c r="AE33" s="3">
        <f t="shared" si="8"/>
        <v>2.4204545454545454</v>
      </c>
      <c r="AF33" s="3">
        <f t="shared" si="9"/>
        <v>2.4482758620689653</v>
      </c>
      <c r="AG33" s="3">
        <f t="shared" si="10"/>
        <v>2.4767441860465116</v>
      </c>
      <c r="AH33" s="3">
        <f t="shared" si="11"/>
        <v>2.4767441860465116</v>
      </c>
      <c r="AI33" s="3">
        <f t="shared" si="12"/>
        <v>2.5058823529411764</v>
      </c>
      <c r="AJ33" s="3">
        <f t="shared" si="13"/>
        <v>2.5357142857142856</v>
      </c>
      <c r="AK33" s="3">
        <f t="shared" si="14"/>
        <v>2.5357142857142856</v>
      </c>
      <c r="AL33" s="3">
        <f t="shared" si="15"/>
        <v>2.5357142857142856</v>
      </c>
    </row>
    <row r="34" spans="1:38" s="3" customFormat="1" x14ac:dyDescent="0.2">
      <c r="A34" s="2" t="s">
        <v>41</v>
      </c>
      <c r="B34" s="3">
        <f>1015/2</f>
        <v>507.5</v>
      </c>
      <c r="C34" s="3">
        <f>435/2</f>
        <v>217.5</v>
      </c>
      <c r="D34" s="3">
        <v>833</v>
      </c>
      <c r="E34" s="3">
        <f t="shared" si="4"/>
        <v>2.3333333333333335</v>
      </c>
      <c r="F34" s="2">
        <f t="shared" si="0"/>
        <v>97.183333333333337</v>
      </c>
      <c r="H34" s="3">
        <f>395/2</f>
        <v>197.5</v>
      </c>
      <c r="I34" s="3">
        <v>2661</v>
      </c>
      <c r="J34" s="2">
        <f t="shared" si="1"/>
        <v>2.5696202531645569</v>
      </c>
      <c r="K34" s="2">
        <f t="shared" si="2"/>
        <v>310.45</v>
      </c>
      <c r="L34" s="2">
        <f t="shared" si="16"/>
        <v>0.23628691983122341</v>
      </c>
      <c r="M34" s="2">
        <f t="shared" si="16"/>
        <v>213.26666666666665</v>
      </c>
      <c r="N34" s="3">
        <v>14</v>
      </c>
      <c r="P34" s="3">
        <f>425/2</f>
        <v>212.5</v>
      </c>
      <c r="Q34" s="3">
        <f>420/2</f>
        <v>210</v>
      </c>
      <c r="R34" s="3">
        <f>415/2</f>
        <v>207.5</v>
      </c>
      <c r="S34" s="3">
        <f>410/2</f>
        <v>205</v>
      </c>
      <c r="T34" s="3">
        <f>410/2</f>
        <v>205</v>
      </c>
      <c r="U34" s="3">
        <f>410/2</f>
        <v>205</v>
      </c>
      <c r="V34" s="3">
        <f>410/2</f>
        <v>205</v>
      </c>
      <c r="W34" s="3">
        <f>405/2</f>
        <v>202.5</v>
      </c>
      <c r="X34" s="3">
        <f>400/2</f>
        <v>200</v>
      </c>
      <c r="Y34" s="3">
        <f>400/2</f>
        <v>200</v>
      </c>
      <c r="Z34" s="3">
        <f>400/2</f>
        <v>200</v>
      </c>
      <c r="AB34" s="3">
        <f t="shared" si="5"/>
        <v>2.388235294117647</v>
      </c>
      <c r="AC34" s="3">
        <f t="shared" si="6"/>
        <v>2.4166666666666665</v>
      </c>
      <c r="AD34" s="3">
        <f t="shared" si="7"/>
        <v>2.4457831325301207</v>
      </c>
      <c r="AE34" s="3">
        <f t="shared" si="8"/>
        <v>2.475609756097561</v>
      </c>
      <c r="AF34" s="3">
        <f t="shared" si="9"/>
        <v>2.475609756097561</v>
      </c>
      <c r="AG34" s="3">
        <f t="shared" si="10"/>
        <v>2.475609756097561</v>
      </c>
      <c r="AH34" s="3">
        <f t="shared" si="11"/>
        <v>2.475609756097561</v>
      </c>
      <c r="AI34" s="3">
        <f t="shared" si="12"/>
        <v>2.5061728395061729</v>
      </c>
      <c r="AJ34" s="3">
        <f t="shared" si="13"/>
        <v>2.5375000000000001</v>
      </c>
      <c r="AK34" s="3">
        <f t="shared" si="14"/>
        <v>2.5375000000000001</v>
      </c>
      <c r="AL34" s="3">
        <f t="shared" si="15"/>
        <v>2.5375000000000001</v>
      </c>
    </row>
    <row r="35" spans="1:38" s="3" customFormat="1" x14ac:dyDescent="0.2">
      <c r="A35" s="2" t="s">
        <v>42</v>
      </c>
      <c r="B35" s="3">
        <f>995/2</f>
        <v>497.5</v>
      </c>
      <c r="C35" s="3">
        <f>455/2</f>
        <v>227.5</v>
      </c>
      <c r="D35" s="3">
        <v>1035</v>
      </c>
      <c r="E35" s="3">
        <f t="shared" si="4"/>
        <v>2.1868131868131866</v>
      </c>
      <c r="F35" s="2">
        <f t="shared" si="0"/>
        <v>120.75</v>
      </c>
      <c r="H35" s="3">
        <f>405/2</f>
        <v>202.5</v>
      </c>
      <c r="I35" s="3">
        <v>3108</v>
      </c>
      <c r="J35" s="2">
        <f t="shared" si="1"/>
        <v>2.4567901234567899</v>
      </c>
      <c r="K35" s="2">
        <f t="shared" si="2"/>
        <v>362.6</v>
      </c>
      <c r="L35" s="2">
        <f t="shared" si="16"/>
        <v>0.26997693664360334</v>
      </c>
      <c r="M35" s="2">
        <f t="shared" si="16"/>
        <v>241.85000000000002</v>
      </c>
      <c r="N35" s="3">
        <v>18</v>
      </c>
      <c r="AB35" s="3" t="e">
        <f t="shared" si="5"/>
        <v>#DIV/0!</v>
      </c>
      <c r="AC35" s="3" t="e">
        <f t="shared" si="6"/>
        <v>#DIV/0!</v>
      </c>
      <c r="AD35" s="3" t="e">
        <f t="shared" si="7"/>
        <v>#DIV/0!</v>
      </c>
      <c r="AE35" s="3" t="e">
        <f t="shared" si="8"/>
        <v>#DIV/0!</v>
      </c>
      <c r="AF35" s="3" t="e">
        <f t="shared" si="9"/>
        <v>#DIV/0!</v>
      </c>
      <c r="AG35" s="3" t="e">
        <f t="shared" si="10"/>
        <v>#DIV/0!</v>
      </c>
      <c r="AH35" s="3" t="e">
        <f t="shared" si="11"/>
        <v>#DIV/0!</v>
      </c>
      <c r="AI35" s="3" t="e">
        <f t="shared" si="12"/>
        <v>#DIV/0!</v>
      </c>
      <c r="AJ35" s="3" t="e">
        <f t="shared" si="13"/>
        <v>#DIV/0!</v>
      </c>
      <c r="AK35" s="3" t="e">
        <f t="shared" si="14"/>
        <v>#DIV/0!</v>
      </c>
      <c r="AL35" s="3" t="e">
        <f t="shared" si="15"/>
        <v>#DIV/0!</v>
      </c>
    </row>
    <row r="36" spans="1:38" s="3" customFormat="1" x14ac:dyDescent="0.2">
      <c r="A36" s="2" t="s">
        <v>48</v>
      </c>
      <c r="B36" s="3">
        <f>1035/2</f>
        <v>517.5</v>
      </c>
      <c r="C36" s="3">
        <f>475/2</f>
        <v>237.5</v>
      </c>
      <c r="D36" s="3">
        <v>745</v>
      </c>
      <c r="E36" s="3">
        <f t="shared" si="4"/>
        <v>2.1789473684210527</v>
      </c>
      <c r="F36" s="2">
        <f t="shared" si="0"/>
        <v>86.916666666666671</v>
      </c>
      <c r="H36" s="3">
        <f>405/2</f>
        <v>202.5</v>
      </c>
      <c r="I36" s="3">
        <v>3148</v>
      </c>
      <c r="J36" s="2">
        <f t="shared" si="1"/>
        <v>2.5555555555555554</v>
      </c>
      <c r="K36" s="2">
        <f t="shared" si="2"/>
        <v>367.26666666666665</v>
      </c>
      <c r="L36" s="2">
        <f t="shared" si="16"/>
        <v>0.37660818713450261</v>
      </c>
      <c r="M36" s="2">
        <f t="shared" si="16"/>
        <v>280.34999999999997</v>
      </c>
      <c r="N36" s="3">
        <v>19</v>
      </c>
      <c r="P36" s="3">
        <f>465/2</f>
        <v>232.5</v>
      </c>
      <c r="Q36" s="3">
        <f>465/2</f>
        <v>232.5</v>
      </c>
      <c r="R36" s="3">
        <f>455/2</f>
        <v>227.5</v>
      </c>
      <c r="S36" s="3">
        <f>450/2</f>
        <v>225</v>
      </c>
      <c r="T36" s="3">
        <f>445/2</f>
        <v>222.5</v>
      </c>
      <c r="U36" s="3">
        <f>445/2</f>
        <v>222.5</v>
      </c>
      <c r="V36" s="3">
        <f>435/2</f>
        <v>217.5</v>
      </c>
      <c r="W36" s="3">
        <f>435/2</f>
        <v>217.5</v>
      </c>
      <c r="X36" s="3">
        <f>430/2</f>
        <v>215</v>
      </c>
      <c r="Y36" s="3">
        <f>425/2</f>
        <v>212.5</v>
      </c>
      <c r="Z36" s="3">
        <f>420/2</f>
        <v>210</v>
      </c>
      <c r="AB36" s="3">
        <f t="shared" si="5"/>
        <v>2.225806451612903</v>
      </c>
      <c r="AC36" s="3">
        <f t="shared" si="6"/>
        <v>2.225806451612903</v>
      </c>
      <c r="AD36" s="3">
        <f t="shared" si="7"/>
        <v>2.2747252747252746</v>
      </c>
      <c r="AE36" s="3">
        <f t="shared" si="8"/>
        <v>2.2999999999999998</v>
      </c>
      <c r="AF36" s="3">
        <f t="shared" si="9"/>
        <v>2.3258426966292136</v>
      </c>
      <c r="AG36" s="3">
        <f t="shared" si="10"/>
        <v>2.3258426966292136</v>
      </c>
      <c r="AH36" s="3">
        <f t="shared" si="11"/>
        <v>2.3793103448275863</v>
      </c>
      <c r="AI36" s="3">
        <f t="shared" si="12"/>
        <v>2.3793103448275863</v>
      </c>
      <c r="AJ36" s="3">
        <f t="shared" si="13"/>
        <v>2.4069767441860463</v>
      </c>
      <c r="AK36" s="3">
        <f t="shared" si="14"/>
        <v>2.4352941176470586</v>
      </c>
      <c r="AL36" s="3">
        <f t="shared" si="15"/>
        <v>2.4642857142857144</v>
      </c>
    </row>
    <row r="37" spans="1:38" s="3" customFormat="1" x14ac:dyDescent="0.2">
      <c r="A37" s="2" t="s">
        <v>49</v>
      </c>
      <c r="B37" s="3">
        <f>1015/2</f>
        <v>507.5</v>
      </c>
      <c r="C37" s="3">
        <f>445/2</f>
        <v>222.5</v>
      </c>
      <c r="D37" s="3">
        <v>539</v>
      </c>
      <c r="E37" s="3">
        <f t="shared" si="4"/>
        <v>2.2808988764044944</v>
      </c>
      <c r="F37" s="2">
        <f t="shared" si="0"/>
        <v>62.883333333333333</v>
      </c>
      <c r="H37" s="3">
        <f>400/2</f>
        <v>200</v>
      </c>
      <c r="I37" s="3">
        <v>2777</v>
      </c>
      <c r="J37" s="2">
        <f t="shared" si="1"/>
        <v>2.5375000000000001</v>
      </c>
      <c r="K37" s="2">
        <f t="shared" si="2"/>
        <v>323.98333333333335</v>
      </c>
      <c r="L37" s="2">
        <f t="shared" si="16"/>
        <v>0.25660112359550569</v>
      </c>
      <c r="M37" s="2">
        <f t="shared" si="16"/>
        <v>261.10000000000002</v>
      </c>
      <c r="N37" s="3">
        <v>18</v>
      </c>
      <c r="P37" s="3">
        <f>440/2</f>
        <v>220</v>
      </c>
      <c r="Q37" s="3">
        <f>435/2</f>
        <v>217.5</v>
      </c>
      <c r="R37" s="3">
        <f>430/2</f>
        <v>215</v>
      </c>
      <c r="S37" s="3">
        <f>425/2</f>
        <v>212.5</v>
      </c>
      <c r="T37" s="3">
        <f>420/2</f>
        <v>210</v>
      </c>
      <c r="U37" s="3">
        <f>415/2</f>
        <v>207.5</v>
      </c>
      <c r="V37" s="3">
        <f>410/2</f>
        <v>205</v>
      </c>
      <c r="W37" s="3">
        <f>410/2</f>
        <v>205</v>
      </c>
      <c r="X37" s="3">
        <f>410/2</f>
        <v>205</v>
      </c>
      <c r="Y37" s="3">
        <f>410/2</f>
        <v>205</v>
      </c>
      <c r="Z37" s="3">
        <f>405/2</f>
        <v>202.5</v>
      </c>
      <c r="AB37" s="3">
        <f t="shared" si="5"/>
        <v>2.3068181818181817</v>
      </c>
      <c r="AC37" s="3">
        <f t="shared" si="6"/>
        <v>2.3333333333333335</v>
      </c>
      <c r="AD37" s="3">
        <f t="shared" si="7"/>
        <v>2.36046511627907</v>
      </c>
      <c r="AE37" s="3">
        <f t="shared" si="8"/>
        <v>2.388235294117647</v>
      </c>
      <c r="AF37" s="3">
        <f t="shared" si="9"/>
        <v>2.4166666666666665</v>
      </c>
      <c r="AG37" s="3">
        <f t="shared" si="10"/>
        <v>2.4457831325301207</v>
      </c>
      <c r="AH37" s="3">
        <f t="shared" si="11"/>
        <v>2.475609756097561</v>
      </c>
      <c r="AI37" s="3">
        <f t="shared" si="12"/>
        <v>2.475609756097561</v>
      </c>
      <c r="AJ37" s="3">
        <f t="shared" si="13"/>
        <v>2.475609756097561</v>
      </c>
      <c r="AK37" s="3">
        <f t="shared" si="14"/>
        <v>2.475609756097561</v>
      </c>
      <c r="AL37" s="3">
        <f t="shared" si="15"/>
        <v>2.5061728395061729</v>
      </c>
    </row>
    <row r="38" spans="1:38" s="3" customFormat="1" x14ac:dyDescent="0.2">
      <c r="A38" s="2" t="s">
        <v>50</v>
      </c>
      <c r="B38" s="3">
        <f>1055/2</f>
        <v>527.5</v>
      </c>
      <c r="C38" s="3">
        <f>475/2</f>
        <v>237.5</v>
      </c>
      <c r="D38" s="3">
        <v>643</v>
      </c>
      <c r="E38" s="3">
        <f t="shared" si="4"/>
        <v>2.2210526315789472</v>
      </c>
      <c r="F38" s="2">
        <f t="shared" si="0"/>
        <v>75.016666666666666</v>
      </c>
      <c r="H38" s="3">
        <f>395/2</f>
        <v>197.5</v>
      </c>
      <c r="I38" s="3">
        <v>2814</v>
      </c>
      <c r="J38" s="2">
        <f t="shared" si="1"/>
        <v>2.6708860759493671</v>
      </c>
      <c r="K38" s="2">
        <f t="shared" si="2"/>
        <v>328.3</v>
      </c>
      <c r="L38" s="2">
        <f t="shared" si="16"/>
        <v>0.44983344437041994</v>
      </c>
      <c r="M38" s="2">
        <f t="shared" si="16"/>
        <v>253.28333333333336</v>
      </c>
      <c r="N38" s="3">
        <v>16</v>
      </c>
      <c r="P38" s="3">
        <f>455/2</f>
        <v>227.5</v>
      </c>
      <c r="Q38" s="3">
        <f>445/2</f>
        <v>222.5</v>
      </c>
      <c r="R38" s="3">
        <f>440/2</f>
        <v>220</v>
      </c>
      <c r="S38" s="3">
        <f>435/2</f>
        <v>217.5</v>
      </c>
      <c r="T38" s="3">
        <f>430/2</f>
        <v>215</v>
      </c>
      <c r="U38" s="3">
        <f>430/2</f>
        <v>215</v>
      </c>
      <c r="V38" s="3">
        <f>425/2</f>
        <v>212.5</v>
      </c>
      <c r="W38" s="3">
        <f>415/2</f>
        <v>207.5</v>
      </c>
      <c r="X38" s="3">
        <f>410/2</f>
        <v>205</v>
      </c>
      <c r="Y38" s="3">
        <f>405/2</f>
        <v>202.5</v>
      </c>
      <c r="Z38" s="3">
        <f>400/2</f>
        <v>200</v>
      </c>
      <c r="AB38" s="3">
        <f t="shared" si="5"/>
        <v>2.3186813186813189</v>
      </c>
      <c r="AC38" s="3">
        <f t="shared" si="6"/>
        <v>2.3707865168539324</v>
      </c>
      <c r="AD38" s="3">
        <f t="shared" si="7"/>
        <v>2.3977272727272729</v>
      </c>
      <c r="AE38" s="3">
        <f t="shared" si="8"/>
        <v>2.4252873563218391</v>
      </c>
      <c r="AF38" s="3">
        <f t="shared" si="9"/>
        <v>2.4534883720930232</v>
      </c>
      <c r="AG38" s="3">
        <f t="shared" si="10"/>
        <v>2.4534883720930232</v>
      </c>
      <c r="AH38" s="3">
        <f t="shared" si="11"/>
        <v>2.4823529411764707</v>
      </c>
      <c r="AI38" s="3">
        <f t="shared" si="12"/>
        <v>2.5421686746987953</v>
      </c>
      <c r="AJ38" s="3">
        <f t="shared" si="13"/>
        <v>2.5731707317073171</v>
      </c>
      <c r="AK38" s="3">
        <f t="shared" si="14"/>
        <v>2.6049382716049383</v>
      </c>
      <c r="AL38" s="3">
        <f t="shared" si="15"/>
        <v>2.6375000000000002</v>
      </c>
    </row>
    <row r="39" spans="1:38" s="3" customFormat="1" x14ac:dyDescent="0.2">
      <c r="A39" s="2" t="s">
        <v>51</v>
      </c>
      <c r="B39" s="3">
        <f>1055/2</f>
        <v>527.5</v>
      </c>
      <c r="C39" s="3">
        <f>495/2</f>
        <v>247.5</v>
      </c>
      <c r="D39" s="3">
        <v>873</v>
      </c>
      <c r="E39" s="3">
        <f t="shared" si="4"/>
        <v>2.1313131313131315</v>
      </c>
      <c r="F39" s="2">
        <f t="shared" si="0"/>
        <v>101.85</v>
      </c>
      <c r="H39" s="3">
        <f>435/2</f>
        <v>217.5</v>
      </c>
      <c r="I39" s="3">
        <v>2819</v>
      </c>
      <c r="J39" s="2">
        <f t="shared" si="1"/>
        <v>2.4252873563218391</v>
      </c>
      <c r="K39" s="2">
        <f t="shared" si="2"/>
        <v>328.88333333333333</v>
      </c>
      <c r="L39" s="2">
        <f t="shared" si="16"/>
        <v>0.29397422500870762</v>
      </c>
      <c r="M39" s="2">
        <f t="shared" si="16"/>
        <v>227.03333333333333</v>
      </c>
      <c r="N39" s="3">
        <v>14</v>
      </c>
      <c r="O39" s="3" t="s">
        <v>62</v>
      </c>
      <c r="P39" s="3">
        <f>485/2</f>
        <v>242.5</v>
      </c>
      <c r="Q39" s="3">
        <f>480/2</f>
        <v>240</v>
      </c>
      <c r="R39" s="3">
        <f>470/2</f>
        <v>235</v>
      </c>
      <c r="S39" s="3" t="s">
        <v>43</v>
      </c>
      <c r="T39" s="3" t="s">
        <v>43</v>
      </c>
      <c r="U39" s="3" t="s">
        <v>43</v>
      </c>
      <c r="V39" s="3" t="s">
        <v>43</v>
      </c>
      <c r="W39" s="3" t="s">
        <v>43</v>
      </c>
      <c r="X39" s="3" t="s">
        <v>43</v>
      </c>
      <c r="Y39" s="3" t="s">
        <v>43</v>
      </c>
      <c r="Z39" s="3" t="s">
        <v>43</v>
      </c>
      <c r="AB39" s="3">
        <f t="shared" si="5"/>
        <v>2.1752577319587627</v>
      </c>
      <c r="AC39" s="3">
        <f t="shared" si="6"/>
        <v>2.1979166666666665</v>
      </c>
      <c r="AD39" s="3">
        <f t="shared" si="7"/>
        <v>2.2446808510638299</v>
      </c>
      <c r="AE39" s="3" t="e">
        <f t="shared" si="8"/>
        <v>#VALUE!</v>
      </c>
      <c r="AF39" s="3" t="e">
        <f t="shared" si="9"/>
        <v>#VALUE!</v>
      </c>
      <c r="AG39" s="3" t="e">
        <f t="shared" si="10"/>
        <v>#VALUE!</v>
      </c>
      <c r="AH39" s="3" t="e">
        <f t="shared" si="11"/>
        <v>#VALUE!</v>
      </c>
      <c r="AI39" s="3" t="e">
        <f t="shared" si="12"/>
        <v>#VALUE!</v>
      </c>
      <c r="AJ39" s="3" t="e">
        <f t="shared" si="13"/>
        <v>#VALUE!</v>
      </c>
      <c r="AK39" s="3" t="e">
        <f t="shared" si="14"/>
        <v>#VALUE!</v>
      </c>
      <c r="AL39" s="3" t="e">
        <f t="shared" si="15"/>
        <v>#VALUE!</v>
      </c>
    </row>
    <row r="40" spans="1:38" s="3" customFormat="1" x14ac:dyDescent="0.2">
      <c r="A40" s="2" t="s">
        <v>52</v>
      </c>
      <c r="B40" s="3">
        <f>1015/2</f>
        <v>507.5</v>
      </c>
      <c r="C40" s="3">
        <f>465/2</f>
        <v>232.5</v>
      </c>
      <c r="D40" s="3">
        <v>1028</v>
      </c>
      <c r="E40" s="3">
        <f t="shared" si="4"/>
        <v>2.182795698924731</v>
      </c>
      <c r="F40" s="2">
        <f t="shared" si="0"/>
        <v>119.93333333333334</v>
      </c>
      <c r="H40" s="3">
        <f>395/2</f>
        <v>197.5</v>
      </c>
      <c r="I40" s="3">
        <v>3548</v>
      </c>
      <c r="J40" s="2">
        <f t="shared" si="1"/>
        <v>2.5696202531645569</v>
      </c>
      <c r="K40" s="2">
        <f t="shared" si="2"/>
        <v>413.93333333333334</v>
      </c>
      <c r="L40" s="2">
        <f t="shared" si="16"/>
        <v>0.38682455423982587</v>
      </c>
      <c r="M40" s="2">
        <f t="shared" si="16"/>
        <v>294</v>
      </c>
      <c r="N40" s="3">
        <v>19</v>
      </c>
      <c r="P40" s="3">
        <f>460/2</f>
        <v>230</v>
      </c>
      <c r="Q40" s="3">
        <f>455/2</f>
        <v>227.5</v>
      </c>
      <c r="R40" s="3">
        <f>445/2</f>
        <v>222.5</v>
      </c>
      <c r="S40" s="3">
        <f>440/2</f>
        <v>220</v>
      </c>
      <c r="T40" s="3">
        <f>435/2</f>
        <v>217.5</v>
      </c>
      <c r="U40" s="3">
        <f>430/2</f>
        <v>215</v>
      </c>
      <c r="V40" s="3">
        <f>430/2</f>
        <v>215</v>
      </c>
      <c r="W40" s="3">
        <f>425/2</f>
        <v>212.5</v>
      </c>
      <c r="X40" s="3">
        <f>425/2</f>
        <v>212.5</v>
      </c>
      <c r="Y40" s="3">
        <f>420/2</f>
        <v>210</v>
      </c>
      <c r="Z40" s="3">
        <f>415/2</f>
        <v>207.5</v>
      </c>
      <c r="AB40" s="3">
        <f t="shared" si="5"/>
        <v>2.2065217391304346</v>
      </c>
      <c r="AC40" s="3">
        <f t="shared" si="6"/>
        <v>2.2307692307692308</v>
      </c>
      <c r="AD40" s="3">
        <f t="shared" si="7"/>
        <v>2.2808988764044944</v>
      </c>
      <c r="AE40" s="3">
        <f t="shared" si="8"/>
        <v>2.3068181818181817</v>
      </c>
      <c r="AF40" s="3">
        <f t="shared" si="9"/>
        <v>2.3333333333333335</v>
      </c>
      <c r="AG40" s="3">
        <f t="shared" si="10"/>
        <v>2.36046511627907</v>
      </c>
      <c r="AH40" s="3">
        <f t="shared" si="11"/>
        <v>2.36046511627907</v>
      </c>
      <c r="AI40" s="3">
        <f t="shared" si="12"/>
        <v>2.388235294117647</v>
      </c>
      <c r="AJ40" s="3">
        <f t="shared" si="13"/>
        <v>2.388235294117647</v>
      </c>
      <c r="AK40" s="3">
        <f t="shared" si="14"/>
        <v>2.4166666666666665</v>
      </c>
      <c r="AL40" s="3">
        <f t="shared" si="15"/>
        <v>2.4457831325301207</v>
      </c>
    </row>
    <row r="41" spans="1:38" s="3" customFormat="1" x14ac:dyDescent="0.2">
      <c r="A41" s="2" t="s">
        <v>53</v>
      </c>
      <c r="B41" s="3">
        <f>990/2</f>
        <v>495</v>
      </c>
      <c r="C41" s="3">
        <f>465/2</f>
        <v>232.5</v>
      </c>
      <c r="D41" s="3">
        <v>385</v>
      </c>
      <c r="E41" s="3">
        <f t="shared" si="4"/>
        <v>2.129032258064516</v>
      </c>
      <c r="F41" s="2">
        <f t="shared" si="0"/>
        <v>44.916666666666664</v>
      </c>
      <c r="H41" s="3">
        <f>415/2</f>
        <v>207.5</v>
      </c>
      <c r="I41" s="3">
        <v>2293</v>
      </c>
      <c r="J41" s="2">
        <f t="shared" si="1"/>
        <v>2.3855421686746987</v>
      </c>
      <c r="K41" s="2">
        <f t="shared" si="2"/>
        <v>267.51666666666665</v>
      </c>
      <c r="L41" s="2">
        <f t="shared" ref="L41:M50" si="17">J41-E41</f>
        <v>0.25650991061018269</v>
      </c>
      <c r="M41" s="2">
        <f t="shared" si="17"/>
        <v>222.6</v>
      </c>
      <c r="N41" s="3">
        <v>16</v>
      </c>
      <c r="P41" s="3">
        <f>455/2</f>
        <v>227.5</v>
      </c>
      <c r="Q41" s="3">
        <f>450/2</f>
        <v>225</v>
      </c>
      <c r="R41" s="3">
        <f>445/2</f>
        <v>222.5</v>
      </c>
      <c r="S41" s="3">
        <f>440/2</f>
        <v>220</v>
      </c>
      <c r="T41" s="3">
        <f>435/2</f>
        <v>217.5</v>
      </c>
      <c r="U41" s="3">
        <f>430/2</f>
        <v>215</v>
      </c>
      <c r="V41" s="3">
        <f>430/2</f>
        <v>215</v>
      </c>
      <c r="W41" s="3">
        <f>425/2</f>
        <v>212.5</v>
      </c>
      <c r="X41" s="3">
        <f>420/2</f>
        <v>210</v>
      </c>
      <c r="Y41" s="3">
        <f>420/2</f>
        <v>210</v>
      </c>
      <c r="Z41" s="3">
        <f>415/2</f>
        <v>207.5</v>
      </c>
      <c r="AB41" s="3">
        <f t="shared" si="5"/>
        <v>2.1758241758241756</v>
      </c>
      <c r="AC41" s="3">
        <f t="shared" si="6"/>
        <v>2.2000000000000002</v>
      </c>
      <c r="AD41" s="3">
        <f t="shared" si="7"/>
        <v>2.2247191011235956</v>
      </c>
      <c r="AE41" s="3">
        <f t="shared" si="8"/>
        <v>2.25</v>
      </c>
      <c r="AF41" s="3">
        <f t="shared" si="9"/>
        <v>2.2758620689655173</v>
      </c>
      <c r="AG41" s="3">
        <f t="shared" si="10"/>
        <v>2.3023255813953489</v>
      </c>
      <c r="AH41" s="3">
        <f t="shared" si="11"/>
        <v>2.3023255813953489</v>
      </c>
      <c r="AI41" s="3">
        <f t="shared" si="12"/>
        <v>2.3294117647058825</v>
      </c>
      <c r="AJ41" s="3">
        <f t="shared" si="13"/>
        <v>2.3571428571428572</v>
      </c>
      <c r="AK41" s="3">
        <f t="shared" si="14"/>
        <v>2.3571428571428572</v>
      </c>
      <c r="AL41" s="3">
        <f t="shared" si="15"/>
        <v>2.3855421686746987</v>
      </c>
    </row>
    <row r="42" spans="1:38" s="3" customFormat="1" x14ac:dyDescent="0.2">
      <c r="A42" s="2" t="s">
        <v>54</v>
      </c>
      <c r="B42" s="3">
        <f>1005/2</f>
        <v>502.5</v>
      </c>
      <c r="C42" s="3">
        <f>495/2</f>
        <v>247.5</v>
      </c>
      <c r="D42" s="3">
        <v>697</v>
      </c>
      <c r="E42" s="3">
        <f t="shared" si="4"/>
        <v>2.0303030303030303</v>
      </c>
      <c r="F42" s="2">
        <f t="shared" si="0"/>
        <v>81.316666666666663</v>
      </c>
      <c r="H42" s="3">
        <f>395/2</f>
        <v>197.5</v>
      </c>
      <c r="I42" s="3">
        <v>3444</v>
      </c>
      <c r="J42" s="2">
        <f t="shared" si="1"/>
        <v>2.5443037974683542</v>
      </c>
      <c r="K42" s="2">
        <f t="shared" si="2"/>
        <v>401.8</v>
      </c>
      <c r="L42" s="2">
        <f t="shared" si="17"/>
        <v>0.51400076716532395</v>
      </c>
      <c r="M42" s="2">
        <f t="shared" si="17"/>
        <v>320.48333333333335</v>
      </c>
      <c r="N42" s="3">
        <v>17</v>
      </c>
      <c r="P42" s="3">
        <f>475/2</f>
        <v>237.5</v>
      </c>
      <c r="Q42" s="3">
        <f>465/2</f>
        <v>232.5</v>
      </c>
      <c r="R42" s="3">
        <f>455/2</f>
        <v>227.5</v>
      </c>
      <c r="S42" s="3">
        <f>435/2</f>
        <v>217.5</v>
      </c>
      <c r="T42" s="3">
        <f>425/2</f>
        <v>212.5</v>
      </c>
      <c r="U42" s="3">
        <f>420/2</f>
        <v>210</v>
      </c>
      <c r="V42" s="3">
        <f>420/2</f>
        <v>210</v>
      </c>
      <c r="W42" s="3">
        <f>415/2</f>
        <v>207.5</v>
      </c>
      <c r="X42" s="3">
        <f>410/2</f>
        <v>205</v>
      </c>
      <c r="Y42" s="3">
        <f>405/2</f>
        <v>202.5</v>
      </c>
      <c r="Z42" s="3">
        <f>405/2</f>
        <v>202.5</v>
      </c>
      <c r="AB42" s="3">
        <f t="shared" si="5"/>
        <v>2.1157894736842104</v>
      </c>
      <c r="AC42" s="3">
        <f t="shared" si="6"/>
        <v>2.161290322580645</v>
      </c>
      <c r="AD42" s="3">
        <f t="shared" si="7"/>
        <v>2.2087912087912089</v>
      </c>
      <c r="AE42" s="3">
        <f>B42/S42</f>
        <v>2.3103448275862069</v>
      </c>
      <c r="AF42" s="3">
        <f t="shared" si="9"/>
        <v>2.3647058823529412</v>
      </c>
      <c r="AG42" s="3">
        <f t="shared" si="10"/>
        <v>2.3928571428571428</v>
      </c>
      <c r="AH42" s="3">
        <f t="shared" si="11"/>
        <v>2.3928571428571428</v>
      </c>
      <c r="AI42" s="3">
        <f t="shared" si="12"/>
        <v>2.4216867469879517</v>
      </c>
      <c r="AJ42" s="3">
        <f t="shared" si="13"/>
        <v>2.4512195121951219</v>
      </c>
      <c r="AK42" s="3">
        <f t="shared" si="14"/>
        <v>2.4814814814814814</v>
      </c>
      <c r="AL42" s="3">
        <f t="shared" si="15"/>
        <v>2.4814814814814814</v>
      </c>
    </row>
    <row r="43" spans="1:38" s="3" customFormat="1" x14ac:dyDescent="0.2">
      <c r="A43" s="2" t="s">
        <v>55</v>
      </c>
      <c r="B43" s="3">
        <f>965/2</f>
        <v>482.5</v>
      </c>
      <c r="C43" s="3">
        <f>455/2</f>
        <v>227.5</v>
      </c>
      <c r="D43" s="3">
        <v>967</v>
      </c>
      <c r="E43" s="3">
        <f t="shared" si="4"/>
        <v>2.1208791208791209</v>
      </c>
      <c r="F43" s="2">
        <f t="shared" si="0"/>
        <v>112.81666666666666</v>
      </c>
      <c r="H43" s="3">
        <f>425/2</f>
        <v>212.5</v>
      </c>
      <c r="I43" s="3">
        <v>3644</v>
      </c>
      <c r="J43" s="2">
        <f t="shared" si="1"/>
        <v>2.2705882352941176</v>
      </c>
      <c r="K43" s="2">
        <f t="shared" si="2"/>
        <v>425.13333333333333</v>
      </c>
      <c r="L43" s="2">
        <f t="shared" si="17"/>
        <v>0.14970911441499668</v>
      </c>
      <c r="M43" s="2">
        <f t="shared" si="17"/>
        <v>312.31666666666666</v>
      </c>
      <c r="N43" s="3">
        <v>13</v>
      </c>
      <c r="O43" s="3" t="s">
        <v>82</v>
      </c>
      <c r="AB43" s="3" t="e">
        <f t="shared" si="5"/>
        <v>#DIV/0!</v>
      </c>
      <c r="AC43" s="3" t="e">
        <f t="shared" si="6"/>
        <v>#DIV/0!</v>
      </c>
      <c r="AD43" s="3" t="e">
        <f t="shared" si="7"/>
        <v>#DIV/0!</v>
      </c>
      <c r="AE43" s="3" t="e">
        <f t="shared" si="8"/>
        <v>#DIV/0!</v>
      </c>
      <c r="AF43" s="3" t="e">
        <f t="shared" si="9"/>
        <v>#DIV/0!</v>
      </c>
      <c r="AG43" s="3" t="e">
        <f t="shared" si="10"/>
        <v>#DIV/0!</v>
      </c>
      <c r="AH43" s="3" t="e">
        <f t="shared" si="11"/>
        <v>#DIV/0!</v>
      </c>
      <c r="AI43" s="3" t="e">
        <f t="shared" si="12"/>
        <v>#DIV/0!</v>
      </c>
      <c r="AJ43" s="3" t="e">
        <f t="shared" si="13"/>
        <v>#DIV/0!</v>
      </c>
      <c r="AK43" s="3" t="e">
        <f t="shared" si="14"/>
        <v>#DIV/0!</v>
      </c>
      <c r="AL43" s="3" t="e">
        <f t="shared" si="15"/>
        <v>#DIV/0!</v>
      </c>
    </row>
    <row r="44" spans="1:38" s="3" customFormat="1" x14ac:dyDescent="0.2">
      <c r="A44" s="2" t="s">
        <v>56</v>
      </c>
      <c r="B44" s="3">
        <f>995/2</f>
        <v>497.5</v>
      </c>
      <c r="C44" s="3">
        <f>495/2</f>
        <v>247.5</v>
      </c>
      <c r="D44" s="3">
        <v>880</v>
      </c>
      <c r="E44" s="3">
        <f t="shared" si="4"/>
        <v>2.0101010101010099</v>
      </c>
      <c r="F44" s="2">
        <f t="shared" si="0"/>
        <v>102.66666666666667</v>
      </c>
      <c r="G44" s="2"/>
      <c r="H44" s="2">
        <f>405/2</f>
        <v>202.5</v>
      </c>
      <c r="I44" s="4">
        <v>3883</v>
      </c>
      <c r="J44" s="2">
        <f t="shared" si="1"/>
        <v>2.4567901234567899</v>
      </c>
      <c r="K44" s="2">
        <f t="shared" si="2"/>
        <v>453.01666666666665</v>
      </c>
      <c r="L44" s="2">
        <f t="shared" si="17"/>
        <v>0.44668911335577999</v>
      </c>
      <c r="M44" s="2">
        <f t="shared" si="17"/>
        <v>350.34999999999997</v>
      </c>
      <c r="N44" s="4">
        <v>19</v>
      </c>
      <c r="AB44" s="3" t="e">
        <f t="shared" si="5"/>
        <v>#DIV/0!</v>
      </c>
      <c r="AC44" s="3" t="e">
        <f t="shared" si="6"/>
        <v>#DIV/0!</v>
      </c>
      <c r="AD44" s="3" t="e">
        <f t="shared" si="7"/>
        <v>#DIV/0!</v>
      </c>
      <c r="AE44" s="3" t="e">
        <f t="shared" si="8"/>
        <v>#DIV/0!</v>
      </c>
      <c r="AF44" s="3" t="e">
        <f t="shared" si="9"/>
        <v>#DIV/0!</v>
      </c>
      <c r="AG44" s="3" t="e">
        <f t="shared" si="10"/>
        <v>#DIV/0!</v>
      </c>
      <c r="AH44" s="3" t="e">
        <f t="shared" si="11"/>
        <v>#DIV/0!</v>
      </c>
      <c r="AI44" s="3" t="e">
        <f t="shared" si="12"/>
        <v>#DIV/0!</v>
      </c>
      <c r="AJ44" s="3" t="e">
        <f t="shared" si="13"/>
        <v>#DIV/0!</v>
      </c>
      <c r="AK44" s="3" t="e">
        <f t="shared" si="14"/>
        <v>#DIV/0!</v>
      </c>
      <c r="AL44" s="3" t="e">
        <f t="shared" si="15"/>
        <v>#DIV/0!</v>
      </c>
    </row>
    <row r="45" spans="1:38" s="3" customFormat="1" x14ac:dyDescent="0.2">
      <c r="A45" s="2" t="s">
        <v>57</v>
      </c>
      <c r="B45" s="3">
        <f>975/2</f>
        <v>487.5</v>
      </c>
      <c r="C45" s="3">
        <f>425/2</f>
        <v>212.5</v>
      </c>
      <c r="D45" s="3">
        <v>1298</v>
      </c>
      <c r="E45" s="3">
        <f t="shared" si="4"/>
        <v>2.2941176470588234</v>
      </c>
      <c r="F45" s="2">
        <f t="shared" si="0"/>
        <v>151.43333333333334</v>
      </c>
      <c r="H45" s="3">
        <f>375/2</f>
        <v>187.5</v>
      </c>
      <c r="I45" s="4">
        <v>3421</v>
      </c>
      <c r="J45" s="2">
        <f t="shared" si="1"/>
        <v>2.6</v>
      </c>
      <c r="K45" s="2">
        <f t="shared" si="2"/>
        <v>399.11666666666667</v>
      </c>
      <c r="L45" s="2">
        <f t="shared" si="17"/>
        <v>0.30588235294117672</v>
      </c>
      <c r="M45" s="2">
        <f t="shared" si="17"/>
        <v>247.68333333333334</v>
      </c>
      <c r="N45" s="4">
        <v>15</v>
      </c>
      <c r="AB45" s="3" t="e">
        <f t="shared" si="5"/>
        <v>#DIV/0!</v>
      </c>
      <c r="AC45" s="3" t="e">
        <f t="shared" si="6"/>
        <v>#DIV/0!</v>
      </c>
      <c r="AD45" s="3" t="e">
        <f t="shared" si="7"/>
        <v>#DIV/0!</v>
      </c>
      <c r="AE45" s="3" t="e">
        <f t="shared" si="8"/>
        <v>#DIV/0!</v>
      </c>
      <c r="AF45" s="3" t="e">
        <f t="shared" si="9"/>
        <v>#DIV/0!</v>
      </c>
      <c r="AG45" s="3" t="e">
        <f t="shared" si="10"/>
        <v>#DIV/0!</v>
      </c>
      <c r="AH45" s="3" t="e">
        <f t="shared" si="11"/>
        <v>#DIV/0!</v>
      </c>
      <c r="AI45" s="3" t="e">
        <f t="shared" si="12"/>
        <v>#DIV/0!</v>
      </c>
      <c r="AJ45" s="3" t="e">
        <f t="shared" si="13"/>
        <v>#DIV/0!</v>
      </c>
      <c r="AK45" s="3" t="e">
        <f t="shared" si="14"/>
        <v>#DIV/0!</v>
      </c>
      <c r="AL45" s="3" t="e">
        <f t="shared" si="15"/>
        <v>#DIV/0!</v>
      </c>
    </row>
    <row r="46" spans="1:38" s="3" customFormat="1" x14ac:dyDescent="0.2">
      <c r="A46" s="2" t="s">
        <v>58</v>
      </c>
      <c r="B46" s="3">
        <f>1035/2</f>
        <v>517.5</v>
      </c>
      <c r="C46" s="3">
        <f>455/2</f>
        <v>227.5</v>
      </c>
      <c r="D46" s="3">
        <v>935</v>
      </c>
      <c r="E46" s="3">
        <f t="shared" si="4"/>
        <v>2.2747252747252746</v>
      </c>
      <c r="F46" s="2">
        <f t="shared" si="0"/>
        <v>109.08333333333333</v>
      </c>
      <c r="H46" s="3">
        <f>395/2</f>
        <v>197.5</v>
      </c>
      <c r="I46" s="4">
        <v>3454</v>
      </c>
      <c r="J46" s="2">
        <f t="shared" si="1"/>
        <v>2.6202531645569622</v>
      </c>
      <c r="K46" s="2">
        <f t="shared" si="2"/>
        <v>402.96666666666664</v>
      </c>
      <c r="L46" s="2">
        <f t="shared" si="17"/>
        <v>0.34552788983168758</v>
      </c>
      <c r="M46" s="2">
        <f t="shared" si="17"/>
        <v>293.88333333333333</v>
      </c>
      <c r="N46" s="4">
        <v>16</v>
      </c>
      <c r="AB46" s="3" t="e">
        <f t="shared" si="5"/>
        <v>#DIV/0!</v>
      </c>
      <c r="AC46" s="3" t="e">
        <f t="shared" si="6"/>
        <v>#DIV/0!</v>
      </c>
      <c r="AD46" s="3" t="e">
        <f t="shared" si="7"/>
        <v>#DIV/0!</v>
      </c>
      <c r="AE46" s="3" t="e">
        <f t="shared" si="8"/>
        <v>#DIV/0!</v>
      </c>
      <c r="AF46" s="3" t="e">
        <f t="shared" si="9"/>
        <v>#DIV/0!</v>
      </c>
      <c r="AG46" s="3" t="e">
        <f t="shared" si="10"/>
        <v>#DIV/0!</v>
      </c>
      <c r="AH46" s="3" t="e">
        <f t="shared" si="11"/>
        <v>#DIV/0!</v>
      </c>
      <c r="AI46" s="3" t="e">
        <f t="shared" si="12"/>
        <v>#DIV/0!</v>
      </c>
      <c r="AJ46" s="3" t="e">
        <f t="shared" si="13"/>
        <v>#DIV/0!</v>
      </c>
      <c r="AK46" s="3" t="e">
        <f t="shared" si="14"/>
        <v>#DIV/0!</v>
      </c>
      <c r="AL46" s="3" t="e">
        <f t="shared" si="15"/>
        <v>#DIV/0!</v>
      </c>
    </row>
    <row r="47" spans="1:38" s="3" customFormat="1" x14ac:dyDescent="0.2">
      <c r="A47" s="2" t="s">
        <v>59</v>
      </c>
      <c r="B47" s="3">
        <f>995/2</f>
        <v>497.5</v>
      </c>
      <c r="C47" s="3">
        <f>455/2</f>
        <v>227.5</v>
      </c>
      <c r="D47" s="3">
        <v>955</v>
      </c>
      <c r="E47" s="3">
        <f t="shared" si="4"/>
        <v>2.1868131868131866</v>
      </c>
      <c r="F47" s="2">
        <f t="shared" si="0"/>
        <v>111.41666666666667</v>
      </c>
      <c r="H47" s="3" t="s">
        <v>20</v>
      </c>
      <c r="I47" s="4">
        <v>3484</v>
      </c>
      <c r="J47" s="2"/>
      <c r="K47" s="2">
        <f t="shared" si="2"/>
        <v>406.46666666666664</v>
      </c>
      <c r="L47" s="2"/>
      <c r="M47" s="2">
        <f t="shared" si="17"/>
        <v>295.04999999999995</v>
      </c>
      <c r="N47" s="4">
        <v>19</v>
      </c>
      <c r="P47" s="3">
        <f>435/2</f>
        <v>217.5</v>
      </c>
      <c r="Q47" s="3">
        <f>430/2</f>
        <v>215</v>
      </c>
      <c r="R47" s="3">
        <f>425/2</f>
        <v>212.5</v>
      </c>
      <c r="S47" s="3">
        <f>415/2</f>
        <v>207.5</v>
      </c>
      <c r="T47" s="3">
        <f>410/2</f>
        <v>205</v>
      </c>
      <c r="U47" s="3">
        <f>405/2</f>
        <v>202.5</v>
      </c>
      <c r="V47" s="3">
        <f>395/2</f>
        <v>197.5</v>
      </c>
      <c r="W47" s="3">
        <f>395/2</f>
        <v>197.5</v>
      </c>
      <c r="X47" s="3">
        <f>395/2</f>
        <v>197.5</v>
      </c>
      <c r="Y47" s="3">
        <f>390/2</f>
        <v>195</v>
      </c>
      <c r="Z47" s="3">
        <f>390/2</f>
        <v>195</v>
      </c>
      <c r="AB47" s="3">
        <f t="shared" si="5"/>
        <v>2.2873563218390807</v>
      </c>
      <c r="AC47" s="3">
        <f t="shared" si="6"/>
        <v>2.3139534883720931</v>
      </c>
      <c r="AD47" s="3">
        <f t="shared" si="7"/>
        <v>2.3411764705882354</v>
      </c>
      <c r="AE47" s="3">
        <f t="shared" si="8"/>
        <v>2.3975903614457832</v>
      </c>
      <c r="AF47" s="3">
        <f t="shared" si="9"/>
        <v>2.4268292682926829</v>
      </c>
      <c r="AG47" s="3">
        <f t="shared" si="10"/>
        <v>2.4567901234567899</v>
      </c>
      <c r="AH47" s="3">
        <f t="shared" si="11"/>
        <v>2.518987341772152</v>
      </c>
      <c r="AI47" s="3">
        <f t="shared" si="12"/>
        <v>2.518987341772152</v>
      </c>
      <c r="AJ47" s="3">
        <f t="shared" si="13"/>
        <v>2.518987341772152</v>
      </c>
      <c r="AK47" s="3">
        <f t="shared" si="14"/>
        <v>2.5512820512820511</v>
      </c>
      <c r="AL47" s="3">
        <f t="shared" si="15"/>
        <v>2.5512820512820511</v>
      </c>
    </row>
    <row r="48" spans="1:38" s="3" customFormat="1" x14ac:dyDescent="0.2">
      <c r="A48" s="2" t="s">
        <v>60</v>
      </c>
      <c r="B48" s="3">
        <f>1010/2</f>
        <v>505</v>
      </c>
      <c r="C48" s="3">
        <f>455/2</f>
        <v>227.5</v>
      </c>
      <c r="D48" s="3">
        <v>1726</v>
      </c>
      <c r="E48" s="3">
        <f t="shared" si="4"/>
        <v>2.2197802197802199</v>
      </c>
      <c r="F48" s="2">
        <f t="shared" si="0"/>
        <v>201.36666666666667</v>
      </c>
      <c r="J48" s="2"/>
      <c r="K48" s="2"/>
      <c r="L48" s="2"/>
      <c r="M48" s="2"/>
      <c r="O48" s="3" t="s">
        <v>83</v>
      </c>
      <c r="AB48" s="3" t="e">
        <f t="shared" si="5"/>
        <v>#DIV/0!</v>
      </c>
      <c r="AC48" s="3" t="e">
        <f t="shared" si="6"/>
        <v>#DIV/0!</v>
      </c>
      <c r="AD48" s="3" t="e">
        <f t="shared" si="7"/>
        <v>#DIV/0!</v>
      </c>
      <c r="AE48" s="3" t="e">
        <f t="shared" si="8"/>
        <v>#DIV/0!</v>
      </c>
      <c r="AF48" s="3" t="e">
        <f t="shared" si="9"/>
        <v>#DIV/0!</v>
      </c>
      <c r="AG48" s="3" t="e">
        <f t="shared" si="10"/>
        <v>#DIV/0!</v>
      </c>
      <c r="AH48" s="3" t="e">
        <f t="shared" si="11"/>
        <v>#DIV/0!</v>
      </c>
      <c r="AI48" s="3" t="e">
        <f t="shared" si="12"/>
        <v>#DIV/0!</v>
      </c>
      <c r="AJ48" s="3" t="e">
        <f t="shared" si="13"/>
        <v>#DIV/0!</v>
      </c>
      <c r="AK48" s="3" t="e">
        <f t="shared" si="14"/>
        <v>#DIV/0!</v>
      </c>
      <c r="AL48" s="3" t="e">
        <f t="shared" si="15"/>
        <v>#DIV/0!</v>
      </c>
    </row>
    <row r="49" spans="1:38" s="3" customFormat="1" x14ac:dyDescent="0.2">
      <c r="A49" s="2" t="s">
        <v>61</v>
      </c>
      <c r="B49" s="3">
        <f>1005/2</f>
        <v>502.5</v>
      </c>
      <c r="C49" s="3">
        <f>465/2</f>
        <v>232.5</v>
      </c>
      <c r="D49" s="3">
        <v>834</v>
      </c>
      <c r="E49" s="3">
        <f t="shared" si="4"/>
        <v>2.161290322580645</v>
      </c>
      <c r="F49" s="2">
        <f t="shared" si="0"/>
        <v>97.3</v>
      </c>
      <c r="H49" s="3">
        <f>405/2</f>
        <v>202.5</v>
      </c>
      <c r="I49" s="4">
        <v>2736</v>
      </c>
      <c r="J49" s="2">
        <f t="shared" si="1"/>
        <v>2.4814814814814814</v>
      </c>
      <c r="K49" s="2">
        <f t="shared" si="2"/>
        <v>319.2</v>
      </c>
      <c r="L49" s="2">
        <f t="shared" si="17"/>
        <v>0.32019115890083638</v>
      </c>
      <c r="M49" s="2">
        <f t="shared" si="17"/>
        <v>221.89999999999998</v>
      </c>
      <c r="N49" s="4">
        <v>16</v>
      </c>
      <c r="P49" s="3">
        <f>455/2</f>
        <v>227.5</v>
      </c>
      <c r="Q49" s="3">
        <f>445/2</f>
        <v>222.5</v>
      </c>
      <c r="R49" s="3">
        <f>440/2</f>
        <v>220</v>
      </c>
      <c r="S49" s="3">
        <f>440/2</f>
        <v>220</v>
      </c>
      <c r="T49" s="3">
        <f>435/2</f>
        <v>217.5</v>
      </c>
      <c r="U49" s="3">
        <f>430/2</f>
        <v>215</v>
      </c>
      <c r="V49" s="3">
        <f>430/2</f>
        <v>215</v>
      </c>
      <c r="W49" s="3">
        <f>425/2</f>
        <v>212.5</v>
      </c>
      <c r="X49" s="3">
        <f>415/2</f>
        <v>207.5</v>
      </c>
      <c r="Y49" s="3">
        <f>415/2</f>
        <v>207.5</v>
      </c>
      <c r="Z49" s="3">
        <f>415/2</f>
        <v>207.5</v>
      </c>
      <c r="AB49" s="3">
        <f>B49/P49</f>
        <v>2.2087912087912089</v>
      </c>
      <c r="AC49" s="3">
        <f t="shared" si="6"/>
        <v>2.2584269662921348</v>
      </c>
      <c r="AD49" s="3">
        <f t="shared" si="7"/>
        <v>2.2840909090909092</v>
      </c>
      <c r="AE49" s="3">
        <f t="shared" si="8"/>
        <v>2.2840909090909092</v>
      </c>
      <c r="AF49" s="3">
        <f t="shared" si="9"/>
        <v>2.3103448275862069</v>
      </c>
      <c r="AG49" s="3">
        <f t="shared" si="10"/>
        <v>2.3372093023255816</v>
      </c>
      <c r="AH49" s="3">
        <f t="shared" si="11"/>
        <v>2.3372093023255816</v>
      </c>
      <c r="AI49" s="3">
        <f t="shared" si="12"/>
        <v>2.3647058823529412</v>
      </c>
      <c r="AJ49" s="3">
        <f t="shared" si="13"/>
        <v>2.4216867469879517</v>
      </c>
      <c r="AK49" s="3">
        <f t="shared" si="14"/>
        <v>2.4216867469879517</v>
      </c>
      <c r="AL49" s="3">
        <f t="shared" si="15"/>
        <v>2.4216867469879517</v>
      </c>
    </row>
    <row r="50" spans="1:38" x14ac:dyDescent="0.2">
      <c r="E50" s="1"/>
      <c r="L50" s="1">
        <f t="shared" si="17"/>
        <v>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2" spans="1:38" x14ac:dyDescent="0.2">
      <c r="E52" s="1"/>
    </row>
    <row r="53" spans="1:38" x14ac:dyDescent="0.2">
      <c r="E53" s="1"/>
    </row>
    <row r="54" spans="1:38" x14ac:dyDescent="0.2">
      <c r="E54" s="1"/>
    </row>
    <row r="55" spans="1:38" x14ac:dyDescent="0.2">
      <c r="E55" s="1"/>
    </row>
    <row r="56" spans="1:38" x14ac:dyDescent="0.2">
      <c r="E56" s="1"/>
    </row>
    <row r="57" spans="1:38" x14ac:dyDescent="0.2">
      <c r="E57" s="1"/>
    </row>
    <row r="58" spans="1:38" x14ac:dyDescent="0.2">
      <c r="E58" s="1"/>
    </row>
    <row r="59" spans="1:38" x14ac:dyDescent="0.2">
      <c r="E59" s="1"/>
    </row>
    <row r="60" spans="1:38" x14ac:dyDescent="0.2">
      <c r="E60" s="1"/>
    </row>
    <row r="61" spans="1:38" x14ac:dyDescent="0.2">
      <c r="E61" s="1"/>
    </row>
    <row r="62" spans="1:38" x14ac:dyDescent="0.2">
      <c r="E62" s="1"/>
    </row>
    <row r="63" spans="1:38" x14ac:dyDescent="0.2">
      <c r="E63" s="1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Arnaldo Carreira-Rosario</dc:creator>
  <cp:lastModifiedBy>Arnaldo Carreira-Rosario</cp:lastModifiedBy>
  <dcterms:created xsi:type="dcterms:W3CDTF">2021-04-19T22:18:35Z</dcterms:created>
  <dcterms:modified xsi:type="dcterms:W3CDTF">2021-08-04T06:16:58Z</dcterms:modified>
</cp:coreProperties>
</file>