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aldo/Desktop/new_summary_tables/"/>
    </mc:Choice>
  </mc:AlternateContent>
  <xr:revisionPtr revIDLastSave="0" documentId="13_ncr:1_{FA851FA2-BBA2-9B4E-B903-445D7DC59AC1}" xr6:coauthVersionLast="47" xr6:coauthVersionMax="47" xr10:uidLastSave="{00000000-0000-0000-0000-000000000000}"/>
  <bookViews>
    <workbookView xWindow="0" yWindow="500" windowWidth="28800" windowHeight="17500" xr2:uid="{3FF2CD81-B97E-874C-AF5E-2956E75B5A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9" i="1" l="1"/>
  <c r="Y19" i="1"/>
  <c r="X19" i="1"/>
  <c r="W19" i="1"/>
  <c r="V19" i="1"/>
  <c r="U19" i="1"/>
  <c r="T19" i="1"/>
  <c r="S19" i="1"/>
  <c r="R19" i="1"/>
  <c r="Q19" i="1"/>
  <c r="P19" i="1"/>
  <c r="C19" i="1"/>
  <c r="Z18" i="1"/>
  <c r="Y18" i="1"/>
  <c r="X18" i="1"/>
  <c r="W18" i="1"/>
  <c r="V18" i="1"/>
  <c r="U18" i="1"/>
  <c r="T18" i="1"/>
  <c r="S18" i="1"/>
  <c r="R18" i="1"/>
  <c r="Q18" i="1"/>
  <c r="P18" i="1"/>
  <c r="C18" i="1"/>
  <c r="H16" i="1"/>
  <c r="Z16" i="1"/>
  <c r="Y16" i="1"/>
  <c r="X16" i="1"/>
  <c r="V16" i="1"/>
  <c r="W16" i="1"/>
  <c r="U16" i="1"/>
  <c r="T16" i="1"/>
  <c r="S16" i="1"/>
  <c r="R16" i="1"/>
  <c r="Q16" i="1"/>
  <c r="P16" i="1"/>
  <c r="Z15" i="1"/>
  <c r="Y15" i="1"/>
  <c r="X15" i="1"/>
  <c r="W15" i="1"/>
  <c r="V15" i="1"/>
  <c r="U15" i="1"/>
  <c r="T15" i="1"/>
  <c r="S15" i="1"/>
  <c r="R15" i="1"/>
  <c r="Q15" i="1"/>
  <c r="P15" i="1"/>
  <c r="C15" i="1"/>
  <c r="Z13" i="1"/>
  <c r="Y13" i="1"/>
  <c r="X13" i="1"/>
  <c r="W13" i="1"/>
  <c r="V13" i="1"/>
  <c r="U13" i="1"/>
  <c r="T13" i="1"/>
  <c r="S13" i="1"/>
  <c r="R13" i="1"/>
  <c r="Q13" i="1"/>
  <c r="P13" i="1"/>
  <c r="C13" i="1"/>
  <c r="H12" i="1"/>
  <c r="Z12" i="1"/>
  <c r="Y12" i="1"/>
  <c r="X12" i="1"/>
  <c r="W12" i="1"/>
  <c r="V12" i="1"/>
  <c r="U12" i="1"/>
  <c r="T12" i="1"/>
  <c r="S12" i="1"/>
  <c r="R12" i="1"/>
  <c r="Q12" i="1"/>
  <c r="P12" i="1"/>
  <c r="H11" i="1"/>
  <c r="Z11" i="1"/>
  <c r="Y11" i="1"/>
  <c r="X11" i="1"/>
  <c r="W11" i="1"/>
  <c r="V11" i="1"/>
  <c r="U11" i="1"/>
  <c r="T11" i="1"/>
  <c r="S11" i="1"/>
  <c r="R11" i="1"/>
  <c r="Q11" i="1"/>
  <c r="P11" i="1"/>
  <c r="C11" i="1"/>
  <c r="Y10" i="1"/>
  <c r="Z10" i="1"/>
  <c r="X10" i="1"/>
  <c r="W10" i="1"/>
  <c r="V10" i="1"/>
  <c r="U10" i="1"/>
  <c r="T10" i="1"/>
  <c r="S10" i="1"/>
  <c r="R10" i="1"/>
  <c r="Q10" i="1"/>
  <c r="P10" i="1"/>
  <c r="C10" i="1"/>
  <c r="H9" i="1"/>
  <c r="H7" i="1"/>
  <c r="Z7" i="1"/>
  <c r="AL4" i="1" s="1"/>
  <c r="Z9" i="1"/>
  <c r="Y9" i="1"/>
  <c r="X9" i="1"/>
  <c r="W9" i="1"/>
  <c r="V9" i="1"/>
  <c r="U9" i="1"/>
  <c r="T9" i="1"/>
  <c r="S9" i="1"/>
  <c r="R9" i="1"/>
  <c r="Q9" i="1"/>
  <c r="P9" i="1"/>
  <c r="C9" i="1"/>
  <c r="X7" i="1"/>
  <c r="AJ4" i="1" s="1"/>
  <c r="Y7" i="1"/>
  <c r="AK4" i="1" s="1"/>
  <c r="W7" i="1"/>
  <c r="V7" i="1"/>
  <c r="U7" i="1"/>
  <c r="T7" i="1"/>
  <c r="S7" i="1"/>
  <c r="R7" i="1"/>
  <c r="AD4" i="1" s="1"/>
  <c r="Q7" i="1"/>
  <c r="P7" i="1"/>
  <c r="C7" i="1"/>
  <c r="Z3" i="1"/>
  <c r="Y3" i="1"/>
  <c r="X3" i="1"/>
  <c r="W3" i="1"/>
  <c r="V3" i="1"/>
  <c r="U3" i="1"/>
  <c r="T3" i="1"/>
  <c r="S3" i="1"/>
  <c r="R3" i="1"/>
  <c r="Q3" i="1"/>
  <c r="P3" i="1"/>
  <c r="C3" i="1"/>
  <c r="Z35" i="1"/>
  <c r="Y35" i="1"/>
  <c r="X35" i="1"/>
  <c r="W35" i="1"/>
  <c r="V35" i="1"/>
  <c r="U35" i="1"/>
  <c r="T35" i="1"/>
  <c r="S35" i="1"/>
  <c r="R35" i="1"/>
  <c r="Q35" i="1"/>
  <c r="P35" i="1"/>
  <c r="Z32" i="1"/>
  <c r="Y32" i="1"/>
  <c r="X32" i="1"/>
  <c r="W32" i="1"/>
  <c r="V32" i="1"/>
  <c r="U32" i="1"/>
  <c r="T32" i="1"/>
  <c r="S32" i="1"/>
  <c r="R32" i="1"/>
  <c r="Q32" i="1"/>
  <c r="P32" i="1"/>
  <c r="C32" i="1"/>
  <c r="Z31" i="1"/>
  <c r="Y31" i="1"/>
  <c r="X31" i="1"/>
  <c r="W31" i="1"/>
  <c r="V31" i="1"/>
  <c r="U31" i="1"/>
  <c r="T31" i="1"/>
  <c r="S31" i="1"/>
  <c r="R31" i="1"/>
  <c r="Q31" i="1"/>
  <c r="P31" i="1"/>
  <c r="C31" i="1"/>
  <c r="Z30" i="1"/>
  <c r="Y30" i="1"/>
  <c r="X30" i="1"/>
  <c r="W30" i="1"/>
  <c r="V30" i="1"/>
  <c r="U30" i="1"/>
  <c r="T30" i="1"/>
  <c r="S30" i="1"/>
  <c r="R30" i="1"/>
  <c r="Q30" i="1"/>
  <c r="P30" i="1"/>
  <c r="C30" i="1"/>
  <c r="Z29" i="1"/>
  <c r="Y29" i="1"/>
  <c r="X29" i="1"/>
  <c r="W29" i="1"/>
  <c r="V29" i="1"/>
  <c r="U29" i="1"/>
  <c r="T29" i="1"/>
  <c r="S29" i="1"/>
  <c r="R29" i="1"/>
  <c r="Q29" i="1"/>
  <c r="P29" i="1"/>
  <c r="C29" i="1"/>
  <c r="Z24" i="1"/>
  <c r="Y24" i="1"/>
  <c r="X24" i="1"/>
  <c r="W24" i="1"/>
  <c r="V24" i="1"/>
  <c r="U24" i="1"/>
  <c r="T24" i="1"/>
  <c r="S24" i="1"/>
  <c r="R24" i="1"/>
  <c r="Q24" i="1"/>
  <c r="P24" i="1"/>
  <c r="C24" i="1"/>
  <c r="Z23" i="1"/>
  <c r="Y23" i="1"/>
  <c r="V23" i="1"/>
  <c r="U23" i="1"/>
  <c r="T23" i="1"/>
  <c r="S23" i="1"/>
  <c r="R23" i="1"/>
  <c r="Q23" i="1"/>
  <c r="C23" i="1"/>
  <c r="P23" i="1"/>
  <c r="Z21" i="1"/>
  <c r="Y21" i="1"/>
  <c r="X21" i="1"/>
  <c r="W21" i="1"/>
  <c r="V21" i="1"/>
  <c r="U21" i="1"/>
  <c r="T21" i="1"/>
  <c r="S21" i="1"/>
  <c r="R21" i="1"/>
  <c r="Q21" i="1"/>
  <c r="P21" i="1"/>
  <c r="AL5" i="1"/>
  <c r="AL6" i="1"/>
  <c r="AL14" i="1"/>
  <c r="AL17" i="1"/>
  <c r="AL20" i="1"/>
  <c r="AL22" i="1"/>
  <c r="AL26" i="1"/>
  <c r="AL27" i="1"/>
  <c r="AL33" i="1"/>
  <c r="AL34" i="1"/>
  <c r="AL36" i="1"/>
  <c r="AK5" i="1"/>
  <c r="AK6" i="1"/>
  <c r="AK14" i="1"/>
  <c r="AK17" i="1"/>
  <c r="AK20" i="1"/>
  <c r="AK22" i="1"/>
  <c r="AK26" i="1"/>
  <c r="AK27" i="1"/>
  <c r="AK33" i="1"/>
  <c r="AK34" i="1"/>
  <c r="AK36" i="1"/>
  <c r="AJ5" i="1"/>
  <c r="AJ6" i="1"/>
  <c r="AJ14" i="1"/>
  <c r="AJ17" i="1"/>
  <c r="AJ20" i="1"/>
  <c r="AJ22" i="1"/>
  <c r="AJ26" i="1"/>
  <c r="AJ27" i="1"/>
  <c r="AJ33" i="1"/>
  <c r="AJ34" i="1"/>
  <c r="AJ36" i="1"/>
  <c r="AI4" i="1"/>
  <c r="AI5" i="1"/>
  <c r="AI6" i="1"/>
  <c r="AI14" i="1"/>
  <c r="AI17" i="1"/>
  <c r="AI20" i="1"/>
  <c r="AI22" i="1"/>
  <c r="AI26" i="1"/>
  <c r="AI27" i="1"/>
  <c r="AI33" i="1"/>
  <c r="AI34" i="1"/>
  <c r="AI36" i="1"/>
  <c r="AH4" i="1"/>
  <c r="AH5" i="1"/>
  <c r="AH6" i="1"/>
  <c r="AH14" i="1"/>
  <c r="AH17" i="1"/>
  <c r="AH20" i="1"/>
  <c r="AH22" i="1"/>
  <c r="AH26" i="1"/>
  <c r="AH27" i="1"/>
  <c r="AH33" i="1"/>
  <c r="AH34" i="1"/>
  <c r="AH36" i="1"/>
  <c r="AG4" i="1"/>
  <c r="AG5" i="1"/>
  <c r="AG6" i="1"/>
  <c r="AG14" i="1"/>
  <c r="AG17" i="1"/>
  <c r="AG20" i="1"/>
  <c r="AG22" i="1"/>
  <c r="AG26" i="1"/>
  <c r="AG27" i="1"/>
  <c r="AG33" i="1"/>
  <c r="AG34" i="1"/>
  <c r="AG36" i="1"/>
  <c r="AF4" i="1"/>
  <c r="AF5" i="1"/>
  <c r="AF6" i="1"/>
  <c r="AF14" i="1"/>
  <c r="AF17" i="1"/>
  <c r="AF20" i="1"/>
  <c r="AF22" i="1"/>
  <c r="AF26" i="1"/>
  <c r="AF27" i="1"/>
  <c r="AF33" i="1"/>
  <c r="AF34" i="1"/>
  <c r="AF36" i="1"/>
  <c r="AE4" i="1"/>
  <c r="AE5" i="1"/>
  <c r="AE6" i="1"/>
  <c r="AE14" i="1"/>
  <c r="AE17" i="1"/>
  <c r="AE20" i="1"/>
  <c r="AE22" i="1"/>
  <c r="AE26" i="1"/>
  <c r="AE27" i="1"/>
  <c r="AE33" i="1"/>
  <c r="AE34" i="1"/>
  <c r="AE36" i="1"/>
  <c r="AD5" i="1"/>
  <c r="AD6" i="1"/>
  <c r="AD14" i="1"/>
  <c r="AD17" i="1"/>
  <c r="AD20" i="1"/>
  <c r="AD22" i="1"/>
  <c r="AD26" i="1"/>
  <c r="AD27" i="1"/>
  <c r="AD33" i="1"/>
  <c r="AD34" i="1"/>
  <c r="AD36" i="1"/>
  <c r="AC4" i="1"/>
  <c r="AC5" i="1"/>
  <c r="AC6" i="1"/>
  <c r="AC14" i="1"/>
  <c r="AC17" i="1"/>
  <c r="AC20" i="1"/>
  <c r="AC22" i="1"/>
  <c r="AC26" i="1"/>
  <c r="AC27" i="1"/>
  <c r="AC33" i="1"/>
  <c r="AC34" i="1"/>
  <c r="AC36" i="1"/>
  <c r="AB4" i="1"/>
  <c r="AB5" i="1"/>
  <c r="AB6" i="1"/>
  <c r="AB14" i="1"/>
  <c r="AB17" i="1"/>
  <c r="AB20" i="1"/>
  <c r="AB22" i="1"/>
  <c r="AB26" i="1"/>
  <c r="AB27" i="1"/>
  <c r="AB33" i="1"/>
  <c r="AB34" i="1"/>
  <c r="AB36" i="1"/>
  <c r="K35" i="1" l="1"/>
  <c r="H35" i="1"/>
  <c r="C35" i="1"/>
  <c r="B35" i="1"/>
  <c r="B32" i="1"/>
  <c r="B31" i="1"/>
  <c r="B30" i="1"/>
  <c r="E30" i="1" s="1"/>
  <c r="B29" i="1"/>
  <c r="C28" i="1"/>
  <c r="B28" i="1"/>
  <c r="C25" i="1"/>
  <c r="B25" i="1"/>
  <c r="H24" i="1"/>
  <c r="B24" i="1"/>
  <c r="H23" i="1"/>
  <c r="B23" i="1"/>
  <c r="H21" i="1"/>
  <c r="B21" i="1"/>
  <c r="C21" i="1"/>
  <c r="F28" i="1"/>
  <c r="F29" i="1"/>
  <c r="F30" i="1"/>
  <c r="F31" i="1"/>
  <c r="F32" i="1"/>
  <c r="F35" i="1"/>
  <c r="E28" i="1"/>
  <c r="AE24" i="1" l="1"/>
  <c r="AI24" i="1"/>
  <c r="AF24" i="1"/>
  <c r="AL24" i="1"/>
  <c r="AG24" i="1"/>
  <c r="AD24" i="1"/>
  <c r="AC24" i="1"/>
  <c r="AH24" i="1"/>
  <c r="AB24" i="1"/>
  <c r="AK24" i="1"/>
  <c r="AJ24" i="1"/>
  <c r="AK31" i="1"/>
  <c r="AF31" i="1"/>
  <c r="AE31" i="1"/>
  <c r="AL31" i="1"/>
  <c r="AD31" i="1"/>
  <c r="AH31" i="1"/>
  <c r="AC31" i="1"/>
  <c r="AJ31" i="1"/>
  <c r="AB31" i="1"/>
  <c r="AI31" i="1"/>
  <c r="AG31" i="1"/>
  <c r="AF32" i="1"/>
  <c r="AK32" i="1"/>
  <c r="AE32" i="1"/>
  <c r="AL32" i="1"/>
  <c r="AG32" i="1"/>
  <c r="AD32" i="1"/>
  <c r="AH32" i="1"/>
  <c r="AC32" i="1"/>
  <c r="AB32" i="1"/>
  <c r="AJ32" i="1"/>
  <c r="AI32" i="1"/>
  <c r="AK21" i="1"/>
  <c r="AD21" i="1"/>
  <c r="AB21" i="1"/>
  <c r="AL21" i="1"/>
  <c r="AC21" i="1"/>
  <c r="AJ21" i="1"/>
  <c r="AI21" i="1"/>
  <c r="AF21" i="1"/>
  <c r="AE21" i="1"/>
  <c r="AH21" i="1"/>
  <c r="AG21" i="1"/>
  <c r="M35" i="1"/>
  <c r="AJ23" i="1"/>
  <c r="AI23" i="1"/>
  <c r="AE23" i="1"/>
  <c r="AG23" i="1"/>
  <c r="AD23" i="1"/>
  <c r="AC23" i="1"/>
  <c r="AH23" i="1"/>
  <c r="AB23" i="1"/>
  <c r="AL23" i="1"/>
  <c r="AF23" i="1"/>
  <c r="AK23" i="1"/>
  <c r="E29" i="1"/>
  <c r="AG29" i="1"/>
  <c r="AD29" i="1"/>
  <c r="AC29" i="1"/>
  <c r="AB29" i="1"/>
  <c r="AJ29" i="1"/>
  <c r="AK29" i="1"/>
  <c r="AI29" i="1"/>
  <c r="AF29" i="1"/>
  <c r="AE29" i="1"/>
  <c r="AL29" i="1"/>
  <c r="AH29" i="1"/>
  <c r="E31" i="1"/>
  <c r="AB25" i="1"/>
  <c r="AJ25" i="1"/>
  <c r="AK25" i="1"/>
  <c r="AI25" i="1"/>
  <c r="AF25" i="1"/>
  <c r="AE25" i="1"/>
  <c r="AL25" i="1"/>
  <c r="AG25" i="1"/>
  <c r="AD25" i="1"/>
  <c r="AC25" i="1"/>
  <c r="AH25" i="1"/>
  <c r="AC35" i="1"/>
  <c r="AJ35" i="1"/>
  <c r="AI35" i="1"/>
  <c r="AB35" i="1"/>
  <c r="AK35" i="1"/>
  <c r="AF35" i="1"/>
  <c r="AE35" i="1"/>
  <c r="AL35" i="1"/>
  <c r="AG35" i="1"/>
  <c r="AD35" i="1"/>
  <c r="AH35" i="1"/>
  <c r="AC28" i="1"/>
  <c r="AB28" i="1"/>
  <c r="AH28" i="1"/>
  <c r="AJ28" i="1"/>
  <c r="AK28" i="1"/>
  <c r="AI28" i="1"/>
  <c r="AF28" i="1"/>
  <c r="AE28" i="1"/>
  <c r="AD28" i="1"/>
  <c r="AL28" i="1"/>
  <c r="AG28" i="1"/>
  <c r="AL30" i="1"/>
  <c r="AG30" i="1"/>
  <c r="AD30" i="1"/>
  <c r="AC30" i="1"/>
  <c r="AB30" i="1"/>
  <c r="AE30" i="1"/>
  <c r="AK30" i="1"/>
  <c r="AF30" i="1"/>
  <c r="AI30" i="1"/>
  <c r="AH30" i="1"/>
  <c r="AJ30" i="1"/>
  <c r="E32" i="1"/>
  <c r="J35" i="1"/>
  <c r="E35" i="1"/>
  <c r="L35" i="1" l="1"/>
  <c r="K21" i="1" l="1"/>
  <c r="K23" i="1"/>
  <c r="K24" i="1"/>
  <c r="J21" i="1"/>
  <c r="J23" i="1"/>
  <c r="J24" i="1"/>
  <c r="F21" i="1"/>
  <c r="F23" i="1"/>
  <c r="F24" i="1"/>
  <c r="F25" i="1"/>
  <c r="E23" i="1"/>
  <c r="E24" i="1"/>
  <c r="E25" i="1"/>
  <c r="E21" i="1"/>
  <c r="B19" i="1"/>
  <c r="B16" i="1"/>
  <c r="B7" i="1"/>
  <c r="H19" i="1"/>
  <c r="H18" i="1"/>
  <c r="K18" i="1"/>
  <c r="F18" i="1"/>
  <c r="B18" i="1"/>
  <c r="C16" i="1"/>
  <c r="H15" i="1"/>
  <c r="B15" i="1"/>
  <c r="H13" i="1"/>
  <c r="B13" i="1"/>
  <c r="C12" i="1"/>
  <c r="B12" i="1"/>
  <c r="B11" i="1"/>
  <c r="B10" i="1"/>
  <c r="H10" i="1"/>
  <c r="B9" i="1"/>
  <c r="H8" i="1"/>
  <c r="B8" i="1"/>
  <c r="C8" i="1"/>
  <c r="E8" i="1" s="1"/>
  <c r="K7" i="1"/>
  <c r="K8" i="1"/>
  <c r="K9" i="1"/>
  <c r="K10" i="1"/>
  <c r="M10" i="1" s="1"/>
  <c r="K11" i="1"/>
  <c r="K12" i="1"/>
  <c r="K13" i="1"/>
  <c r="K15" i="1"/>
  <c r="K19" i="1"/>
  <c r="F7" i="1"/>
  <c r="F8" i="1"/>
  <c r="F9" i="1"/>
  <c r="F10" i="1"/>
  <c r="F11" i="1"/>
  <c r="F12" i="1"/>
  <c r="F13" i="1"/>
  <c r="F15" i="1"/>
  <c r="F19" i="1"/>
  <c r="H3" i="1"/>
  <c r="B3" i="1"/>
  <c r="J16" i="1" l="1"/>
  <c r="AJ16" i="1"/>
  <c r="AI16" i="1"/>
  <c r="AF16" i="1"/>
  <c r="AE16" i="1"/>
  <c r="AD16" i="1"/>
  <c r="AK16" i="1"/>
  <c r="AG16" i="1"/>
  <c r="AL16" i="1"/>
  <c r="AC16" i="1"/>
  <c r="AH16" i="1"/>
  <c r="AB16" i="1"/>
  <c r="AB10" i="1"/>
  <c r="AI10" i="1"/>
  <c r="AH10" i="1"/>
  <c r="AJ10" i="1"/>
  <c r="AE10" i="1"/>
  <c r="AD10" i="1"/>
  <c r="AK10" i="1"/>
  <c r="AG10" i="1"/>
  <c r="AC10" i="1"/>
  <c r="AL10" i="1"/>
  <c r="AF10" i="1"/>
  <c r="AC19" i="1"/>
  <c r="AH19" i="1"/>
  <c r="AB19" i="1"/>
  <c r="AJ19" i="1"/>
  <c r="AI19" i="1"/>
  <c r="AF19" i="1"/>
  <c r="AE19" i="1"/>
  <c r="AD19" i="1"/>
  <c r="AL19" i="1"/>
  <c r="AG19" i="1"/>
  <c r="AK19" i="1"/>
  <c r="J18" i="1"/>
  <c r="AB18" i="1"/>
  <c r="AH18" i="1"/>
  <c r="AJ18" i="1"/>
  <c r="AI18" i="1"/>
  <c r="AF18" i="1"/>
  <c r="AE18" i="1"/>
  <c r="AD18" i="1"/>
  <c r="AK18" i="1"/>
  <c r="AG18" i="1"/>
  <c r="AC18" i="1"/>
  <c r="AL18" i="1"/>
  <c r="M19" i="1"/>
  <c r="M15" i="1"/>
  <c r="E16" i="1"/>
  <c r="L16" i="1" s="1"/>
  <c r="AK12" i="1"/>
  <c r="AC12" i="1"/>
  <c r="AB12" i="1"/>
  <c r="AL12" i="1"/>
  <c r="AG12" i="1"/>
  <c r="AH12" i="1"/>
  <c r="AJ12" i="1"/>
  <c r="AI12" i="1"/>
  <c r="AE12" i="1"/>
  <c r="AD12" i="1"/>
  <c r="AF12" i="1"/>
  <c r="M9" i="1"/>
  <c r="AL11" i="1"/>
  <c r="AG11" i="1"/>
  <c r="AC11" i="1"/>
  <c r="AB11" i="1"/>
  <c r="AI11" i="1"/>
  <c r="AF11" i="1"/>
  <c r="AE11" i="1"/>
  <c r="AD11" i="1"/>
  <c r="AK11" i="1"/>
  <c r="AJ11" i="1"/>
  <c r="AH11" i="1"/>
  <c r="M18" i="1"/>
  <c r="AI8" i="1"/>
  <c r="AH8" i="1"/>
  <c r="AJ8" i="1"/>
  <c r="AE8" i="1"/>
  <c r="AD8" i="1"/>
  <c r="AK8" i="1"/>
  <c r="AF8" i="1"/>
  <c r="AC8" i="1"/>
  <c r="AL8" i="1"/>
  <c r="AG8" i="1"/>
  <c r="AB8" i="1"/>
  <c r="AD13" i="1"/>
  <c r="AK13" i="1"/>
  <c r="AB13" i="1"/>
  <c r="AL13" i="1"/>
  <c r="AC13" i="1"/>
  <c r="AJ13" i="1"/>
  <c r="AI13" i="1"/>
  <c r="AF13" i="1"/>
  <c r="AH13" i="1"/>
  <c r="AE13" i="1"/>
  <c r="AG13" i="1"/>
  <c r="AE3" i="1"/>
  <c r="AF3" i="1"/>
  <c r="AL3" i="1"/>
  <c r="AJ3" i="1"/>
  <c r="AK3" i="1"/>
  <c r="AD3" i="1"/>
  <c r="AI3" i="1"/>
  <c r="AH3" i="1"/>
  <c r="AC3" i="1"/>
  <c r="AB3" i="1"/>
  <c r="AG3" i="1"/>
  <c r="E9" i="1"/>
  <c r="AB9" i="1"/>
  <c r="AI9" i="1"/>
  <c r="AH9" i="1"/>
  <c r="AJ9" i="1"/>
  <c r="AE9" i="1"/>
  <c r="AD9" i="1"/>
  <c r="AK9" i="1"/>
  <c r="AF9" i="1"/>
  <c r="AC9" i="1"/>
  <c r="AL9" i="1"/>
  <c r="AG9" i="1"/>
  <c r="AJ15" i="1"/>
  <c r="AI15" i="1"/>
  <c r="AF15" i="1"/>
  <c r="AE15" i="1"/>
  <c r="AD15" i="1"/>
  <c r="AK15" i="1"/>
  <c r="AG15" i="1"/>
  <c r="AL15" i="1"/>
  <c r="AC15" i="1"/>
  <c r="AH15" i="1"/>
  <c r="AB15" i="1"/>
  <c r="J7" i="1"/>
  <c r="AI7" i="1"/>
  <c r="AH7" i="1"/>
  <c r="AJ7" i="1"/>
  <c r="AE7" i="1"/>
  <c r="AD7" i="1"/>
  <c r="AK7" i="1"/>
  <c r="AF7" i="1"/>
  <c r="AC7" i="1"/>
  <c r="AL7" i="1"/>
  <c r="AG7" i="1"/>
  <c r="AB7" i="1"/>
  <c r="M21" i="1"/>
  <c r="M13" i="1"/>
  <c r="J8" i="1"/>
  <c r="L8" i="1" s="1"/>
  <c r="E7" i="1"/>
  <c r="M12" i="1"/>
  <c r="M11" i="1"/>
  <c r="L23" i="1"/>
  <c r="M24" i="1"/>
  <c r="M8" i="1"/>
  <c r="J12" i="1"/>
  <c r="M23" i="1"/>
  <c r="M7" i="1"/>
  <c r="E18" i="1"/>
  <c r="E15" i="1"/>
  <c r="J15" i="1"/>
  <c r="E19" i="1"/>
  <c r="L24" i="1"/>
  <c r="L21" i="1"/>
  <c r="J19" i="1"/>
  <c r="J13" i="1"/>
  <c r="E13" i="1"/>
  <c r="E12" i="1"/>
  <c r="J11" i="1"/>
  <c r="E11" i="1"/>
  <c r="E10" i="1"/>
  <c r="J10" i="1"/>
  <c r="J9" i="1"/>
  <c r="J3" i="1"/>
  <c r="K3" i="1"/>
  <c r="F3" i="1"/>
  <c r="L15" i="1" l="1"/>
  <c r="L7" i="1"/>
  <c r="L18" i="1"/>
  <c r="L19" i="1"/>
  <c r="L9" i="1"/>
  <c r="M3" i="1"/>
  <c r="L12" i="1"/>
  <c r="L13" i="1"/>
  <c r="L11" i="1"/>
  <c r="L10" i="1"/>
  <c r="E3" i="1"/>
  <c r="L3" i="1" l="1"/>
</calcChain>
</file>

<file path=xl/sharedStrings.xml><?xml version="1.0" encoding="utf-8"?>
<sst xmlns="http://schemas.openxmlformats.org/spreadsheetml/2006/main" count="93" uniqueCount="68">
  <si>
    <t>Onset</t>
  </si>
  <si>
    <t>Hatching</t>
  </si>
  <si>
    <t>Embryo (um)</t>
  </si>
  <si>
    <t>VNC (um)</t>
  </si>
  <si>
    <t>time (frame)</t>
  </si>
  <si>
    <t>Embryo:VNC</t>
  </si>
  <si>
    <t>time (minutes)</t>
  </si>
  <si>
    <t>VNC</t>
  </si>
  <si>
    <t>Embryo_ID</t>
  </si>
  <si>
    <t>to_early</t>
  </si>
  <si>
    <t>unhealthy</t>
  </si>
  <si>
    <t>bad_ROI</t>
  </si>
  <si>
    <t>lost roi after episode 10</t>
  </si>
  <si>
    <t>too_early</t>
  </si>
  <si>
    <t>looks like two spikes and unhealthy</t>
  </si>
  <si>
    <t>stopped rec at epi 16</t>
  </si>
  <si>
    <t>stopped rec at epi 17</t>
  </si>
  <si>
    <t>stopped rec at epi 19</t>
  </si>
  <si>
    <t>Epi 2</t>
  </si>
  <si>
    <t>Epi 3</t>
  </si>
  <si>
    <t>Epi 4</t>
  </si>
  <si>
    <t>Epi 5</t>
  </si>
  <si>
    <t>Epi 6</t>
  </si>
  <si>
    <t>Epi 7</t>
  </si>
  <si>
    <t>Epi 8</t>
  </si>
  <si>
    <t>Epi 9</t>
  </si>
  <si>
    <t>Epi 10</t>
  </si>
  <si>
    <t>Epi 11</t>
  </si>
  <si>
    <t>Epi 12</t>
  </si>
  <si>
    <t>20210516_01</t>
  </si>
  <si>
    <t>20210516_02</t>
  </si>
  <si>
    <t>20210516_03</t>
  </si>
  <si>
    <t>20210516_04</t>
  </si>
  <si>
    <t>20210516_05</t>
  </si>
  <si>
    <t>20210516_06</t>
  </si>
  <si>
    <t>20210516_07</t>
  </si>
  <si>
    <t>20210516_08</t>
  </si>
  <si>
    <t>20210516_09</t>
  </si>
  <si>
    <t>20210516_10</t>
  </si>
  <si>
    <t>20210516_11</t>
  </si>
  <si>
    <t>20210516_12</t>
  </si>
  <si>
    <t>20210516_13</t>
  </si>
  <si>
    <t>20210516_14</t>
  </si>
  <si>
    <t>20210516_15</t>
  </si>
  <si>
    <t>20210516_16</t>
  </si>
  <si>
    <t>20210516_17</t>
  </si>
  <si>
    <t>20210516_18</t>
  </si>
  <si>
    <t>20210514_01</t>
  </si>
  <si>
    <t>20210514_02</t>
  </si>
  <si>
    <t>20210514_03</t>
  </si>
  <si>
    <t>20210514_04</t>
  </si>
  <si>
    <t>20210514_05</t>
  </si>
  <si>
    <t>20210514_06</t>
  </si>
  <si>
    <t>20210514_07</t>
  </si>
  <si>
    <t>20210514_08</t>
  </si>
  <si>
    <t>20210514_09</t>
  </si>
  <si>
    <t>20210514_10</t>
  </si>
  <si>
    <t>20210514_11</t>
  </si>
  <si>
    <t>20210514_12</t>
  </si>
  <si>
    <t>20210514_13</t>
  </si>
  <si>
    <t>20210514_14</t>
  </si>
  <si>
    <t>20210514_15</t>
  </si>
  <si>
    <t>Total # of episodes</t>
  </si>
  <si>
    <t>Delta (Embryo:VNC)</t>
  </si>
  <si>
    <t>Delta  (min)</t>
  </si>
  <si>
    <t>VNC (um) at each episode</t>
  </si>
  <si>
    <t>Embryo:VNC at each episode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</si>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</sst>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5" fillId="0" borderId="0" xfId="0" applyFont="1" applyFill="1"/>
    <xf numFmtId="0" fontId="4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F898-5AB9-EE4B-9E3D-A417794E4E8A}">
  <dimension ref="A1:AL39"/>
  <sheetViews>
    <sheetView tabSelected="1" zoomScale="50" workbookViewId="0">
      <selection activeCell="G23" sqref="G23"/>
    </sheetView>
  </sheetViews>
  <sheetFormatPr baseColWidth="10" defaultRowHeight="16" x14ac:dyDescent="0.2"/>
  <cols>
    <col min="1" max="1" width="13.6640625" customWidth="1"/>
    <col min="2" max="2" width="14.1640625" customWidth="1"/>
    <col min="3" max="3" width="13" customWidth="1"/>
    <col min="4" max="4" width="12.33203125" customWidth="1"/>
    <col min="5" max="5" width="11.83203125" customWidth="1"/>
    <col min="6" max="6" width="13.5" customWidth="1"/>
    <col min="9" max="9" width="12.5" customWidth="1"/>
    <col min="10" max="10" width="11.6640625" customWidth="1"/>
    <col min="11" max="11" width="13.33203125" customWidth="1"/>
    <col min="12" max="12" width="17.6640625" customWidth="1"/>
    <col min="13" max="13" width="15.83203125" customWidth="1"/>
    <col min="14" max="14" width="18.5" customWidth="1"/>
    <col min="15" max="15" width="24.33203125" customWidth="1"/>
  </cols>
  <sheetData>
    <row r="1" spans="1:38" s="3" customFormat="1" x14ac:dyDescent="0.2">
      <c r="A1" s="2"/>
      <c r="B1" s="4" t="s">
        <v>0</v>
      </c>
      <c r="E1" s="5"/>
      <c r="H1" s="4" t="s">
        <v>1</v>
      </c>
      <c r="P1" s="5" t="s">
        <v>65</v>
      </c>
      <c r="AB1" s="5" t="s">
        <v>66</v>
      </c>
    </row>
    <row r="2" spans="1:38" s="3" customFormat="1" x14ac:dyDescent="0.2">
      <c r="A2" s="2" t="s">
        <v>8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H2" s="2" t="s">
        <v>7</v>
      </c>
      <c r="I2" s="2" t="s">
        <v>4</v>
      </c>
      <c r="J2" s="2" t="s">
        <v>5</v>
      </c>
      <c r="K2" s="2" t="s">
        <v>6</v>
      </c>
      <c r="L2" s="2" t="s">
        <v>63</v>
      </c>
      <c r="M2" s="2" t="s">
        <v>64</v>
      </c>
      <c r="N2" s="2" t="s">
        <v>62</v>
      </c>
      <c r="O2" s="2" t="s">
        <v>67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B2" s="2" t="s">
        <v>18</v>
      </c>
      <c r="AC2" s="2" t="s">
        <v>19</v>
      </c>
      <c r="AD2" s="2" t="s">
        <v>20</v>
      </c>
      <c r="AE2" s="2" t="s">
        <v>21</v>
      </c>
      <c r="AF2" s="2" t="s">
        <v>22</v>
      </c>
      <c r="AG2" s="2" t="s">
        <v>23</v>
      </c>
      <c r="AH2" s="2" t="s">
        <v>24</v>
      </c>
      <c r="AI2" s="2" t="s">
        <v>25</v>
      </c>
      <c r="AJ2" s="2" t="s">
        <v>26</v>
      </c>
      <c r="AK2" s="2" t="s">
        <v>27</v>
      </c>
      <c r="AL2" s="2" t="s">
        <v>28</v>
      </c>
    </row>
    <row r="3" spans="1:38" s="3" customFormat="1" x14ac:dyDescent="0.2">
      <c r="A3" s="2" t="s">
        <v>29</v>
      </c>
      <c r="B3" s="2">
        <f>2095/4</f>
        <v>523.75</v>
      </c>
      <c r="C3" s="2">
        <f>975/4</f>
        <v>243.75</v>
      </c>
      <c r="D3" s="2">
        <v>414</v>
      </c>
      <c r="E3" s="2">
        <f>B3/C3</f>
        <v>2.1487179487179486</v>
      </c>
      <c r="F3" s="2">
        <f>(D3*7)/60</f>
        <v>48.3</v>
      </c>
      <c r="H3" s="2">
        <f>815/4</f>
        <v>203.75</v>
      </c>
      <c r="I3" s="2">
        <v>2676</v>
      </c>
      <c r="J3" s="2">
        <f>B3/H3</f>
        <v>2.5705521472392636</v>
      </c>
      <c r="K3" s="2">
        <f>(I3*7)/60</f>
        <v>312.2</v>
      </c>
      <c r="L3" s="2">
        <f>J3-E3</f>
        <v>0.42183419852131498</v>
      </c>
      <c r="M3" s="2">
        <f>K3-F3</f>
        <v>263.89999999999998</v>
      </c>
      <c r="N3" s="2">
        <v>15</v>
      </c>
      <c r="P3" s="3">
        <f>965/4</f>
        <v>241.25</v>
      </c>
      <c r="Q3" s="3">
        <f>925/4</f>
        <v>231.25</v>
      </c>
      <c r="R3" s="3">
        <f>905/4</f>
        <v>226.25</v>
      </c>
      <c r="S3" s="3">
        <f>885/4</f>
        <v>221.25</v>
      </c>
      <c r="T3" s="3">
        <f>855/4</f>
        <v>213.75</v>
      </c>
      <c r="U3" s="3">
        <f>845/4</f>
        <v>211.25</v>
      </c>
      <c r="V3" s="3">
        <f>845/4</f>
        <v>211.25</v>
      </c>
      <c r="W3" s="3">
        <f>835/4</f>
        <v>208.75</v>
      </c>
      <c r="X3" s="3">
        <f>825/4</f>
        <v>206.25</v>
      </c>
      <c r="Y3" s="3">
        <f>825/4</f>
        <v>206.25</v>
      </c>
      <c r="Z3" s="3">
        <f>815/4</f>
        <v>203.75</v>
      </c>
      <c r="AB3" s="3">
        <f>B3/P3</f>
        <v>2.1709844559585494</v>
      </c>
      <c r="AC3" s="3">
        <f>B3/Q3</f>
        <v>2.2648648648648648</v>
      </c>
      <c r="AD3" s="3">
        <f>B3/R3</f>
        <v>2.3149171270718232</v>
      </c>
      <c r="AE3" s="3">
        <f>B3/S3</f>
        <v>2.3672316384180792</v>
      </c>
      <c r="AF3" s="3">
        <f>B3/T3</f>
        <v>2.4502923976608186</v>
      </c>
      <c r="AG3" s="3">
        <f>B3/U3</f>
        <v>2.4792899408284024</v>
      </c>
      <c r="AH3" s="3">
        <f>B3/V3</f>
        <v>2.4792899408284024</v>
      </c>
      <c r="AI3" s="3">
        <f>B3/W3</f>
        <v>2.5089820359281436</v>
      </c>
      <c r="AJ3" s="3">
        <f>B3/X3</f>
        <v>2.5393939393939395</v>
      </c>
      <c r="AK3" s="3">
        <f>B3/Y3</f>
        <v>2.5393939393939395</v>
      </c>
      <c r="AL3" s="3">
        <f>B3/Z3</f>
        <v>2.5705521472392636</v>
      </c>
    </row>
    <row r="4" spans="1:38" s="3" customFormat="1" x14ac:dyDescent="0.2">
      <c r="A4" s="2" t="s">
        <v>30</v>
      </c>
      <c r="E4" s="2"/>
      <c r="F4" s="2"/>
      <c r="J4" s="2"/>
      <c r="K4" s="2"/>
      <c r="L4" s="2"/>
      <c r="M4" s="2"/>
      <c r="O4" s="3" t="s">
        <v>9</v>
      </c>
      <c r="AB4" s="3" t="e">
        <f>O4/P7</f>
        <v>#VALUE!</v>
      </c>
      <c r="AC4" s="3" t="e">
        <f>O4/Q7</f>
        <v>#VALUE!</v>
      </c>
      <c r="AD4" s="3" t="e">
        <f>O4/R7</f>
        <v>#VALUE!</v>
      </c>
      <c r="AE4" s="3" t="e">
        <f>O4/S7</f>
        <v>#VALUE!</v>
      </c>
      <c r="AF4" s="3" t="e">
        <f>O4/T7</f>
        <v>#VALUE!</v>
      </c>
      <c r="AG4" s="3" t="e">
        <f>O4/U7</f>
        <v>#VALUE!</v>
      </c>
      <c r="AH4" s="3" t="e">
        <f>O4/V7</f>
        <v>#VALUE!</v>
      </c>
      <c r="AI4" s="3" t="e">
        <f>O4/W7</f>
        <v>#VALUE!</v>
      </c>
      <c r="AJ4" s="3" t="e">
        <f>O4/X7</f>
        <v>#VALUE!</v>
      </c>
      <c r="AK4" s="3" t="e">
        <f>O4/Y7</f>
        <v>#VALUE!</v>
      </c>
      <c r="AL4" s="3" t="e">
        <f>O4/Z7</f>
        <v>#VALUE!</v>
      </c>
    </row>
    <row r="5" spans="1:38" s="3" customFormat="1" x14ac:dyDescent="0.2">
      <c r="A5" s="2" t="s">
        <v>31</v>
      </c>
      <c r="E5" s="2"/>
      <c r="F5" s="2"/>
      <c r="J5" s="2"/>
      <c r="K5" s="2"/>
      <c r="L5" s="2"/>
      <c r="M5" s="2"/>
      <c r="O5" s="3" t="s">
        <v>10</v>
      </c>
      <c r="AB5" s="3" t="e">
        <f>O5/P5</f>
        <v>#VALUE!</v>
      </c>
      <c r="AC5" s="3" t="e">
        <f>O5/Q5</f>
        <v>#VALUE!</v>
      </c>
      <c r="AD5" s="3" t="e">
        <f>O5/R5</f>
        <v>#VALUE!</v>
      </c>
      <c r="AE5" s="3" t="e">
        <f>O5/S5</f>
        <v>#VALUE!</v>
      </c>
      <c r="AF5" s="3" t="e">
        <f>O5/T5</f>
        <v>#VALUE!</v>
      </c>
      <c r="AG5" s="3" t="e">
        <f>O5/U5</f>
        <v>#VALUE!</v>
      </c>
      <c r="AH5" s="3" t="e">
        <f>O5/V5</f>
        <v>#VALUE!</v>
      </c>
      <c r="AI5" s="3" t="e">
        <f>O5/W5</f>
        <v>#VALUE!</v>
      </c>
      <c r="AJ5" s="3" t="e">
        <f>O5/X5</f>
        <v>#VALUE!</v>
      </c>
      <c r="AK5" s="3" t="e">
        <f>O5/Y5</f>
        <v>#VALUE!</v>
      </c>
      <c r="AL5" s="3" t="e">
        <f>O5/Z5</f>
        <v>#VALUE!</v>
      </c>
    </row>
    <row r="6" spans="1:38" s="3" customFormat="1" x14ac:dyDescent="0.2">
      <c r="A6" s="2" t="s">
        <v>32</v>
      </c>
      <c r="E6" s="2"/>
      <c r="F6" s="2"/>
      <c r="J6" s="2"/>
      <c r="K6" s="2"/>
      <c r="L6" s="2"/>
      <c r="M6" s="2"/>
      <c r="O6" s="2" t="s">
        <v>11</v>
      </c>
      <c r="AB6" s="3" t="e">
        <f>O6/P6</f>
        <v>#VALUE!</v>
      </c>
      <c r="AC6" s="3" t="e">
        <f>O6/Q6</f>
        <v>#VALUE!</v>
      </c>
      <c r="AD6" s="3" t="e">
        <f>O6/R6</f>
        <v>#VALUE!</v>
      </c>
      <c r="AE6" s="3" t="e">
        <f>O6/S6</f>
        <v>#VALUE!</v>
      </c>
      <c r="AF6" s="3" t="e">
        <f>O6/T6</f>
        <v>#VALUE!</v>
      </c>
      <c r="AG6" s="3" t="e">
        <f>O6/U6</f>
        <v>#VALUE!</v>
      </c>
      <c r="AH6" s="3" t="e">
        <f>O6/V6</f>
        <v>#VALUE!</v>
      </c>
      <c r="AI6" s="3" t="e">
        <f>O6/W6</f>
        <v>#VALUE!</v>
      </c>
      <c r="AJ6" s="3" t="e">
        <f>O6/X6</f>
        <v>#VALUE!</v>
      </c>
      <c r="AK6" s="3" t="e">
        <f>O6/Y6</f>
        <v>#VALUE!</v>
      </c>
      <c r="AL6" s="3" t="e">
        <f>O6/Z6</f>
        <v>#VALUE!</v>
      </c>
    </row>
    <row r="7" spans="1:38" s="3" customFormat="1" x14ac:dyDescent="0.2">
      <c r="A7" s="2" t="s">
        <v>33</v>
      </c>
      <c r="B7" s="3">
        <f>2025/4</f>
        <v>506.25</v>
      </c>
      <c r="C7" s="3">
        <f>935/4</f>
        <v>233.75</v>
      </c>
      <c r="D7" s="3">
        <v>793</v>
      </c>
      <c r="E7" s="2">
        <f t="shared" ref="E7:E35" si="0">B7/C7</f>
        <v>2.1657754010695189</v>
      </c>
      <c r="F7" s="2">
        <f t="shared" ref="F7:F35" si="1">(D7*7)/60</f>
        <v>92.516666666666666</v>
      </c>
      <c r="H7" s="3">
        <f>835/4</f>
        <v>208.75</v>
      </c>
      <c r="I7" s="3">
        <v>2870</v>
      </c>
      <c r="J7" s="2">
        <f t="shared" ref="J7:J19" si="2">B7/H7</f>
        <v>2.4251497005988023</v>
      </c>
      <c r="K7" s="2">
        <f t="shared" ref="K7:K35" si="3">(I7*7)/60</f>
        <v>334.83333333333331</v>
      </c>
      <c r="L7" s="2">
        <f t="shared" ref="L7:L35" si="4">J7-E7</f>
        <v>0.25937429952928337</v>
      </c>
      <c r="M7" s="2">
        <f t="shared" ref="M7:M35" si="5">K7-F7</f>
        <v>242.31666666666666</v>
      </c>
      <c r="N7" s="3">
        <v>16</v>
      </c>
      <c r="P7" s="3">
        <f>935/4</f>
        <v>233.75</v>
      </c>
      <c r="Q7" s="3">
        <f>925/4</f>
        <v>231.25</v>
      </c>
      <c r="R7" s="3">
        <f>905/4</f>
        <v>226.25</v>
      </c>
      <c r="S7" s="3">
        <f>885/4</f>
        <v>221.25</v>
      </c>
      <c r="T7" s="3">
        <f>885/4</f>
        <v>221.25</v>
      </c>
      <c r="U7" s="3">
        <f>855/4</f>
        <v>213.75</v>
      </c>
      <c r="V7" s="3">
        <f>845/4</f>
        <v>211.25</v>
      </c>
      <c r="W7" s="3">
        <f>845/4</f>
        <v>211.25</v>
      </c>
      <c r="X7" s="3">
        <f>840/4</f>
        <v>210</v>
      </c>
      <c r="Y7" s="3">
        <f>835/4</f>
        <v>208.75</v>
      </c>
      <c r="Z7" s="3">
        <f>835/4</f>
        <v>208.75</v>
      </c>
      <c r="AB7" s="3" t="e">
        <f>B7/#REF!</f>
        <v>#REF!</v>
      </c>
      <c r="AC7" s="3" t="e">
        <f>B7/#REF!</f>
        <v>#REF!</v>
      </c>
      <c r="AD7" s="3" t="e">
        <f>B7/#REF!</f>
        <v>#REF!</v>
      </c>
      <c r="AE7" s="3" t="e">
        <f>B7/#REF!</f>
        <v>#REF!</v>
      </c>
      <c r="AF7" s="3" t="e">
        <f>B7/#REF!</f>
        <v>#REF!</v>
      </c>
      <c r="AG7" s="3" t="e">
        <f>B7/#REF!</f>
        <v>#REF!</v>
      </c>
      <c r="AH7" s="3" t="e">
        <f>B7/#REF!</f>
        <v>#REF!</v>
      </c>
      <c r="AI7" s="3" t="e">
        <f>B7/#REF!</f>
        <v>#REF!</v>
      </c>
      <c r="AJ7" s="3" t="e">
        <f>B7/#REF!</f>
        <v>#REF!</v>
      </c>
      <c r="AK7" s="3" t="e">
        <f>B7/#REF!</f>
        <v>#REF!</v>
      </c>
      <c r="AL7" s="3" t="e">
        <f>B7/#REF!</f>
        <v>#REF!</v>
      </c>
    </row>
    <row r="8" spans="1:38" s="3" customFormat="1" x14ac:dyDescent="0.2">
      <c r="A8" s="2" t="s">
        <v>34</v>
      </c>
      <c r="B8" s="3">
        <f>2085/4</f>
        <v>521.25</v>
      </c>
      <c r="C8" s="3">
        <f>885/4</f>
        <v>221.25</v>
      </c>
      <c r="D8" s="3">
        <v>536</v>
      </c>
      <c r="E8" s="2">
        <f t="shared" si="0"/>
        <v>2.3559322033898304</v>
      </c>
      <c r="F8" s="2">
        <f t="shared" si="1"/>
        <v>62.533333333333331</v>
      </c>
      <c r="H8" s="3">
        <f>810/4</f>
        <v>202.5</v>
      </c>
      <c r="I8" s="3">
        <v>2503</v>
      </c>
      <c r="J8" s="2">
        <f t="shared" si="2"/>
        <v>2.574074074074074</v>
      </c>
      <c r="K8" s="2">
        <f t="shared" si="3"/>
        <v>292.01666666666665</v>
      </c>
      <c r="L8" s="2">
        <f t="shared" si="4"/>
        <v>0.21814187068424351</v>
      </c>
      <c r="M8" s="2">
        <f t="shared" si="5"/>
        <v>229.48333333333332</v>
      </c>
      <c r="N8" s="3">
        <v>17</v>
      </c>
      <c r="AB8" s="3" t="e">
        <f t="shared" ref="AB8:AB36" si="6">B8/P8</f>
        <v>#DIV/0!</v>
      </c>
      <c r="AC8" s="3" t="e">
        <f t="shared" ref="AC8:AC36" si="7">B8/Q8</f>
        <v>#DIV/0!</v>
      </c>
      <c r="AD8" s="3" t="e">
        <f t="shared" ref="AD8:AD36" si="8">B8/R8</f>
        <v>#DIV/0!</v>
      </c>
      <c r="AE8" s="3" t="e">
        <f t="shared" ref="AE8:AE36" si="9">B8/S8</f>
        <v>#DIV/0!</v>
      </c>
      <c r="AF8" s="3" t="e">
        <f t="shared" ref="AF8:AF36" si="10">B8/T8</f>
        <v>#DIV/0!</v>
      </c>
      <c r="AG8" s="3" t="e">
        <f t="shared" ref="AG8:AG36" si="11">B8/U8</f>
        <v>#DIV/0!</v>
      </c>
      <c r="AH8" s="3" t="e">
        <f t="shared" ref="AH8:AH36" si="12">B8/V8</f>
        <v>#DIV/0!</v>
      </c>
      <c r="AI8" s="3" t="e">
        <f t="shared" ref="AI8:AI36" si="13">B8/W8</f>
        <v>#DIV/0!</v>
      </c>
      <c r="AJ8" s="3" t="e">
        <f t="shared" ref="AJ8:AJ36" si="14">B8/X8</f>
        <v>#DIV/0!</v>
      </c>
      <c r="AK8" s="3" t="e">
        <f t="shared" ref="AK8:AK36" si="15">B8/Y8</f>
        <v>#DIV/0!</v>
      </c>
      <c r="AL8" s="3" t="e">
        <f t="shared" ref="AL8:AL36" si="16">B8/Z8</f>
        <v>#DIV/0!</v>
      </c>
    </row>
    <row r="9" spans="1:38" s="3" customFormat="1" x14ac:dyDescent="0.2">
      <c r="A9" s="2" t="s">
        <v>35</v>
      </c>
      <c r="B9" s="3">
        <f>1965/4</f>
        <v>491.25</v>
      </c>
      <c r="C9" s="3">
        <f>885/4</f>
        <v>221.25</v>
      </c>
      <c r="D9" s="3">
        <v>645</v>
      </c>
      <c r="E9" s="2">
        <f t="shared" si="0"/>
        <v>2.2203389830508473</v>
      </c>
      <c r="F9" s="2">
        <f t="shared" si="1"/>
        <v>75.25</v>
      </c>
      <c r="H9" s="3">
        <f>765/4</f>
        <v>191.25</v>
      </c>
      <c r="I9" s="3">
        <v>3173</v>
      </c>
      <c r="J9" s="2">
        <f t="shared" si="2"/>
        <v>2.5686274509803924</v>
      </c>
      <c r="K9" s="2">
        <f t="shared" si="3"/>
        <v>370.18333333333334</v>
      </c>
      <c r="L9" s="2">
        <f t="shared" si="4"/>
        <v>0.34828846792954504</v>
      </c>
      <c r="M9" s="2">
        <f t="shared" si="5"/>
        <v>294.93333333333334</v>
      </c>
      <c r="N9" s="3">
        <v>19</v>
      </c>
      <c r="P9" s="3">
        <f>875/4</f>
        <v>218.75</v>
      </c>
      <c r="Q9" s="3">
        <f>875/4</f>
        <v>218.75</v>
      </c>
      <c r="R9" s="3">
        <f>855/4</f>
        <v>213.75</v>
      </c>
      <c r="S9" s="3">
        <f>845/4</f>
        <v>211.25</v>
      </c>
      <c r="T9" s="3">
        <f>825/4</f>
        <v>206.25</v>
      </c>
      <c r="U9" s="3">
        <f>815/4</f>
        <v>203.75</v>
      </c>
      <c r="V9" s="3">
        <f>810/4</f>
        <v>202.5</v>
      </c>
      <c r="W9" s="3">
        <f>810/4</f>
        <v>202.5</v>
      </c>
      <c r="X9" s="3">
        <f>795/4</f>
        <v>198.75</v>
      </c>
      <c r="Y9" s="3">
        <f>785/4</f>
        <v>196.25</v>
      </c>
      <c r="Z9" s="3">
        <f>785/4</f>
        <v>196.25</v>
      </c>
      <c r="AB9" s="3">
        <f t="shared" si="6"/>
        <v>2.2457142857142856</v>
      </c>
      <c r="AC9" s="3">
        <f t="shared" si="7"/>
        <v>2.2457142857142856</v>
      </c>
      <c r="AD9" s="3">
        <f t="shared" si="8"/>
        <v>2.2982456140350878</v>
      </c>
      <c r="AE9" s="3">
        <f t="shared" si="9"/>
        <v>2.3254437869822486</v>
      </c>
      <c r="AF9" s="3">
        <f t="shared" si="10"/>
        <v>2.3818181818181818</v>
      </c>
      <c r="AG9" s="3">
        <f t="shared" si="11"/>
        <v>2.4110429447852759</v>
      </c>
      <c r="AH9" s="3">
        <f t="shared" si="12"/>
        <v>2.425925925925926</v>
      </c>
      <c r="AI9" s="3">
        <f t="shared" si="13"/>
        <v>2.425925925925926</v>
      </c>
      <c r="AJ9" s="3">
        <f t="shared" si="14"/>
        <v>2.4716981132075473</v>
      </c>
      <c r="AK9" s="3">
        <f t="shared" si="15"/>
        <v>2.5031847133757963</v>
      </c>
      <c r="AL9" s="3">
        <f t="shared" si="16"/>
        <v>2.5031847133757963</v>
      </c>
    </row>
    <row r="10" spans="1:38" s="3" customFormat="1" x14ac:dyDescent="0.2">
      <c r="A10" s="2" t="s">
        <v>36</v>
      </c>
      <c r="B10" s="3">
        <f>1965/4</f>
        <v>491.25</v>
      </c>
      <c r="C10" s="3">
        <f>805/4</f>
        <v>201.25</v>
      </c>
      <c r="D10" s="3">
        <v>486</v>
      </c>
      <c r="E10" s="2">
        <f t="shared" si="0"/>
        <v>2.4409937888198758</v>
      </c>
      <c r="F10" s="2">
        <f t="shared" si="1"/>
        <v>56.7</v>
      </c>
      <c r="H10" s="3">
        <f>705/4</f>
        <v>176.25</v>
      </c>
      <c r="I10" s="3">
        <v>2571</v>
      </c>
      <c r="J10" s="2">
        <f t="shared" si="2"/>
        <v>2.7872340425531914</v>
      </c>
      <c r="K10" s="2">
        <f t="shared" si="3"/>
        <v>299.95</v>
      </c>
      <c r="L10" s="2">
        <f t="shared" si="4"/>
        <v>0.34624025373331557</v>
      </c>
      <c r="M10" s="2">
        <f t="shared" si="5"/>
        <v>243.25</v>
      </c>
      <c r="N10" s="3">
        <v>18</v>
      </c>
      <c r="P10" s="3">
        <f>805/4</f>
        <v>201.25</v>
      </c>
      <c r="Q10" s="3">
        <f>775/4</f>
        <v>193.75</v>
      </c>
      <c r="R10" s="3">
        <f>770/4</f>
        <v>192.5</v>
      </c>
      <c r="S10" s="3">
        <f>765/4</f>
        <v>191.25</v>
      </c>
      <c r="T10" s="3">
        <f>765/4</f>
        <v>191.25</v>
      </c>
      <c r="U10" s="3">
        <f>765/4</f>
        <v>191.25</v>
      </c>
      <c r="V10" s="3">
        <f>755/4</f>
        <v>188.75</v>
      </c>
      <c r="W10" s="3">
        <f>745/4</f>
        <v>186.25</v>
      </c>
      <c r="X10" s="3">
        <f>745/4</f>
        <v>186.25</v>
      </c>
      <c r="Y10" s="3">
        <f>735/4</f>
        <v>183.75</v>
      </c>
      <c r="Z10" s="3">
        <f>725/4</f>
        <v>181.25</v>
      </c>
      <c r="AB10" s="3">
        <f t="shared" si="6"/>
        <v>2.4409937888198758</v>
      </c>
      <c r="AC10" s="3">
        <f t="shared" si="7"/>
        <v>2.5354838709677421</v>
      </c>
      <c r="AD10" s="3">
        <f t="shared" si="8"/>
        <v>2.551948051948052</v>
      </c>
      <c r="AE10" s="3">
        <f t="shared" si="9"/>
        <v>2.5686274509803924</v>
      </c>
      <c r="AF10" s="3">
        <f t="shared" si="10"/>
        <v>2.5686274509803924</v>
      </c>
      <c r="AG10" s="3">
        <f t="shared" si="11"/>
        <v>2.5686274509803924</v>
      </c>
      <c r="AH10" s="3">
        <f t="shared" si="12"/>
        <v>2.6026490066225167</v>
      </c>
      <c r="AI10" s="3">
        <f t="shared" si="13"/>
        <v>2.6375838926174495</v>
      </c>
      <c r="AJ10" s="3">
        <f t="shared" si="14"/>
        <v>2.6375838926174495</v>
      </c>
      <c r="AK10" s="3">
        <f t="shared" si="15"/>
        <v>2.6734693877551021</v>
      </c>
      <c r="AL10" s="3">
        <f t="shared" si="16"/>
        <v>2.7103448275862068</v>
      </c>
    </row>
    <row r="11" spans="1:38" s="3" customFormat="1" x14ac:dyDescent="0.2">
      <c r="A11" s="2" t="s">
        <v>37</v>
      </c>
      <c r="B11" s="3">
        <f>1885/4</f>
        <v>471.25</v>
      </c>
      <c r="C11" s="3">
        <f>815/4</f>
        <v>203.75</v>
      </c>
      <c r="D11" s="3">
        <v>812</v>
      </c>
      <c r="E11" s="2">
        <f t="shared" si="0"/>
        <v>2.3128834355828221</v>
      </c>
      <c r="F11" s="2">
        <f t="shared" si="1"/>
        <v>94.733333333333334</v>
      </c>
      <c r="H11" s="3">
        <f>695/4</f>
        <v>173.75</v>
      </c>
      <c r="I11" s="3">
        <v>2743</v>
      </c>
      <c r="J11" s="2">
        <f t="shared" si="2"/>
        <v>2.7122302158273381</v>
      </c>
      <c r="K11" s="2">
        <f t="shared" si="3"/>
        <v>320.01666666666665</v>
      </c>
      <c r="L11" s="2">
        <f t="shared" si="4"/>
        <v>0.39934678024451609</v>
      </c>
      <c r="M11" s="2">
        <f t="shared" si="5"/>
        <v>225.2833333333333</v>
      </c>
      <c r="N11" s="3">
        <v>15</v>
      </c>
      <c r="P11" s="3">
        <f>795/4</f>
        <v>198.75</v>
      </c>
      <c r="Q11" s="3">
        <f>775/4</f>
        <v>193.75</v>
      </c>
      <c r="R11" s="3">
        <f>765/4</f>
        <v>191.25</v>
      </c>
      <c r="S11" s="3">
        <f>745/4</f>
        <v>186.25</v>
      </c>
      <c r="T11" s="3">
        <f>735/4</f>
        <v>183.75</v>
      </c>
      <c r="U11" s="3">
        <f>725/4</f>
        <v>181.25</v>
      </c>
      <c r="V11" s="3">
        <f>715/4</f>
        <v>178.75</v>
      </c>
      <c r="W11" s="3">
        <f>705/4</f>
        <v>176.25</v>
      </c>
      <c r="X11" s="3">
        <f>705/4</f>
        <v>176.25</v>
      </c>
      <c r="Y11" s="3">
        <f>705/4</f>
        <v>176.25</v>
      </c>
      <c r="Z11" s="3">
        <f>695/4</f>
        <v>173.75</v>
      </c>
      <c r="AB11" s="3">
        <f t="shared" si="6"/>
        <v>2.3710691823899372</v>
      </c>
      <c r="AC11" s="3">
        <f t="shared" si="7"/>
        <v>2.4322580645161289</v>
      </c>
      <c r="AD11" s="3">
        <f t="shared" si="8"/>
        <v>2.4640522875816995</v>
      </c>
      <c r="AE11" s="3">
        <f t="shared" si="9"/>
        <v>2.5302013422818792</v>
      </c>
      <c r="AF11" s="3">
        <f t="shared" si="10"/>
        <v>2.564625850340136</v>
      </c>
      <c r="AG11" s="3">
        <f t="shared" si="11"/>
        <v>2.6</v>
      </c>
      <c r="AH11" s="3">
        <f t="shared" si="12"/>
        <v>2.6363636363636362</v>
      </c>
      <c r="AI11" s="3">
        <f t="shared" si="13"/>
        <v>2.6737588652482271</v>
      </c>
      <c r="AJ11" s="3">
        <f t="shared" si="14"/>
        <v>2.6737588652482271</v>
      </c>
      <c r="AK11" s="3">
        <f t="shared" si="15"/>
        <v>2.6737588652482271</v>
      </c>
      <c r="AL11" s="3">
        <f t="shared" si="16"/>
        <v>2.7122302158273381</v>
      </c>
    </row>
    <row r="12" spans="1:38" s="3" customFormat="1" x14ac:dyDescent="0.2">
      <c r="A12" s="2" t="s">
        <v>38</v>
      </c>
      <c r="B12" s="3">
        <f>1985/4</f>
        <v>496.25</v>
      </c>
      <c r="C12" s="3">
        <f>875/4</f>
        <v>218.75</v>
      </c>
      <c r="D12" s="3">
        <v>549</v>
      </c>
      <c r="E12" s="2">
        <f t="shared" si="0"/>
        <v>2.2685714285714287</v>
      </c>
      <c r="F12" s="2">
        <f t="shared" si="1"/>
        <v>64.05</v>
      </c>
      <c r="H12" s="3">
        <f>755/4</f>
        <v>188.75</v>
      </c>
      <c r="I12" s="3">
        <v>2681</v>
      </c>
      <c r="J12" s="2">
        <f t="shared" si="2"/>
        <v>2.629139072847682</v>
      </c>
      <c r="K12" s="2">
        <f t="shared" si="3"/>
        <v>312.78333333333336</v>
      </c>
      <c r="L12" s="2">
        <f t="shared" si="4"/>
        <v>0.36056764427625332</v>
      </c>
      <c r="M12" s="2">
        <f t="shared" si="5"/>
        <v>248.73333333333335</v>
      </c>
      <c r="N12" s="3">
        <v>17</v>
      </c>
      <c r="O12" s="3" t="s">
        <v>12</v>
      </c>
      <c r="P12" s="3">
        <f>885/4</f>
        <v>221.25</v>
      </c>
      <c r="Q12" s="3">
        <f>855/4</f>
        <v>213.75</v>
      </c>
      <c r="R12" s="3">
        <f>845/4</f>
        <v>211.25</v>
      </c>
      <c r="S12" s="3">
        <f>835/4</f>
        <v>208.75</v>
      </c>
      <c r="T12" s="3">
        <f>825/4</f>
        <v>206.25</v>
      </c>
      <c r="U12" s="3">
        <f>810/4</f>
        <v>202.5</v>
      </c>
      <c r="V12" s="3">
        <f>805/4</f>
        <v>201.25</v>
      </c>
      <c r="W12" s="3">
        <f>795/4</f>
        <v>198.75</v>
      </c>
      <c r="X12" s="3">
        <f>795/4</f>
        <v>198.75</v>
      </c>
      <c r="Y12" s="3">
        <f>795/4</f>
        <v>198.75</v>
      </c>
      <c r="Z12" s="3">
        <f>785/4</f>
        <v>196.25</v>
      </c>
      <c r="AB12" s="3">
        <f t="shared" si="6"/>
        <v>2.2429378531073447</v>
      </c>
      <c r="AC12" s="3">
        <f t="shared" si="7"/>
        <v>2.3216374269005846</v>
      </c>
      <c r="AD12" s="3">
        <f t="shared" si="8"/>
        <v>2.3491124260355027</v>
      </c>
      <c r="AE12" s="3">
        <f t="shared" si="9"/>
        <v>2.3772455089820359</v>
      </c>
      <c r="AF12" s="3">
        <f t="shared" si="10"/>
        <v>2.4060606060606062</v>
      </c>
      <c r="AG12" s="3">
        <f t="shared" si="11"/>
        <v>2.4506172839506171</v>
      </c>
      <c r="AH12" s="3">
        <f t="shared" si="12"/>
        <v>2.4658385093167703</v>
      </c>
      <c r="AI12" s="3">
        <f t="shared" si="13"/>
        <v>2.4968553459119498</v>
      </c>
      <c r="AJ12" s="3">
        <f t="shared" si="14"/>
        <v>2.4968553459119498</v>
      </c>
      <c r="AK12" s="3">
        <f t="shared" si="15"/>
        <v>2.4968553459119498</v>
      </c>
      <c r="AL12" s="3">
        <f t="shared" si="16"/>
        <v>2.5286624203821657</v>
      </c>
    </row>
    <row r="13" spans="1:38" s="3" customFormat="1" x14ac:dyDescent="0.2">
      <c r="A13" s="2" t="s">
        <v>39</v>
      </c>
      <c r="B13" s="3">
        <f>1935/4</f>
        <v>483.75</v>
      </c>
      <c r="C13" s="3">
        <f>855/4</f>
        <v>213.75</v>
      </c>
      <c r="D13" s="3">
        <v>390</v>
      </c>
      <c r="E13" s="2">
        <f t="shared" si="0"/>
        <v>2.263157894736842</v>
      </c>
      <c r="F13" s="2">
        <f t="shared" si="1"/>
        <v>45.5</v>
      </c>
      <c r="H13" s="3">
        <f>735/4</f>
        <v>183.75</v>
      </c>
      <c r="I13" s="3">
        <v>2328</v>
      </c>
      <c r="J13" s="2">
        <f t="shared" si="2"/>
        <v>2.6326530612244898</v>
      </c>
      <c r="K13" s="2">
        <f t="shared" si="3"/>
        <v>271.60000000000002</v>
      </c>
      <c r="L13" s="2">
        <f t="shared" si="4"/>
        <v>0.3694951664876478</v>
      </c>
      <c r="M13" s="2">
        <f t="shared" si="5"/>
        <v>226.10000000000002</v>
      </c>
      <c r="N13" s="3">
        <v>14</v>
      </c>
      <c r="O13" s="3" t="s">
        <v>11</v>
      </c>
      <c r="P13" s="3">
        <f>845/4</f>
        <v>211.25</v>
      </c>
      <c r="Q13" s="3">
        <f>835/4</f>
        <v>208.75</v>
      </c>
      <c r="R13" s="3">
        <f>815/4</f>
        <v>203.75</v>
      </c>
      <c r="S13" s="3">
        <f>805/4</f>
        <v>201.25</v>
      </c>
      <c r="T13" s="3">
        <f>775/4</f>
        <v>193.75</v>
      </c>
      <c r="U13" s="3">
        <f>775/4</f>
        <v>193.75</v>
      </c>
      <c r="V13" s="3">
        <f>775/4</f>
        <v>193.75</v>
      </c>
      <c r="W13" s="3">
        <f>765/4</f>
        <v>191.25</v>
      </c>
      <c r="X13" s="3">
        <f>755/4</f>
        <v>188.75</v>
      </c>
      <c r="Y13" s="3">
        <f>755/4</f>
        <v>188.75</v>
      </c>
      <c r="Z13" s="3">
        <f>750/4</f>
        <v>187.5</v>
      </c>
      <c r="AB13" s="3">
        <f t="shared" si="6"/>
        <v>2.2899408284023668</v>
      </c>
      <c r="AC13" s="3">
        <f t="shared" si="7"/>
        <v>2.317365269461078</v>
      </c>
      <c r="AD13" s="3">
        <f t="shared" si="8"/>
        <v>2.3742331288343559</v>
      </c>
      <c r="AE13" s="3">
        <f t="shared" si="9"/>
        <v>2.4037267080745344</v>
      </c>
      <c r="AF13" s="3">
        <f t="shared" si="10"/>
        <v>2.4967741935483869</v>
      </c>
      <c r="AG13" s="3">
        <f t="shared" si="11"/>
        <v>2.4967741935483869</v>
      </c>
      <c r="AH13" s="3">
        <f t="shared" si="12"/>
        <v>2.4967741935483869</v>
      </c>
      <c r="AI13" s="3">
        <f t="shared" si="13"/>
        <v>2.5294117647058822</v>
      </c>
      <c r="AJ13" s="3">
        <f t="shared" si="14"/>
        <v>2.5629139072847682</v>
      </c>
      <c r="AK13" s="3">
        <f t="shared" si="15"/>
        <v>2.5629139072847682</v>
      </c>
      <c r="AL13" s="3">
        <f t="shared" si="16"/>
        <v>2.58</v>
      </c>
    </row>
    <row r="14" spans="1:38" s="3" customFormat="1" x14ac:dyDescent="0.2">
      <c r="A14" s="2" t="s">
        <v>40</v>
      </c>
      <c r="E14" s="2"/>
      <c r="F14" s="2"/>
      <c r="J14" s="2"/>
      <c r="K14" s="2"/>
      <c r="L14" s="2"/>
      <c r="M14" s="2"/>
      <c r="O14" s="3" t="s">
        <v>9</v>
      </c>
      <c r="AB14" s="3" t="e">
        <f>O14/P14</f>
        <v>#VALUE!</v>
      </c>
      <c r="AC14" s="3" t="e">
        <f>O14/Q14</f>
        <v>#VALUE!</v>
      </c>
      <c r="AD14" s="3" t="e">
        <f>O14/R14</f>
        <v>#VALUE!</v>
      </c>
      <c r="AE14" s="3" t="e">
        <f>O14/S14</f>
        <v>#VALUE!</v>
      </c>
      <c r="AF14" s="3" t="e">
        <f>O14/T14</f>
        <v>#VALUE!</v>
      </c>
      <c r="AG14" s="3" t="e">
        <f>O14/U14</f>
        <v>#VALUE!</v>
      </c>
      <c r="AH14" s="3" t="e">
        <f>O14/V14</f>
        <v>#VALUE!</v>
      </c>
      <c r="AI14" s="3" t="e">
        <f>O14/W14</f>
        <v>#VALUE!</v>
      </c>
      <c r="AJ14" s="3" t="e">
        <f>O14/X14</f>
        <v>#VALUE!</v>
      </c>
      <c r="AK14" s="3" t="e">
        <f>O14/Y14</f>
        <v>#VALUE!</v>
      </c>
      <c r="AL14" s="3" t="e">
        <f>O14/Z14</f>
        <v>#VALUE!</v>
      </c>
    </row>
    <row r="15" spans="1:38" s="3" customFormat="1" x14ac:dyDescent="0.2">
      <c r="A15" s="2" t="s">
        <v>41</v>
      </c>
      <c r="B15" s="3">
        <f>1925/4</f>
        <v>481.25</v>
      </c>
      <c r="C15" s="3">
        <f>810/4</f>
        <v>202.5</v>
      </c>
      <c r="D15" s="3">
        <v>848</v>
      </c>
      <c r="E15" s="2">
        <f t="shared" si="0"/>
        <v>2.3765432098765431</v>
      </c>
      <c r="F15" s="2">
        <f t="shared" si="1"/>
        <v>98.933333333333337</v>
      </c>
      <c r="H15" s="3">
        <f>735/4</f>
        <v>183.75</v>
      </c>
      <c r="I15" s="3">
        <v>2431</v>
      </c>
      <c r="J15" s="2">
        <f t="shared" si="2"/>
        <v>2.6190476190476191</v>
      </c>
      <c r="K15" s="2">
        <f t="shared" si="3"/>
        <v>283.61666666666667</v>
      </c>
      <c r="L15" s="2">
        <f t="shared" si="4"/>
        <v>0.24250440917107596</v>
      </c>
      <c r="M15" s="2">
        <f t="shared" si="5"/>
        <v>184.68333333333334</v>
      </c>
      <c r="N15" s="3">
        <v>13</v>
      </c>
      <c r="P15" s="3">
        <f>785/4</f>
        <v>196.25</v>
      </c>
      <c r="Q15" s="3">
        <f>775/4</f>
        <v>193.75</v>
      </c>
      <c r="R15" s="3">
        <f>775/4</f>
        <v>193.75</v>
      </c>
      <c r="S15" s="3">
        <f>770/4</f>
        <v>192.5</v>
      </c>
      <c r="T15" s="3">
        <f>770/4</f>
        <v>192.5</v>
      </c>
      <c r="U15" s="3">
        <f>765/4</f>
        <v>191.25</v>
      </c>
      <c r="V15" s="3">
        <f>755/4</f>
        <v>188.75</v>
      </c>
      <c r="W15" s="3">
        <f>755/4</f>
        <v>188.75</v>
      </c>
      <c r="X15" s="3">
        <f>745/4</f>
        <v>186.25</v>
      </c>
      <c r="Y15" s="3">
        <f>735/4</f>
        <v>183.75</v>
      </c>
      <c r="Z15" s="3">
        <f>735/4</f>
        <v>183.75</v>
      </c>
      <c r="AB15" s="3">
        <f t="shared" si="6"/>
        <v>2.4522292993630574</v>
      </c>
      <c r="AC15" s="3">
        <f t="shared" si="7"/>
        <v>2.4838709677419355</v>
      </c>
      <c r="AD15" s="3">
        <f t="shared" si="8"/>
        <v>2.4838709677419355</v>
      </c>
      <c r="AE15" s="3">
        <f t="shared" si="9"/>
        <v>2.5</v>
      </c>
      <c r="AF15" s="3">
        <f t="shared" si="10"/>
        <v>2.5</v>
      </c>
      <c r="AG15" s="3">
        <f t="shared" si="11"/>
        <v>2.5163398692810457</v>
      </c>
      <c r="AH15" s="3">
        <f t="shared" si="12"/>
        <v>2.5496688741721854</v>
      </c>
      <c r="AI15" s="3">
        <f t="shared" si="13"/>
        <v>2.5496688741721854</v>
      </c>
      <c r="AJ15" s="3">
        <f t="shared" si="14"/>
        <v>2.5838926174496644</v>
      </c>
      <c r="AK15" s="3">
        <f t="shared" si="15"/>
        <v>2.6190476190476191</v>
      </c>
      <c r="AL15" s="3">
        <f t="shared" si="16"/>
        <v>2.6190476190476191</v>
      </c>
    </row>
    <row r="16" spans="1:38" s="3" customFormat="1" x14ac:dyDescent="0.2">
      <c r="A16" s="2" t="s">
        <v>42</v>
      </c>
      <c r="B16" s="3">
        <f>2005/4</f>
        <v>501.25</v>
      </c>
      <c r="C16" s="3">
        <f>865/4</f>
        <v>216.25</v>
      </c>
      <c r="E16" s="2">
        <f t="shared" si="0"/>
        <v>2.3179190751445087</v>
      </c>
      <c r="F16" s="2"/>
      <c r="H16" s="3">
        <f>755/4</f>
        <v>188.75</v>
      </c>
      <c r="J16" s="2">
        <f t="shared" si="2"/>
        <v>2.6556291390728477</v>
      </c>
      <c r="K16" s="2"/>
      <c r="L16" s="2">
        <f t="shared" si="4"/>
        <v>0.33771006392833902</v>
      </c>
      <c r="M16" s="2"/>
      <c r="N16" s="3">
        <v>14</v>
      </c>
      <c r="O16" s="3" t="s">
        <v>11</v>
      </c>
      <c r="P16" s="3">
        <f>825/4</f>
        <v>206.25</v>
      </c>
      <c r="Q16" s="3">
        <f>805/4</f>
        <v>201.25</v>
      </c>
      <c r="R16" s="3">
        <f>795/4</f>
        <v>198.75</v>
      </c>
      <c r="S16" s="3">
        <f>795/4</f>
        <v>198.75</v>
      </c>
      <c r="T16" s="3">
        <f>785/4</f>
        <v>196.25</v>
      </c>
      <c r="U16" s="3">
        <f>785/4</f>
        <v>196.25</v>
      </c>
      <c r="V16" s="3">
        <f>775/4</f>
        <v>193.75</v>
      </c>
      <c r="W16" s="3">
        <f>765/4</f>
        <v>191.25</v>
      </c>
      <c r="X16" s="3">
        <f>765/4</f>
        <v>191.25</v>
      </c>
      <c r="Y16" s="3">
        <f>765/4</f>
        <v>191.25</v>
      </c>
      <c r="Z16" s="3">
        <f>755/4</f>
        <v>188.75</v>
      </c>
      <c r="AB16" s="3">
        <f t="shared" si="6"/>
        <v>2.4303030303030302</v>
      </c>
      <c r="AC16" s="3">
        <f t="shared" si="7"/>
        <v>2.4906832298136647</v>
      </c>
      <c r="AD16" s="3">
        <f t="shared" si="8"/>
        <v>2.5220125786163523</v>
      </c>
      <c r="AE16" s="3">
        <f t="shared" si="9"/>
        <v>2.5220125786163523</v>
      </c>
      <c r="AF16" s="3">
        <f t="shared" si="10"/>
        <v>2.5541401273885351</v>
      </c>
      <c r="AG16" s="3">
        <f t="shared" si="11"/>
        <v>2.5541401273885351</v>
      </c>
      <c r="AH16" s="3">
        <f t="shared" si="12"/>
        <v>2.5870967741935482</v>
      </c>
      <c r="AI16" s="3">
        <f t="shared" si="13"/>
        <v>2.6209150326797386</v>
      </c>
      <c r="AJ16" s="3">
        <f t="shared" si="14"/>
        <v>2.6209150326797386</v>
      </c>
      <c r="AK16" s="3">
        <f t="shared" si="15"/>
        <v>2.6209150326797386</v>
      </c>
      <c r="AL16" s="3">
        <f t="shared" si="16"/>
        <v>2.6556291390728477</v>
      </c>
    </row>
    <row r="17" spans="1:38" s="3" customFormat="1" x14ac:dyDescent="0.2">
      <c r="A17" s="2" t="s">
        <v>43</v>
      </c>
      <c r="E17" s="2"/>
      <c r="F17" s="2"/>
      <c r="J17" s="2"/>
      <c r="K17" s="2"/>
      <c r="L17" s="2"/>
      <c r="M17" s="2"/>
      <c r="O17" s="3" t="s">
        <v>9</v>
      </c>
      <c r="AB17" s="3" t="e">
        <f>O17/P17</f>
        <v>#VALUE!</v>
      </c>
      <c r="AC17" s="3" t="e">
        <f>O17/Q17</f>
        <v>#VALUE!</v>
      </c>
      <c r="AD17" s="3" t="e">
        <f>O17/R17</f>
        <v>#VALUE!</v>
      </c>
      <c r="AE17" s="3" t="e">
        <f>O17/S17</f>
        <v>#VALUE!</v>
      </c>
      <c r="AF17" s="3" t="e">
        <f>O17/T17</f>
        <v>#VALUE!</v>
      </c>
      <c r="AG17" s="3" t="e">
        <f>O17/U17</f>
        <v>#VALUE!</v>
      </c>
      <c r="AH17" s="3" t="e">
        <f>O17/V17</f>
        <v>#VALUE!</v>
      </c>
      <c r="AI17" s="3" t="e">
        <f>O17/W17</f>
        <v>#VALUE!</v>
      </c>
      <c r="AJ17" s="3" t="e">
        <f>O17/X17</f>
        <v>#VALUE!</v>
      </c>
      <c r="AK17" s="3" t="e">
        <f>O17/Y17</f>
        <v>#VALUE!</v>
      </c>
      <c r="AL17" s="3" t="e">
        <f>O17/Z17</f>
        <v>#VALUE!</v>
      </c>
    </row>
    <row r="18" spans="1:38" s="3" customFormat="1" x14ac:dyDescent="0.2">
      <c r="A18" s="2" t="s">
        <v>44</v>
      </c>
      <c r="B18" s="3">
        <f>2085/4</f>
        <v>521.25</v>
      </c>
      <c r="C18" s="3">
        <f>820/4</f>
        <v>205</v>
      </c>
      <c r="D18" s="3">
        <v>464</v>
      </c>
      <c r="E18" s="2">
        <f t="shared" si="0"/>
        <v>2.5426829268292681</v>
      </c>
      <c r="F18" s="2">
        <f t="shared" si="1"/>
        <v>54.133333333333333</v>
      </c>
      <c r="H18" s="3">
        <f>735/4</f>
        <v>183.75</v>
      </c>
      <c r="I18" s="3">
        <v>2520</v>
      </c>
      <c r="J18" s="2">
        <f t="shared" si="2"/>
        <v>2.8367346938775508</v>
      </c>
      <c r="K18" s="2">
        <f t="shared" si="3"/>
        <v>294</v>
      </c>
      <c r="L18" s="2">
        <f t="shared" si="4"/>
        <v>0.29405176704828273</v>
      </c>
      <c r="M18" s="2">
        <f t="shared" si="5"/>
        <v>239.86666666666667</v>
      </c>
      <c r="N18" s="3">
        <v>14</v>
      </c>
      <c r="P18" s="3">
        <f>810/4</f>
        <v>202.5</v>
      </c>
      <c r="Q18" s="3">
        <f>805/4</f>
        <v>201.25</v>
      </c>
      <c r="R18" s="3">
        <f>795/4</f>
        <v>198.75</v>
      </c>
      <c r="S18" s="3">
        <f>785/4</f>
        <v>196.25</v>
      </c>
      <c r="T18" s="3">
        <f>765/4</f>
        <v>191.25</v>
      </c>
      <c r="U18" s="3">
        <f>755/4</f>
        <v>188.75</v>
      </c>
      <c r="V18" s="3">
        <f>745/4</f>
        <v>186.25</v>
      </c>
      <c r="W18" s="3">
        <f>745/4</f>
        <v>186.25</v>
      </c>
      <c r="X18" s="3">
        <f>745/4</f>
        <v>186.25</v>
      </c>
      <c r="Y18" s="3">
        <f>735/4</f>
        <v>183.75</v>
      </c>
      <c r="Z18" s="3">
        <f>735/4</f>
        <v>183.75</v>
      </c>
      <c r="AB18" s="3">
        <f t="shared" si="6"/>
        <v>2.574074074074074</v>
      </c>
      <c r="AC18" s="3">
        <f t="shared" si="7"/>
        <v>2.5900621118012421</v>
      </c>
      <c r="AD18" s="3">
        <f t="shared" si="8"/>
        <v>2.6226415094339623</v>
      </c>
      <c r="AE18" s="3">
        <f t="shared" si="9"/>
        <v>2.6560509554140128</v>
      </c>
      <c r="AF18" s="3">
        <f t="shared" si="10"/>
        <v>2.7254901960784315</v>
      </c>
      <c r="AG18" s="3">
        <f t="shared" si="11"/>
        <v>2.76158940397351</v>
      </c>
      <c r="AH18" s="3">
        <f t="shared" si="12"/>
        <v>2.7986577181208054</v>
      </c>
      <c r="AI18" s="3">
        <f t="shared" si="13"/>
        <v>2.7986577181208054</v>
      </c>
      <c r="AJ18" s="3">
        <f t="shared" si="14"/>
        <v>2.7986577181208054</v>
      </c>
      <c r="AK18" s="3">
        <f t="shared" si="15"/>
        <v>2.8367346938775508</v>
      </c>
      <c r="AL18" s="3">
        <f t="shared" si="16"/>
        <v>2.8367346938775508</v>
      </c>
    </row>
    <row r="19" spans="1:38" s="3" customFormat="1" x14ac:dyDescent="0.2">
      <c r="A19" s="2" t="s">
        <v>45</v>
      </c>
      <c r="B19" s="3">
        <f>2015/4</f>
        <v>503.75</v>
      </c>
      <c r="C19" s="3">
        <f>825/4</f>
        <v>206.25</v>
      </c>
      <c r="D19" s="3">
        <v>756</v>
      </c>
      <c r="E19" s="2">
        <f t="shared" si="0"/>
        <v>2.4424242424242424</v>
      </c>
      <c r="F19" s="2">
        <f t="shared" si="1"/>
        <v>88.2</v>
      </c>
      <c r="H19" s="3">
        <f>695/4</f>
        <v>173.75</v>
      </c>
      <c r="I19" s="3">
        <v>2569</v>
      </c>
      <c r="J19" s="2">
        <f t="shared" si="2"/>
        <v>2.8992805755395685</v>
      </c>
      <c r="K19" s="2">
        <f t="shared" si="3"/>
        <v>299.71666666666664</v>
      </c>
      <c r="L19" s="2">
        <f t="shared" si="4"/>
        <v>0.45685633311532614</v>
      </c>
      <c r="M19" s="2">
        <f t="shared" si="5"/>
        <v>211.51666666666665</v>
      </c>
      <c r="N19" s="3">
        <v>14</v>
      </c>
      <c r="P19" s="3">
        <f>805/4</f>
        <v>201.25</v>
      </c>
      <c r="Q19" s="3">
        <f>795/4</f>
        <v>198.75</v>
      </c>
      <c r="R19" s="3">
        <f>795/4</f>
        <v>198.75</v>
      </c>
      <c r="S19" s="3">
        <f>785/4</f>
        <v>196.25</v>
      </c>
      <c r="T19" s="3">
        <f>785/4</f>
        <v>196.25</v>
      </c>
      <c r="U19" s="3">
        <f>775/4</f>
        <v>193.75</v>
      </c>
      <c r="V19" s="3">
        <f>765/4</f>
        <v>191.25</v>
      </c>
      <c r="W19" s="3">
        <f>765/4</f>
        <v>191.25</v>
      </c>
      <c r="X19" s="3">
        <f>745/4</f>
        <v>186.25</v>
      </c>
      <c r="Y19" s="3">
        <f>735/4</f>
        <v>183.75</v>
      </c>
      <c r="Z19" s="3">
        <f>735/4</f>
        <v>183.75</v>
      </c>
      <c r="AB19" s="3">
        <f t="shared" si="6"/>
        <v>2.5031055900621118</v>
      </c>
      <c r="AC19" s="3">
        <f t="shared" si="7"/>
        <v>2.5345911949685536</v>
      </c>
      <c r="AD19" s="3">
        <f t="shared" si="8"/>
        <v>2.5345911949685536</v>
      </c>
      <c r="AE19" s="3">
        <f t="shared" si="9"/>
        <v>2.5668789808917198</v>
      </c>
      <c r="AF19" s="3">
        <f t="shared" si="10"/>
        <v>2.5668789808917198</v>
      </c>
      <c r="AG19" s="3">
        <f t="shared" si="11"/>
        <v>2.6</v>
      </c>
      <c r="AH19" s="3">
        <f t="shared" si="12"/>
        <v>2.6339869281045751</v>
      </c>
      <c r="AI19" s="3">
        <f t="shared" si="13"/>
        <v>2.6339869281045751</v>
      </c>
      <c r="AJ19" s="3">
        <f t="shared" si="14"/>
        <v>2.7046979865771812</v>
      </c>
      <c r="AK19" s="3">
        <f t="shared" si="15"/>
        <v>2.7414965986394559</v>
      </c>
      <c r="AL19" s="3">
        <f t="shared" si="16"/>
        <v>2.7414965986394559</v>
      </c>
    </row>
    <row r="20" spans="1:38" s="3" customFormat="1" x14ac:dyDescent="0.2">
      <c r="A20" s="2" t="s">
        <v>46</v>
      </c>
      <c r="E20" s="2"/>
      <c r="F20" s="2"/>
      <c r="J20" s="2"/>
      <c r="K20" s="2"/>
      <c r="L20" s="2"/>
      <c r="M20" s="2"/>
      <c r="O20" s="3" t="s">
        <v>13</v>
      </c>
      <c r="AB20" s="3" t="e">
        <f>O20/P20</f>
        <v>#VALUE!</v>
      </c>
      <c r="AC20" s="3" t="e">
        <f>O20/Q20</f>
        <v>#VALUE!</v>
      </c>
      <c r="AD20" s="3" t="e">
        <f>O20/R20</f>
        <v>#VALUE!</v>
      </c>
      <c r="AE20" s="3" t="e">
        <f>O20/S20</f>
        <v>#VALUE!</v>
      </c>
      <c r="AF20" s="3" t="e">
        <f>O20/T20</f>
        <v>#VALUE!</v>
      </c>
      <c r="AG20" s="3" t="e">
        <f>O20/U20</f>
        <v>#VALUE!</v>
      </c>
      <c r="AH20" s="3" t="e">
        <f>O20/V20</f>
        <v>#VALUE!</v>
      </c>
      <c r="AI20" s="3" t="e">
        <f>O20/W20</f>
        <v>#VALUE!</v>
      </c>
      <c r="AJ20" s="3" t="e">
        <f>O20/X20</f>
        <v>#VALUE!</v>
      </c>
      <c r="AK20" s="3" t="e">
        <f>O20/Y20</f>
        <v>#VALUE!</v>
      </c>
      <c r="AL20" s="3" t="e">
        <f>O20/Z20</f>
        <v>#VALUE!</v>
      </c>
    </row>
    <row r="21" spans="1:38" s="3" customFormat="1" x14ac:dyDescent="0.2">
      <c r="A21" s="2" t="s">
        <v>47</v>
      </c>
      <c r="B21" s="3">
        <f>1045/2</f>
        <v>522.5</v>
      </c>
      <c r="C21" s="3">
        <f>455/2</f>
        <v>227.5</v>
      </c>
      <c r="D21" s="3">
        <v>116</v>
      </c>
      <c r="E21" s="2">
        <f t="shared" si="0"/>
        <v>2.2967032967032965</v>
      </c>
      <c r="F21" s="2">
        <f t="shared" si="1"/>
        <v>13.533333333333333</v>
      </c>
      <c r="H21" s="3">
        <f>385/2</f>
        <v>192.5</v>
      </c>
      <c r="I21" s="3">
        <v>2400</v>
      </c>
      <c r="J21" s="2">
        <f t="shared" ref="J21:J35" si="17">B21/H21</f>
        <v>2.7142857142857144</v>
      </c>
      <c r="K21" s="2">
        <f t="shared" si="3"/>
        <v>280</v>
      </c>
      <c r="L21" s="2">
        <f t="shared" si="4"/>
        <v>0.41758241758241788</v>
      </c>
      <c r="M21" s="2">
        <f t="shared" si="5"/>
        <v>266.46666666666664</v>
      </c>
      <c r="N21" s="3">
        <v>14</v>
      </c>
      <c r="P21" s="3">
        <f>445/2</f>
        <v>222.5</v>
      </c>
      <c r="Q21" s="3">
        <f>425/2</f>
        <v>212.5</v>
      </c>
      <c r="R21" s="3">
        <f>415/2</f>
        <v>207.5</v>
      </c>
      <c r="S21" s="3">
        <f>405/2</f>
        <v>202.5</v>
      </c>
      <c r="T21" s="3">
        <f>400/2</f>
        <v>200</v>
      </c>
      <c r="U21" s="3">
        <f>395/2</f>
        <v>197.5</v>
      </c>
      <c r="V21" s="3">
        <f>390/2</f>
        <v>195</v>
      </c>
      <c r="W21" s="3">
        <f>390/2</f>
        <v>195</v>
      </c>
      <c r="X21" s="3">
        <f>390/2</f>
        <v>195</v>
      </c>
      <c r="Y21" s="3">
        <f>385/2</f>
        <v>192.5</v>
      </c>
      <c r="Z21" s="3">
        <f>385/2</f>
        <v>192.5</v>
      </c>
      <c r="AB21" s="3">
        <f t="shared" si="6"/>
        <v>2.3483146067415732</v>
      </c>
      <c r="AC21" s="3">
        <f t="shared" si="7"/>
        <v>2.4588235294117649</v>
      </c>
      <c r="AD21" s="3">
        <f t="shared" si="8"/>
        <v>2.5180722891566263</v>
      </c>
      <c r="AE21" s="3">
        <f t="shared" si="9"/>
        <v>2.5802469135802468</v>
      </c>
      <c r="AF21" s="3">
        <f t="shared" si="10"/>
        <v>2.6124999999999998</v>
      </c>
      <c r="AG21" s="3">
        <f t="shared" si="11"/>
        <v>2.6455696202531644</v>
      </c>
      <c r="AH21" s="3">
        <f t="shared" si="12"/>
        <v>2.6794871794871793</v>
      </c>
      <c r="AI21" s="3">
        <f t="shared" si="13"/>
        <v>2.6794871794871793</v>
      </c>
      <c r="AJ21" s="3">
        <f t="shared" si="14"/>
        <v>2.6794871794871793</v>
      </c>
      <c r="AK21" s="3">
        <f t="shared" si="15"/>
        <v>2.7142857142857144</v>
      </c>
      <c r="AL21" s="3">
        <f t="shared" si="16"/>
        <v>2.7142857142857144</v>
      </c>
    </row>
    <row r="22" spans="1:38" s="3" customFormat="1" x14ac:dyDescent="0.2">
      <c r="A22" s="2" t="s">
        <v>48</v>
      </c>
      <c r="E22" s="2"/>
      <c r="F22" s="2"/>
      <c r="J22" s="2"/>
      <c r="K22" s="2"/>
      <c r="L22" s="2"/>
      <c r="M22" s="2"/>
      <c r="O22" s="3" t="s">
        <v>14</v>
      </c>
      <c r="AB22" s="3" t="e">
        <f>O22/P22</f>
        <v>#VALUE!</v>
      </c>
      <c r="AC22" s="3" t="e">
        <f>O22/Q22</f>
        <v>#VALUE!</v>
      </c>
      <c r="AD22" s="3" t="e">
        <f>O22/R22</f>
        <v>#VALUE!</v>
      </c>
      <c r="AE22" s="3" t="e">
        <f>O22/S22</f>
        <v>#VALUE!</v>
      </c>
      <c r="AF22" s="3" t="e">
        <f>O22/T22</f>
        <v>#VALUE!</v>
      </c>
      <c r="AG22" s="3" t="e">
        <f>O22/U22</f>
        <v>#VALUE!</v>
      </c>
      <c r="AH22" s="3" t="e">
        <f>O22/V22</f>
        <v>#VALUE!</v>
      </c>
      <c r="AI22" s="3" t="e">
        <f>O22/W22</f>
        <v>#VALUE!</v>
      </c>
      <c r="AJ22" s="3" t="e">
        <f>O22/X22</f>
        <v>#VALUE!</v>
      </c>
      <c r="AK22" s="3" t="e">
        <f>O22/Y22</f>
        <v>#VALUE!</v>
      </c>
      <c r="AL22" s="3" t="e">
        <f>O22/Z22</f>
        <v>#VALUE!</v>
      </c>
    </row>
    <row r="23" spans="1:38" s="3" customFormat="1" x14ac:dyDescent="0.2">
      <c r="A23" s="2" t="s">
        <v>49</v>
      </c>
      <c r="B23" s="3">
        <f>1035/2</f>
        <v>517.5</v>
      </c>
      <c r="C23" s="3">
        <f>445/2</f>
        <v>222.5</v>
      </c>
      <c r="D23" s="3">
        <v>298</v>
      </c>
      <c r="E23" s="2">
        <f t="shared" si="0"/>
        <v>2.3258426966292136</v>
      </c>
      <c r="F23" s="2">
        <f t="shared" si="1"/>
        <v>34.766666666666666</v>
      </c>
      <c r="H23" s="3">
        <f>405/2</f>
        <v>202.5</v>
      </c>
      <c r="I23" s="3">
        <v>2642</v>
      </c>
      <c r="J23" s="2">
        <f t="shared" si="17"/>
        <v>2.5555555555555554</v>
      </c>
      <c r="K23" s="2">
        <f t="shared" si="3"/>
        <v>308.23333333333335</v>
      </c>
      <c r="L23" s="2">
        <f t="shared" si="4"/>
        <v>0.22971285892634175</v>
      </c>
      <c r="M23" s="2">
        <f t="shared" si="5"/>
        <v>273.4666666666667</v>
      </c>
      <c r="N23" s="3">
        <v>18</v>
      </c>
      <c r="P23" s="3">
        <f>445/2</f>
        <v>222.5</v>
      </c>
      <c r="Q23" s="3">
        <f>425/2</f>
        <v>212.5</v>
      </c>
      <c r="R23" s="3">
        <f>415/2</f>
        <v>207.5</v>
      </c>
      <c r="S23" s="3">
        <f>405/2</f>
        <v>202.5</v>
      </c>
      <c r="T23" s="3">
        <f>405/2</f>
        <v>202.5</v>
      </c>
      <c r="U23" s="3">
        <f>400/2</f>
        <v>200</v>
      </c>
      <c r="V23" s="3">
        <f>390/2</f>
        <v>195</v>
      </c>
      <c r="W23" s="6">
        <v>195</v>
      </c>
      <c r="X23" s="6">
        <v>195</v>
      </c>
      <c r="Y23" s="6">
        <f>385/2</f>
        <v>192.5</v>
      </c>
      <c r="Z23" s="6">
        <f>385/2</f>
        <v>192.5</v>
      </c>
      <c r="AB23" s="3">
        <f t="shared" si="6"/>
        <v>2.3258426966292136</v>
      </c>
      <c r="AC23" s="3">
        <f t="shared" si="7"/>
        <v>2.4352941176470586</v>
      </c>
      <c r="AD23" s="3">
        <f t="shared" si="8"/>
        <v>2.4939759036144578</v>
      </c>
      <c r="AE23" s="3">
        <f t="shared" si="9"/>
        <v>2.5555555555555554</v>
      </c>
      <c r="AF23" s="3">
        <f t="shared" si="10"/>
        <v>2.5555555555555554</v>
      </c>
      <c r="AG23" s="3">
        <f t="shared" si="11"/>
        <v>2.5874999999999999</v>
      </c>
      <c r="AH23" s="3">
        <f t="shared" si="12"/>
        <v>2.6538461538461537</v>
      </c>
      <c r="AI23" s="3">
        <f t="shared" si="13"/>
        <v>2.6538461538461537</v>
      </c>
      <c r="AJ23" s="3">
        <f t="shared" si="14"/>
        <v>2.6538461538461537</v>
      </c>
      <c r="AK23" s="3">
        <f t="shared" si="15"/>
        <v>2.6883116883116882</v>
      </c>
      <c r="AL23" s="3">
        <f t="shared" si="16"/>
        <v>2.6883116883116882</v>
      </c>
    </row>
    <row r="24" spans="1:38" s="3" customFormat="1" x14ac:dyDescent="0.2">
      <c r="A24" s="2" t="s">
        <v>50</v>
      </c>
      <c r="B24" s="3">
        <f>1015/2</f>
        <v>507.5</v>
      </c>
      <c r="C24" s="3">
        <f>465/2</f>
        <v>232.5</v>
      </c>
      <c r="D24" s="3">
        <v>183</v>
      </c>
      <c r="E24" s="2">
        <f t="shared" si="0"/>
        <v>2.182795698924731</v>
      </c>
      <c r="F24" s="2">
        <f t="shared" si="1"/>
        <v>21.35</v>
      </c>
      <c r="H24" s="3">
        <f>395/2</f>
        <v>197.5</v>
      </c>
      <c r="I24" s="3">
        <v>2539</v>
      </c>
      <c r="J24" s="2">
        <f t="shared" si="17"/>
        <v>2.5696202531645569</v>
      </c>
      <c r="K24" s="2">
        <f t="shared" si="3"/>
        <v>296.21666666666664</v>
      </c>
      <c r="L24" s="2">
        <f t="shared" si="4"/>
        <v>0.38682455423982587</v>
      </c>
      <c r="M24" s="2">
        <f t="shared" si="5"/>
        <v>274.86666666666662</v>
      </c>
      <c r="N24" s="3">
        <v>20</v>
      </c>
      <c r="P24" s="3">
        <f>465/2</f>
        <v>232.5</v>
      </c>
      <c r="Q24" s="3">
        <f>435/2</f>
        <v>217.5</v>
      </c>
      <c r="R24" s="3">
        <f>435/2</f>
        <v>217.5</v>
      </c>
      <c r="S24" s="3">
        <f>435/2</f>
        <v>217.5</v>
      </c>
      <c r="T24" s="3">
        <f>425/2</f>
        <v>212.5</v>
      </c>
      <c r="U24" s="3">
        <f>415/2</f>
        <v>207.5</v>
      </c>
      <c r="V24" s="3">
        <f>415/2</f>
        <v>207.5</v>
      </c>
      <c r="W24" s="3">
        <f>410/2</f>
        <v>205</v>
      </c>
      <c r="X24" s="3">
        <f>410/2</f>
        <v>205</v>
      </c>
      <c r="Y24" s="3">
        <f>410/2</f>
        <v>205</v>
      </c>
      <c r="Z24" s="3">
        <f>405/2</f>
        <v>202.5</v>
      </c>
      <c r="AB24" s="3">
        <f t="shared" si="6"/>
        <v>2.182795698924731</v>
      </c>
      <c r="AC24" s="3">
        <f t="shared" si="7"/>
        <v>2.3333333333333335</v>
      </c>
      <c r="AD24" s="3">
        <f t="shared" si="8"/>
        <v>2.3333333333333335</v>
      </c>
      <c r="AE24" s="3">
        <f t="shared" si="9"/>
        <v>2.3333333333333335</v>
      </c>
      <c r="AF24" s="3">
        <f t="shared" si="10"/>
        <v>2.388235294117647</v>
      </c>
      <c r="AG24" s="3">
        <f t="shared" si="11"/>
        <v>2.4457831325301207</v>
      </c>
      <c r="AH24" s="3">
        <f t="shared" si="12"/>
        <v>2.4457831325301207</v>
      </c>
      <c r="AI24" s="3">
        <f t="shared" si="13"/>
        <v>2.475609756097561</v>
      </c>
      <c r="AJ24" s="3">
        <f t="shared" si="14"/>
        <v>2.475609756097561</v>
      </c>
      <c r="AK24" s="3">
        <f t="shared" si="15"/>
        <v>2.475609756097561</v>
      </c>
      <c r="AL24" s="3">
        <f t="shared" si="16"/>
        <v>2.5061728395061729</v>
      </c>
    </row>
    <row r="25" spans="1:38" s="3" customFormat="1" x14ac:dyDescent="0.2">
      <c r="A25" s="2" t="s">
        <v>51</v>
      </c>
      <c r="B25" s="3">
        <f>1015/2</f>
        <v>507.5</v>
      </c>
      <c r="C25" s="3">
        <f>445/2</f>
        <v>222.5</v>
      </c>
      <c r="D25" s="3">
        <v>389</v>
      </c>
      <c r="E25" s="2">
        <f t="shared" si="0"/>
        <v>2.2808988764044944</v>
      </c>
      <c r="F25" s="2">
        <f t="shared" si="1"/>
        <v>45.383333333333333</v>
      </c>
      <c r="J25" s="2"/>
      <c r="K25" s="2"/>
      <c r="L25" s="2"/>
      <c r="M25" s="2"/>
      <c r="O25" s="3" t="s">
        <v>15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3" t="e">
        <f t="shared" si="6"/>
        <v>#DIV/0!</v>
      </c>
      <c r="AC25" s="3" t="e">
        <f t="shared" si="7"/>
        <v>#DIV/0!</v>
      </c>
      <c r="AD25" s="3" t="e">
        <f t="shared" si="8"/>
        <v>#DIV/0!</v>
      </c>
      <c r="AE25" s="3" t="e">
        <f t="shared" si="9"/>
        <v>#DIV/0!</v>
      </c>
      <c r="AF25" s="3" t="e">
        <f t="shared" si="10"/>
        <v>#DIV/0!</v>
      </c>
      <c r="AG25" s="3" t="e">
        <f t="shared" si="11"/>
        <v>#DIV/0!</v>
      </c>
      <c r="AH25" s="3" t="e">
        <f t="shared" si="12"/>
        <v>#DIV/0!</v>
      </c>
      <c r="AI25" s="3" t="e">
        <f t="shared" si="13"/>
        <v>#DIV/0!</v>
      </c>
      <c r="AJ25" s="3" t="e">
        <f t="shared" si="14"/>
        <v>#DIV/0!</v>
      </c>
      <c r="AK25" s="3" t="e">
        <f t="shared" si="15"/>
        <v>#DIV/0!</v>
      </c>
      <c r="AL25" s="3" t="e">
        <f t="shared" si="16"/>
        <v>#DIV/0!</v>
      </c>
    </row>
    <row r="26" spans="1:38" s="3" customFormat="1" x14ac:dyDescent="0.2">
      <c r="A26" s="2" t="s">
        <v>52</v>
      </c>
      <c r="E26" s="2"/>
      <c r="F26" s="2"/>
      <c r="J26" s="2"/>
      <c r="K26" s="2"/>
      <c r="L26" s="2"/>
      <c r="M26" s="2"/>
      <c r="O26" s="3" t="s">
        <v>13</v>
      </c>
      <c r="AB26" s="3" t="e">
        <f>O26/P26</f>
        <v>#VALUE!</v>
      </c>
      <c r="AC26" s="3" t="e">
        <f>O26/Q26</f>
        <v>#VALUE!</v>
      </c>
      <c r="AD26" s="3" t="e">
        <f>O26/R26</f>
        <v>#VALUE!</v>
      </c>
      <c r="AE26" s="3" t="e">
        <f>O26/S26</f>
        <v>#VALUE!</v>
      </c>
      <c r="AF26" s="3" t="e">
        <f>O26/T26</f>
        <v>#VALUE!</v>
      </c>
      <c r="AG26" s="3" t="e">
        <f>O26/U26</f>
        <v>#VALUE!</v>
      </c>
      <c r="AH26" s="3" t="e">
        <f>O26/V26</f>
        <v>#VALUE!</v>
      </c>
      <c r="AI26" s="3" t="e">
        <f>O26/W26</f>
        <v>#VALUE!</v>
      </c>
      <c r="AJ26" s="3" t="e">
        <f>O26/X26</f>
        <v>#VALUE!</v>
      </c>
      <c r="AK26" s="3" t="e">
        <f>O26/Y26</f>
        <v>#VALUE!</v>
      </c>
      <c r="AL26" s="3" t="e">
        <f>O26/Z26</f>
        <v>#VALUE!</v>
      </c>
    </row>
    <row r="27" spans="1:38" s="3" customFormat="1" x14ac:dyDescent="0.2">
      <c r="A27" s="2" t="s">
        <v>53</v>
      </c>
      <c r="E27" s="2"/>
      <c r="F27" s="2"/>
      <c r="J27" s="2"/>
      <c r="K27" s="2"/>
      <c r="L27" s="2"/>
      <c r="M27" s="2"/>
      <c r="O27" s="3" t="s">
        <v>13</v>
      </c>
      <c r="AB27" s="3" t="e">
        <f>O27/P27</f>
        <v>#VALUE!</v>
      </c>
      <c r="AC27" s="3" t="e">
        <f>O27/Q27</f>
        <v>#VALUE!</v>
      </c>
      <c r="AD27" s="3" t="e">
        <f>O27/R27</f>
        <v>#VALUE!</v>
      </c>
      <c r="AE27" s="3" t="e">
        <f>O27/S27</f>
        <v>#VALUE!</v>
      </c>
      <c r="AF27" s="3" t="e">
        <f>O27/T27</f>
        <v>#VALUE!</v>
      </c>
      <c r="AG27" s="3" t="e">
        <f>O27/U27</f>
        <v>#VALUE!</v>
      </c>
      <c r="AH27" s="3" t="e">
        <f>O27/V27</f>
        <v>#VALUE!</v>
      </c>
      <c r="AI27" s="3" t="e">
        <f>O27/W27</f>
        <v>#VALUE!</v>
      </c>
      <c r="AJ27" s="3" t="e">
        <f>O27/X27</f>
        <v>#VALUE!</v>
      </c>
      <c r="AK27" s="3" t="e">
        <f>O27/Y27</f>
        <v>#VALUE!</v>
      </c>
      <c r="AL27" s="3" t="e">
        <f>O27/Z27</f>
        <v>#VALUE!</v>
      </c>
    </row>
    <row r="28" spans="1:38" s="3" customFormat="1" x14ac:dyDescent="0.2">
      <c r="A28" s="2" t="s">
        <v>54</v>
      </c>
      <c r="B28" s="3">
        <f>1015/2</f>
        <v>507.5</v>
      </c>
      <c r="C28" s="3">
        <f>425/2</f>
        <v>212.5</v>
      </c>
      <c r="D28" s="3">
        <v>514</v>
      </c>
      <c r="E28" s="2">
        <f t="shared" si="0"/>
        <v>2.388235294117647</v>
      </c>
      <c r="F28" s="2">
        <f t="shared" si="1"/>
        <v>59.966666666666669</v>
      </c>
      <c r="J28" s="2"/>
      <c r="K28" s="2"/>
      <c r="L28" s="2"/>
      <c r="M28" s="2"/>
      <c r="O28" s="3" t="s">
        <v>16</v>
      </c>
      <c r="AB28" s="3" t="e">
        <f t="shared" si="6"/>
        <v>#DIV/0!</v>
      </c>
      <c r="AC28" s="3" t="e">
        <f t="shared" si="7"/>
        <v>#DIV/0!</v>
      </c>
      <c r="AD28" s="3" t="e">
        <f t="shared" si="8"/>
        <v>#DIV/0!</v>
      </c>
      <c r="AE28" s="3" t="e">
        <f t="shared" si="9"/>
        <v>#DIV/0!</v>
      </c>
      <c r="AF28" s="3" t="e">
        <f t="shared" si="10"/>
        <v>#DIV/0!</v>
      </c>
      <c r="AG28" s="3" t="e">
        <f t="shared" si="11"/>
        <v>#DIV/0!</v>
      </c>
      <c r="AH28" s="3" t="e">
        <f t="shared" si="12"/>
        <v>#DIV/0!</v>
      </c>
      <c r="AI28" s="3" t="e">
        <f t="shared" si="13"/>
        <v>#DIV/0!</v>
      </c>
      <c r="AJ28" s="3" t="e">
        <f t="shared" si="14"/>
        <v>#DIV/0!</v>
      </c>
      <c r="AK28" s="3" t="e">
        <f t="shared" si="15"/>
        <v>#DIV/0!</v>
      </c>
      <c r="AL28" s="3" t="e">
        <f t="shared" si="16"/>
        <v>#DIV/0!</v>
      </c>
    </row>
    <row r="29" spans="1:38" s="3" customFormat="1" x14ac:dyDescent="0.2">
      <c r="A29" s="2" t="s">
        <v>55</v>
      </c>
      <c r="B29" s="3">
        <f>1025/2</f>
        <v>512.5</v>
      </c>
      <c r="C29" s="3">
        <f>425/2</f>
        <v>212.5</v>
      </c>
      <c r="D29" s="3">
        <v>286</v>
      </c>
      <c r="E29" s="2">
        <f t="shared" si="0"/>
        <v>2.4117647058823528</v>
      </c>
      <c r="F29" s="2">
        <f t="shared" si="1"/>
        <v>33.366666666666667</v>
      </c>
      <c r="J29" s="2"/>
      <c r="K29" s="2"/>
      <c r="L29" s="2"/>
      <c r="M29" s="2"/>
      <c r="O29" s="3" t="s">
        <v>15</v>
      </c>
      <c r="P29" s="3">
        <f>405/2</f>
        <v>202.5</v>
      </c>
      <c r="Q29" s="3">
        <f>385/2</f>
        <v>192.5</v>
      </c>
      <c r="R29" s="3">
        <f>385/2</f>
        <v>192.5</v>
      </c>
      <c r="S29" s="3">
        <f>380/2</f>
        <v>190</v>
      </c>
      <c r="T29" s="3">
        <f>375/2</f>
        <v>187.5</v>
      </c>
      <c r="U29" s="3">
        <f>375/2</f>
        <v>187.5</v>
      </c>
      <c r="V29" s="3">
        <f>375/2</f>
        <v>187.5</v>
      </c>
      <c r="W29" s="3">
        <f>370/2</f>
        <v>185</v>
      </c>
      <c r="X29" s="3">
        <f>365/2</f>
        <v>182.5</v>
      </c>
      <c r="Y29" s="3">
        <f>365/2</f>
        <v>182.5</v>
      </c>
      <c r="Z29" s="3">
        <f>360/2</f>
        <v>180</v>
      </c>
      <c r="AB29" s="3">
        <f t="shared" si="6"/>
        <v>2.5308641975308643</v>
      </c>
      <c r="AC29" s="3">
        <f t="shared" si="7"/>
        <v>2.6623376623376624</v>
      </c>
      <c r="AD29" s="3">
        <f t="shared" si="8"/>
        <v>2.6623376623376624</v>
      </c>
      <c r="AE29" s="3">
        <f t="shared" si="9"/>
        <v>2.6973684210526314</v>
      </c>
      <c r="AF29" s="3">
        <f t="shared" si="10"/>
        <v>2.7333333333333334</v>
      </c>
      <c r="AG29" s="3">
        <f t="shared" si="11"/>
        <v>2.7333333333333334</v>
      </c>
      <c r="AH29" s="3">
        <f t="shared" si="12"/>
        <v>2.7333333333333334</v>
      </c>
      <c r="AI29" s="3">
        <f t="shared" si="13"/>
        <v>2.7702702702702702</v>
      </c>
      <c r="AJ29" s="3">
        <f t="shared" si="14"/>
        <v>2.8082191780821919</v>
      </c>
      <c r="AK29" s="3">
        <f t="shared" si="15"/>
        <v>2.8082191780821919</v>
      </c>
      <c r="AL29" s="3">
        <f t="shared" si="16"/>
        <v>2.8472222222222223</v>
      </c>
    </row>
    <row r="30" spans="1:38" s="3" customFormat="1" x14ac:dyDescent="0.2">
      <c r="A30" s="2" t="s">
        <v>56</v>
      </c>
      <c r="B30" s="3">
        <f>1065/2</f>
        <v>532.5</v>
      </c>
      <c r="C30" s="3">
        <f>505/2</f>
        <v>252.5</v>
      </c>
      <c r="D30" s="3">
        <v>298</v>
      </c>
      <c r="E30" s="2">
        <f t="shared" si="0"/>
        <v>2.108910891089109</v>
      </c>
      <c r="F30" s="2">
        <f t="shared" si="1"/>
        <v>34.766666666666666</v>
      </c>
      <c r="J30" s="2"/>
      <c r="K30" s="2"/>
      <c r="L30" s="2"/>
      <c r="M30" s="2"/>
      <c r="O30" s="3" t="s">
        <v>17</v>
      </c>
      <c r="P30" s="3">
        <f>485/2</f>
        <v>242.5</v>
      </c>
      <c r="Q30" s="3">
        <f>455/2</f>
        <v>227.5</v>
      </c>
      <c r="R30" s="3">
        <f>450/2</f>
        <v>225</v>
      </c>
      <c r="S30" s="3">
        <f>445/2</f>
        <v>222.5</v>
      </c>
      <c r="T30" s="3">
        <f>435/2</f>
        <v>217.5</v>
      </c>
      <c r="U30" s="3">
        <f>430/2</f>
        <v>215</v>
      </c>
      <c r="V30" s="3">
        <f>430/2</f>
        <v>215</v>
      </c>
      <c r="W30" s="3">
        <f>425/2</f>
        <v>212.5</v>
      </c>
      <c r="X30" s="3">
        <f>415/2</f>
        <v>207.5</v>
      </c>
      <c r="Y30" s="3">
        <f>410/2</f>
        <v>205</v>
      </c>
      <c r="Z30" s="3">
        <f>405/2</f>
        <v>202.5</v>
      </c>
      <c r="AB30" s="3">
        <f t="shared" si="6"/>
        <v>2.195876288659794</v>
      </c>
      <c r="AC30" s="3">
        <f t="shared" si="7"/>
        <v>2.3406593406593408</v>
      </c>
      <c r="AD30" s="3">
        <f t="shared" si="8"/>
        <v>2.3666666666666667</v>
      </c>
      <c r="AE30" s="3">
        <f t="shared" si="9"/>
        <v>2.393258426966292</v>
      </c>
      <c r="AF30" s="3">
        <f t="shared" si="10"/>
        <v>2.4482758620689653</v>
      </c>
      <c r="AG30" s="3">
        <f t="shared" si="11"/>
        <v>2.4767441860465116</v>
      </c>
      <c r="AH30" s="3">
        <f t="shared" si="12"/>
        <v>2.4767441860465116</v>
      </c>
      <c r="AI30" s="3">
        <f t="shared" si="13"/>
        <v>2.5058823529411764</v>
      </c>
      <c r="AJ30" s="3">
        <f t="shared" si="14"/>
        <v>2.5662650602409638</v>
      </c>
      <c r="AK30" s="3">
        <f t="shared" si="15"/>
        <v>2.5975609756097562</v>
      </c>
      <c r="AL30" s="3">
        <f t="shared" si="16"/>
        <v>2.6296296296296298</v>
      </c>
    </row>
    <row r="31" spans="1:38" s="3" customFormat="1" x14ac:dyDescent="0.2">
      <c r="A31" s="2" t="s">
        <v>57</v>
      </c>
      <c r="B31" s="3">
        <f>1065/2</f>
        <v>532.5</v>
      </c>
      <c r="C31" s="3">
        <f>460/2</f>
        <v>230</v>
      </c>
      <c r="D31" s="3">
        <v>519</v>
      </c>
      <c r="E31" s="2">
        <f t="shared" si="0"/>
        <v>2.3152173913043477</v>
      </c>
      <c r="F31" s="2">
        <f t="shared" si="1"/>
        <v>60.55</v>
      </c>
      <c r="J31" s="2"/>
      <c r="K31" s="2"/>
      <c r="L31" s="2"/>
      <c r="M31" s="2"/>
      <c r="O31" s="3" t="s">
        <v>17</v>
      </c>
      <c r="P31" s="3">
        <f>445/2</f>
        <v>222.5</v>
      </c>
      <c r="Q31" s="3">
        <f>440/2</f>
        <v>220</v>
      </c>
      <c r="R31" s="3">
        <f>425/2</f>
        <v>212.5</v>
      </c>
      <c r="S31" s="3">
        <f>415/2</f>
        <v>207.5</v>
      </c>
      <c r="T31" s="3">
        <f>410/2</f>
        <v>205</v>
      </c>
      <c r="U31" s="3">
        <f>405/2</f>
        <v>202.5</v>
      </c>
      <c r="V31" s="3">
        <f>405/2</f>
        <v>202.5</v>
      </c>
      <c r="W31" s="3">
        <f>395/2</f>
        <v>197.5</v>
      </c>
      <c r="X31" s="3">
        <f>395/2</f>
        <v>197.5</v>
      </c>
      <c r="Y31" s="3">
        <f>390/2</f>
        <v>195</v>
      </c>
      <c r="Z31" s="3">
        <f>390/2</f>
        <v>195</v>
      </c>
      <c r="AB31" s="3">
        <f t="shared" si="6"/>
        <v>2.393258426966292</v>
      </c>
      <c r="AC31" s="3">
        <f t="shared" si="7"/>
        <v>2.4204545454545454</v>
      </c>
      <c r="AD31" s="3">
        <f t="shared" si="8"/>
        <v>2.5058823529411764</v>
      </c>
      <c r="AE31" s="3">
        <f t="shared" si="9"/>
        <v>2.5662650602409638</v>
      </c>
      <c r="AF31" s="3">
        <f t="shared" si="10"/>
        <v>2.5975609756097562</v>
      </c>
      <c r="AG31" s="3">
        <f t="shared" si="11"/>
        <v>2.6296296296296298</v>
      </c>
      <c r="AH31" s="3">
        <f t="shared" si="12"/>
        <v>2.6296296296296298</v>
      </c>
      <c r="AI31" s="3">
        <f t="shared" si="13"/>
        <v>2.6962025316455698</v>
      </c>
      <c r="AJ31" s="3">
        <f t="shared" si="14"/>
        <v>2.6962025316455698</v>
      </c>
      <c r="AK31" s="3">
        <f t="shared" si="15"/>
        <v>2.7307692307692308</v>
      </c>
      <c r="AL31" s="3">
        <f t="shared" si="16"/>
        <v>2.7307692307692308</v>
      </c>
    </row>
    <row r="32" spans="1:38" s="3" customFormat="1" x14ac:dyDescent="0.2">
      <c r="A32" s="2" t="s">
        <v>58</v>
      </c>
      <c r="B32" s="3">
        <f>1005/2</f>
        <v>502.5</v>
      </c>
      <c r="C32" s="3">
        <f>425/2</f>
        <v>212.5</v>
      </c>
      <c r="D32" s="3">
        <v>75</v>
      </c>
      <c r="E32" s="2">
        <f t="shared" si="0"/>
        <v>2.3647058823529412</v>
      </c>
      <c r="F32" s="2">
        <f t="shared" si="1"/>
        <v>8.75</v>
      </c>
      <c r="J32" s="2"/>
      <c r="K32" s="2"/>
      <c r="L32" s="2"/>
      <c r="M32" s="2"/>
      <c r="O32" s="3" t="s">
        <v>17</v>
      </c>
      <c r="P32" s="3">
        <f>415/2</f>
        <v>207.5</v>
      </c>
      <c r="Q32" s="3">
        <f>410/2</f>
        <v>205</v>
      </c>
      <c r="R32" s="3">
        <f>405/2</f>
        <v>202.5</v>
      </c>
      <c r="S32" s="3">
        <f>400/2</f>
        <v>200</v>
      </c>
      <c r="T32" s="3">
        <f>395/2</f>
        <v>197.5</v>
      </c>
      <c r="U32" s="3">
        <f>385/2</f>
        <v>192.5</v>
      </c>
      <c r="V32" s="3">
        <f>385/2</f>
        <v>192.5</v>
      </c>
      <c r="W32" s="3">
        <f>385/2</f>
        <v>192.5</v>
      </c>
      <c r="X32" s="3">
        <f>380/2</f>
        <v>190</v>
      </c>
      <c r="Y32" s="3">
        <f>380/2</f>
        <v>190</v>
      </c>
      <c r="Z32" s="3">
        <f>380/2</f>
        <v>190</v>
      </c>
      <c r="AB32" s="3">
        <f t="shared" si="6"/>
        <v>2.4216867469879517</v>
      </c>
      <c r="AC32" s="3">
        <f t="shared" si="7"/>
        <v>2.4512195121951219</v>
      </c>
      <c r="AD32" s="3">
        <f t="shared" si="8"/>
        <v>2.4814814814814814</v>
      </c>
      <c r="AE32" s="3">
        <f t="shared" si="9"/>
        <v>2.5125000000000002</v>
      </c>
      <c r="AF32" s="3">
        <f t="shared" si="10"/>
        <v>2.5443037974683542</v>
      </c>
      <c r="AG32" s="3">
        <f t="shared" si="11"/>
        <v>2.6103896103896105</v>
      </c>
      <c r="AH32" s="3">
        <f t="shared" si="12"/>
        <v>2.6103896103896105</v>
      </c>
      <c r="AI32" s="3">
        <f t="shared" si="13"/>
        <v>2.6103896103896105</v>
      </c>
      <c r="AJ32" s="3">
        <f t="shared" si="14"/>
        <v>2.6447368421052633</v>
      </c>
      <c r="AK32" s="3">
        <f t="shared" si="15"/>
        <v>2.6447368421052633</v>
      </c>
      <c r="AL32" s="3">
        <f t="shared" si="16"/>
        <v>2.6447368421052633</v>
      </c>
    </row>
    <row r="33" spans="1:38" s="3" customFormat="1" x14ac:dyDescent="0.2">
      <c r="A33" s="2" t="s">
        <v>59</v>
      </c>
      <c r="B33" s="3" t="s">
        <v>13</v>
      </c>
      <c r="E33" s="2"/>
      <c r="F33" s="2"/>
      <c r="J33" s="2"/>
      <c r="K33" s="2"/>
      <c r="L33" s="2"/>
      <c r="M33" s="2"/>
      <c r="AB33" s="3" t="e">
        <f t="shared" si="6"/>
        <v>#VALUE!</v>
      </c>
      <c r="AC33" s="3" t="e">
        <f t="shared" si="7"/>
        <v>#VALUE!</v>
      </c>
      <c r="AD33" s="3" t="e">
        <f t="shared" si="8"/>
        <v>#VALUE!</v>
      </c>
      <c r="AE33" s="3" t="e">
        <f t="shared" si="9"/>
        <v>#VALUE!</v>
      </c>
      <c r="AF33" s="3" t="e">
        <f t="shared" si="10"/>
        <v>#VALUE!</v>
      </c>
      <c r="AG33" s="3" t="e">
        <f t="shared" si="11"/>
        <v>#VALUE!</v>
      </c>
      <c r="AH33" s="3" t="e">
        <f t="shared" si="12"/>
        <v>#VALUE!</v>
      </c>
      <c r="AI33" s="3" t="e">
        <f t="shared" si="13"/>
        <v>#VALUE!</v>
      </c>
      <c r="AJ33" s="3" t="e">
        <f t="shared" si="14"/>
        <v>#VALUE!</v>
      </c>
      <c r="AK33" s="3" t="e">
        <f t="shared" si="15"/>
        <v>#VALUE!</v>
      </c>
      <c r="AL33" s="3" t="e">
        <f t="shared" si="16"/>
        <v>#VALUE!</v>
      </c>
    </row>
    <row r="34" spans="1:38" s="3" customFormat="1" x14ac:dyDescent="0.2">
      <c r="A34" s="2" t="s">
        <v>60</v>
      </c>
      <c r="B34" s="3" t="s">
        <v>13</v>
      </c>
      <c r="E34" s="2"/>
      <c r="F34" s="2"/>
      <c r="J34" s="2"/>
      <c r="K34" s="2"/>
      <c r="L34" s="2"/>
      <c r="M34" s="2"/>
      <c r="AB34" s="3" t="e">
        <f t="shared" si="6"/>
        <v>#VALUE!</v>
      </c>
      <c r="AC34" s="3" t="e">
        <f t="shared" si="7"/>
        <v>#VALUE!</v>
      </c>
      <c r="AD34" s="3" t="e">
        <f t="shared" si="8"/>
        <v>#VALUE!</v>
      </c>
      <c r="AE34" s="3" t="e">
        <f t="shared" si="9"/>
        <v>#VALUE!</v>
      </c>
      <c r="AF34" s="3" t="e">
        <f t="shared" si="10"/>
        <v>#VALUE!</v>
      </c>
      <c r="AG34" s="3" t="e">
        <f t="shared" si="11"/>
        <v>#VALUE!</v>
      </c>
      <c r="AH34" s="3" t="e">
        <f t="shared" si="12"/>
        <v>#VALUE!</v>
      </c>
      <c r="AI34" s="3" t="e">
        <f t="shared" si="13"/>
        <v>#VALUE!</v>
      </c>
      <c r="AJ34" s="3" t="e">
        <f t="shared" si="14"/>
        <v>#VALUE!</v>
      </c>
      <c r="AK34" s="3" t="e">
        <f t="shared" si="15"/>
        <v>#VALUE!</v>
      </c>
      <c r="AL34" s="3" t="e">
        <f t="shared" si="16"/>
        <v>#VALUE!</v>
      </c>
    </row>
    <row r="35" spans="1:38" s="3" customFormat="1" x14ac:dyDescent="0.2">
      <c r="A35" s="2" t="s">
        <v>61</v>
      </c>
      <c r="B35" s="3">
        <f>1105/2</f>
        <v>552.5</v>
      </c>
      <c r="C35" s="3">
        <f>475/2</f>
        <v>237.5</v>
      </c>
      <c r="D35" s="3">
        <v>420</v>
      </c>
      <c r="E35" s="2">
        <f t="shared" si="0"/>
        <v>2.3263157894736843</v>
      </c>
      <c r="F35" s="2">
        <f t="shared" si="1"/>
        <v>49</v>
      </c>
      <c r="H35" s="3">
        <f>395/2</f>
        <v>197.5</v>
      </c>
      <c r="I35" s="3">
        <v>2568</v>
      </c>
      <c r="J35" s="2">
        <f t="shared" si="17"/>
        <v>2.7974683544303796</v>
      </c>
      <c r="K35" s="2">
        <f t="shared" si="3"/>
        <v>299.60000000000002</v>
      </c>
      <c r="L35" s="2">
        <f t="shared" si="4"/>
        <v>0.47115256495669522</v>
      </c>
      <c r="M35" s="2">
        <f t="shared" si="5"/>
        <v>250.60000000000002</v>
      </c>
      <c r="N35" s="3">
        <v>15</v>
      </c>
      <c r="P35" s="3">
        <f>455/2</f>
        <v>227.5</v>
      </c>
      <c r="Q35" s="3">
        <f>445/2</f>
        <v>222.5</v>
      </c>
      <c r="R35" s="3">
        <f>435/2</f>
        <v>217.5</v>
      </c>
      <c r="S35" s="3">
        <f>430/2</f>
        <v>215</v>
      </c>
      <c r="T35" s="3">
        <f>425/2</f>
        <v>212.5</v>
      </c>
      <c r="U35" s="3">
        <f>425/2</f>
        <v>212.5</v>
      </c>
      <c r="V35" s="3">
        <f>420/2</f>
        <v>210</v>
      </c>
      <c r="W35" s="3">
        <f>420/2</f>
        <v>210</v>
      </c>
      <c r="X35" s="3">
        <f>415/2</f>
        <v>207.5</v>
      </c>
      <c r="Y35" s="3">
        <f>410/2</f>
        <v>205</v>
      </c>
      <c r="Z35" s="3">
        <f>410/2</f>
        <v>205</v>
      </c>
      <c r="AB35" s="3">
        <f t="shared" si="6"/>
        <v>2.4285714285714284</v>
      </c>
      <c r="AC35" s="3">
        <f t="shared" si="7"/>
        <v>2.4831460674157304</v>
      </c>
      <c r="AD35" s="3">
        <f t="shared" si="8"/>
        <v>2.5402298850574714</v>
      </c>
      <c r="AE35" s="3">
        <f t="shared" si="9"/>
        <v>2.5697674418604652</v>
      </c>
      <c r="AF35" s="3">
        <f t="shared" si="10"/>
        <v>2.6</v>
      </c>
      <c r="AG35" s="3">
        <f t="shared" si="11"/>
        <v>2.6</v>
      </c>
      <c r="AH35" s="3">
        <f t="shared" si="12"/>
        <v>2.6309523809523809</v>
      </c>
      <c r="AI35" s="3">
        <f t="shared" si="13"/>
        <v>2.6309523809523809</v>
      </c>
      <c r="AJ35" s="3">
        <f t="shared" si="14"/>
        <v>2.6626506024096384</v>
      </c>
      <c r="AK35" s="3">
        <f t="shared" si="15"/>
        <v>2.6951219512195124</v>
      </c>
      <c r="AL35" s="3">
        <f t="shared" si="16"/>
        <v>2.6951219512195124</v>
      </c>
    </row>
    <row r="36" spans="1:38" x14ac:dyDescent="0.2">
      <c r="E36" s="1"/>
      <c r="AB36" t="e">
        <f t="shared" si="6"/>
        <v>#DIV/0!</v>
      </c>
      <c r="AC36" t="e">
        <f t="shared" si="7"/>
        <v>#DIV/0!</v>
      </c>
      <c r="AD36" t="e">
        <f t="shared" si="8"/>
        <v>#DIV/0!</v>
      </c>
      <c r="AE36" t="e">
        <f t="shared" si="9"/>
        <v>#DIV/0!</v>
      </c>
      <c r="AF36" t="e">
        <f t="shared" si="10"/>
        <v>#DIV/0!</v>
      </c>
      <c r="AG36" t="e">
        <f t="shared" si="11"/>
        <v>#DIV/0!</v>
      </c>
      <c r="AH36" t="e">
        <f t="shared" si="12"/>
        <v>#DIV/0!</v>
      </c>
      <c r="AI36" t="e">
        <f t="shared" si="13"/>
        <v>#DIV/0!</v>
      </c>
      <c r="AJ36" t="e">
        <f t="shared" si="14"/>
        <v>#DIV/0!</v>
      </c>
      <c r="AK36" t="e">
        <f t="shared" si="15"/>
        <v>#DIV/0!</v>
      </c>
      <c r="AL36" t="e">
        <f t="shared" si="16"/>
        <v>#DIV/0!</v>
      </c>
    </row>
    <row r="37" spans="1:38" x14ac:dyDescent="0.2">
      <c r="E37" s="1"/>
    </row>
    <row r="38" spans="1:38" x14ac:dyDescent="0.2">
      <c r="E38" s="1"/>
    </row>
    <row r="39" spans="1:38" x14ac:dyDescent="0.2">
      <c r="E39" s="1"/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Carreira-Rosario</dc:creator>
  <cp:lastModifiedBy>Arnaldo Carreira-Rosario</cp:lastModifiedBy>
  <dcterms:created xsi:type="dcterms:W3CDTF">2021-04-19T22:18:35Z</dcterms:created>
  <dcterms:modified xsi:type="dcterms:W3CDTF">2021-08-04T06:04:30Z</dcterms:modified>
</cp:coreProperties>
</file>