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o/Desktop/new_summary_tables/"/>
    </mc:Choice>
  </mc:AlternateContent>
  <xr:revisionPtr revIDLastSave="0" documentId="13_ncr:1_{56DAC843-2DED-BD4C-A127-8108D37DD4A8}" xr6:coauthVersionLast="47" xr6:coauthVersionMax="47" xr10:uidLastSave="{00000000-0000-0000-0000-000000000000}"/>
  <bookViews>
    <workbookView xWindow="0" yWindow="460" windowWidth="28800" windowHeight="17540" xr2:uid="{3FF2CD81-B97E-874C-AF5E-2956E75B5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H27" i="1"/>
  <c r="Z27" i="1"/>
  <c r="Y27" i="1"/>
  <c r="X27" i="1"/>
  <c r="W27" i="1"/>
  <c r="V27" i="1"/>
  <c r="U27" i="1"/>
  <c r="T27" i="1"/>
  <c r="S27" i="1"/>
  <c r="R27" i="1"/>
  <c r="Q27" i="1"/>
  <c r="P27" i="1"/>
  <c r="C27" i="1"/>
  <c r="Z24" i="1"/>
  <c r="Y24" i="1"/>
  <c r="X24" i="1"/>
  <c r="W24" i="1"/>
  <c r="V24" i="1"/>
  <c r="U24" i="1"/>
  <c r="T24" i="1"/>
  <c r="S24" i="1"/>
  <c r="R24" i="1"/>
  <c r="Q24" i="1"/>
  <c r="P24" i="1"/>
  <c r="C24" i="1"/>
  <c r="Z23" i="1"/>
  <c r="Y23" i="1"/>
  <c r="X23" i="1"/>
  <c r="W23" i="1"/>
  <c r="V23" i="1"/>
  <c r="U23" i="1"/>
  <c r="T23" i="1"/>
  <c r="S23" i="1"/>
  <c r="R23" i="1"/>
  <c r="Q23" i="1"/>
  <c r="P23" i="1"/>
  <c r="Z22" i="1"/>
  <c r="Y22" i="1"/>
  <c r="X22" i="1"/>
  <c r="W22" i="1"/>
  <c r="V22" i="1"/>
  <c r="U22" i="1"/>
  <c r="T22" i="1"/>
  <c r="S22" i="1"/>
  <c r="R22" i="1"/>
  <c r="Q22" i="1"/>
  <c r="P22" i="1"/>
  <c r="C22" i="1"/>
  <c r="Z20" i="1"/>
  <c r="Y20" i="1"/>
  <c r="X20" i="1"/>
  <c r="W20" i="1"/>
  <c r="V20" i="1"/>
  <c r="U20" i="1"/>
  <c r="T20" i="1"/>
  <c r="S20" i="1"/>
  <c r="R20" i="1"/>
  <c r="Q20" i="1"/>
  <c r="P20" i="1"/>
  <c r="C20" i="1"/>
  <c r="Z18" i="1"/>
  <c r="Y18" i="1"/>
  <c r="X18" i="1"/>
  <c r="W18" i="1"/>
  <c r="V18" i="1"/>
  <c r="U18" i="1"/>
  <c r="T18" i="1"/>
  <c r="S18" i="1"/>
  <c r="R18" i="1"/>
  <c r="Q18" i="1"/>
  <c r="P18" i="1"/>
  <c r="C18" i="1"/>
  <c r="Z17" i="1"/>
  <c r="Y17" i="1"/>
  <c r="X17" i="1"/>
  <c r="W17" i="1"/>
  <c r="V17" i="1"/>
  <c r="U17" i="1"/>
  <c r="T17" i="1"/>
  <c r="S17" i="1"/>
  <c r="R17" i="1"/>
  <c r="Q17" i="1"/>
  <c r="P17" i="1"/>
  <c r="Z16" i="1"/>
  <c r="Y16" i="1"/>
  <c r="X16" i="1"/>
  <c r="W16" i="1"/>
  <c r="V16" i="1"/>
  <c r="U16" i="1"/>
  <c r="T16" i="1"/>
  <c r="S16" i="1"/>
  <c r="R16" i="1"/>
  <c r="Q16" i="1"/>
  <c r="P16" i="1"/>
  <c r="V3" i="1"/>
  <c r="Z3" i="1"/>
  <c r="H3" i="1"/>
  <c r="X3" i="1"/>
  <c r="Y3" i="1"/>
  <c r="U3" i="1"/>
  <c r="T3" i="1"/>
  <c r="Z14" i="1"/>
  <c r="Y14" i="1"/>
  <c r="X14" i="1"/>
  <c r="V14" i="1"/>
  <c r="W14" i="1"/>
  <c r="U14" i="1"/>
  <c r="T14" i="1"/>
  <c r="S14" i="1"/>
  <c r="R14" i="1"/>
  <c r="Q14" i="1"/>
  <c r="P14" i="1"/>
  <c r="C14" i="1"/>
  <c r="Z11" i="1"/>
  <c r="Y11" i="1"/>
  <c r="X11" i="1"/>
  <c r="W11" i="1"/>
  <c r="V11" i="1"/>
  <c r="U11" i="1"/>
  <c r="T11" i="1"/>
  <c r="S11" i="1"/>
  <c r="R11" i="1"/>
  <c r="Q11" i="1"/>
  <c r="P11" i="1"/>
  <c r="Z10" i="1"/>
  <c r="Y10" i="1"/>
  <c r="X10" i="1"/>
  <c r="W10" i="1"/>
  <c r="V10" i="1"/>
  <c r="U10" i="1"/>
  <c r="T10" i="1"/>
  <c r="S10" i="1"/>
  <c r="R10" i="1"/>
  <c r="Q10" i="1"/>
  <c r="P10" i="1"/>
  <c r="Z9" i="1"/>
  <c r="Y9" i="1"/>
  <c r="X9" i="1"/>
  <c r="W9" i="1"/>
  <c r="V9" i="1"/>
  <c r="U9" i="1"/>
  <c r="T9" i="1"/>
  <c r="S9" i="1"/>
  <c r="R9" i="1"/>
  <c r="Q9" i="1"/>
  <c r="P9" i="1"/>
  <c r="Z8" i="1"/>
  <c r="Y8" i="1"/>
  <c r="X8" i="1"/>
  <c r="W8" i="1"/>
  <c r="V8" i="1"/>
  <c r="U8" i="1"/>
  <c r="T8" i="1"/>
  <c r="S8" i="1"/>
  <c r="R8" i="1"/>
  <c r="Q8" i="1"/>
  <c r="P8" i="1"/>
  <c r="Z7" i="1"/>
  <c r="Y7" i="1"/>
  <c r="X7" i="1"/>
  <c r="W7" i="1"/>
  <c r="V7" i="1"/>
  <c r="U7" i="1"/>
  <c r="T7" i="1"/>
  <c r="S7" i="1"/>
  <c r="R7" i="1"/>
  <c r="Q7" i="1"/>
  <c r="C7" i="1"/>
  <c r="P7" i="1"/>
  <c r="Z6" i="1"/>
  <c r="Y6" i="1"/>
  <c r="X6" i="1"/>
  <c r="W6" i="1"/>
  <c r="V6" i="1"/>
  <c r="U6" i="1"/>
  <c r="T6" i="1"/>
  <c r="S6" i="1"/>
  <c r="R6" i="1"/>
  <c r="Q6" i="1"/>
  <c r="P6" i="1"/>
  <c r="Z5" i="1"/>
  <c r="Y5" i="1"/>
  <c r="X5" i="1"/>
  <c r="W5" i="1"/>
  <c r="V5" i="1"/>
  <c r="U5" i="1"/>
  <c r="T5" i="1"/>
  <c r="S5" i="1"/>
  <c r="R5" i="1"/>
  <c r="Q5" i="1"/>
  <c r="P5" i="1"/>
  <c r="W3" i="1"/>
  <c r="S3" i="1"/>
  <c r="R3" i="1"/>
  <c r="Q3" i="1"/>
  <c r="P3" i="1"/>
  <c r="Z41" i="1"/>
  <c r="Y41" i="1"/>
  <c r="X41" i="1"/>
  <c r="W41" i="1"/>
  <c r="V41" i="1"/>
  <c r="U41" i="1"/>
  <c r="T41" i="1"/>
  <c r="S41" i="1"/>
  <c r="R41" i="1"/>
  <c r="Q41" i="1"/>
  <c r="P41" i="1"/>
  <c r="Z40" i="1"/>
  <c r="Y40" i="1"/>
  <c r="X40" i="1"/>
  <c r="W40" i="1"/>
  <c r="V40" i="1"/>
  <c r="U40" i="1"/>
  <c r="T40" i="1"/>
  <c r="S40" i="1"/>
  <c r="R40" i="1"/>
  <c r="Q40" i="1"/>
  <c r="P40" i="1"/>
  <c r="C40" i="1"/>
  <c r="Z39" i="1"/>
  <c r="Y39" i="1"/>
  <c r="X39" i="1"/>
  <c r="W39" i="1"/>
  <c r="V39" i="1"/>
  <c r="U39" i="1"/>
  <c r="T39" i="1"/>
  <c r="S39" i="1"/>
  <c r="R39" i="1"/>
  <c r="Q39" i="1"/>
  <c r="P39" i="1"/>
  <c r="Z38" i="1"/>
  <c r="Y38" i="1"/>
  <c r="X38" i="1"/>
  <c r="W38" i="1"/>
  <c r="V38" i="1"/>
  <c r="U38" i="1"/>
  <c r="T38" i="1"/>
  <c r="S38" i="1"/>
  <c r="R38" i="1"/>
  <c r="Q38" i="1"/>
  <c r="P38" i="1"/>
  <c r="C38" i="1"/>
  <c r="Z37" i="1"/>
  <c r="Y37" i="1"/>
  <c r="X37" i="1"/>
  <c r="W37" i="1"/>
  <c r="V37" i="1"/>
  <c r="U37" i="1"/>
  <c r="T37" i="1"/>
  <c r="S37" i="1"/>
  <c r="R37" i="1"/>
  <c r="Q37" i="1"/>
  <c r="P37" i="1"/>
  <c r="Z36" i="1"/>
  <c r="Y36" i="1"/>
  <c r="X36" i="1"/>
  <c r="W36" i="1"/>
  <c r="V36" i="1"/>
  <c r="U36" i="1"/>
  <c r="T36" i="1"/>
  <c r="S36" i="1"/>
  <c r="R36" i="1"/>
  <c r="Q36" i="1"/>
  <c r="P36" i="1"/>
  <c r="Z35" i="1"/>
  <c r="Y35" i="1"/>
  <c r="X35" i="1"/>
  <c r="W35" i="1"/>
  <c r="V35" i="1"/>
  <c r="T35" i="1"/>
  <c r="U35" i="1"/>
  <c r="S35" i="1"/>
  <c r="R35" i="1"/>
  <c r="Q35" i="1"/>
  <c r="P35" i="1"/>
  <c r="Z34" i="1"/>
  <c r="Y34" i="1"/>
  <c r="X34" i="1"/>
  <c r="W34" i="1"/>
  <c r="V34" i="1"/>
  <c r="U34" i="1"/>
  <c r="T34" i="1"/>
  <c r="S34" i="1"/>
  <c r="R34" i="1"/>
  <c r="Q34" i="1"/>
  <c r="P34" i="1"/>
  <c r="D34" i="1"/>
  <c r="Z33" i="1"/>
  <c r="Y33" i="1"/>
  <c r="X33" i="1"/>
  <c r="W33" i="1"/>
  <c r="V33" i="1"/>
  <c r="U33" i="1"/>
  <c r="T33" i="1"/>
  <c r="S33" i="1"/>
  <c r="R33" i="1"/>
  <c r="Q33" i="1"/>
  <c r="P33" i="1"/>
  <c r="C33" i="1"/>
  <c r="Z32" i="1"/>
  <c r="Y32" i="1"/>
  <c r="X32" i="1"/>
  <c r="W32" i="1"/>
  <c r="V32" i="1"/>
  <c r="U32" i="1"/>
  <c r="T32" i="1"/>
  <c r="S32" i="1"/>
  <c r="R32" i="1"/>
  <c r="Q32" i="1"/>
  <c r="P32" i="1"/>
  <c r="Z31" i="1"/>
  <c r="Y31" i="1"/>
  <c r="X31" i="1"/>
  <c r="W31" i="1"/>
  <c r="V31" i="1"/>
  <c r="U31" i="1"/>
  <c r="T31" i="1"/>
  <c r="S31" i="1"/>
  <c r="R31" i="1"/>
  <c r="Q31" i="1"/>
  <c r="P31" i="1"/>
  <c r="C31" i="1"/>
  <c r="Z30" i="1"/>
  <c r="Y30" i="1"/>
  <c r="X30" i="1"/>
  <c r="W30" i="1"/>
  <c r="V30" i="1"/>
  <c r="U30" i="1"/>
  <c r="T30" i="1"/>
  <c r="S30" i="1"/>
  <c r="R30" i="1"/>
  <c r="Q30" i="1"/>
  <c r="C30" i="1"/>
  <c r="P30" i="1"/>
  <c r="Z29" i="1"/>
  <c r="Y29" i="1"/>
  <c r="X29" i="1"/>
  <c r="W29" i="1"/>
  <c r="V29" i="1"/>
  <c r="U29" i="1"/>
  <c r="T29" i="1"/>
  <c r="S29" i="1"/>
  <c r="R29" i="1"/>
  <c r="Q29" i="1"/>
  <c r="P29" i="1"/>
  <c r="C29" i="1"/>
  <c r="Z28" i="1"/>
  <c r="Y28" i="1"/>
  <c r="X28" i="1"/>
  <c r="W28" i="1"/>
  <c r="V28" i="1"/>
  <c r="U28" i="1"/>
  <c r="T28" i="1"/>
  <c r="S28" i="1"/>
  <c r="R28" i="1"/>
  <c r="Q28" i="1"/>
  <c r="P28" i="1"/>
  <c r="H41" i="1" l="1"/>
  <c r="C41" i="1"/>
  <c r="B41" i="1"/>
  <c r="H40" i="1"/>
  <c r="B40" i="1"/>
  <c r="H39" i="1"/>
  <c r="C39" i="1"/>
  <c r="B39" i="1"/>
  <c r="H38" i="1"/>
  <c r="B38" i="1"/>
  <c r="H37" i="1"/>
  <c r="C37" i="1"/>
  <c r="B37" i="1"/>
  <c r="H36" i="1"/>
  <c r="C36" i="1"/>
  <c r="B36" i="1"/>
  <c r="H35" i="1"/>
  <c r="C35" i="1"/>
  <c r="B35" i="1"/>
  <c r="H33" i="1"/>
  <c r="B33" i="1"/>
  <c r="H34" i="1"/>
  <c r="C34" i="1"/>
  <c r="B34" i="1"/>
  <c r="H32" i="1"/>
  <c r="C32" i="1"/>
  <c r="B32" i="1"/>
  <c r="H31" i="1"/>
  <c r="B31" i="1"/>
  <c r="H30" i="1"/>
  <c r="B30" i="1"/>
  <c r="H29" i="1"/>
  <c r="J29" i="1" s="1"/>
  <c r="H28" i="1"/>
  <c r="B29" i="1"/>
  <c r="C28" i="1"/>
  <c r="B28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9" i="1"/>
  <c r="B27" i="1"/>
  <c r="H25" i="1"/>
  <c r="C25" i="1"/>
  <c r="B25" i="1"/>
  <c r="H24" i="1"/>
  <c r="B24" i="1"/>
  <c r="C23" i="1"/>
  <c r="B23" i="1"/>
  <c r="H22" i="1"/>
  <c r="B22" i="1"/>
  <c r="B20" i="1"/>
  <c r="C19" i="1"/>
  <c r="B19" i="1"/>
  <c r="H19" i="1"/>
  <c r="H18" i="1"/>
  <c r="B18" i="1"/>
  <c r="H17" i="1"/>
  <c r="C17" i="1"/>
  <c r="B17" i="1"/>
  <c r="C16" i="1"/>
  <c r="B16" i="1"/>
  <c r="K17" i="1"/>
  <c r="K18" i="1"/>
  <c r="K19" i="1"/>
  <c r="K22" i="1"/>
  <c r="K24" i="1"/>
  <c r="K25" i="1"/>
  <c r="F17" i="1"/>
  <c r="F18" i="1"/>
  <c r="F19" i="1"/>
  <c r="F20" i="1"/>
  <c r="F22" i="1"/>
  <c r="F23" i="1"/>
  <c r="F24" i="1"/>
  <c r="F25" i="1"/>
  <c r="F27" i="1"/>
  <c r="M27" i="1" s="1"/>
  <c r="E19" i="1"/>
  <c r="B14" i="1"/>
  <c r="F16" i="1"/>
  <c r="H11" i="1"/>
  <c r="C11" i="1"/>
  <c r="B11" i="1"/>
  <c r="H10" i="1"/>
  <c r="C10" i="1"/>
  <c r="B10" i="1"/>
  <c r="C9" i="1"/>
  <c r="B9" i="1"/>
  <c r="H9" i="1"/>
  <c r="H8" i="1"/>
  <c r="C8" i="1"/>
  <c r="B8" i="1"/>
  <c r="B7" i="1"/>
  <c r="H6" i="1"/>
  <c r="C6" i="1"/>
  <c r="B6" i="1"/>
  <c r="C5" i="1"/>
  <c r="B5" i="1"/>
  <c r="K5" i="1"/>
  <c r="K6" i="1"/>
  <c r="K7" i="1"/>
  <c r="K8" i="1"/>
  <c r="K9" i="1"/>
  <c r="K10" i="1"/>
  <c r="K11" i="1"/>
  <c r="F5" i="1"/>
  <c r="F6" i="1"/>
  <c r="F7" i="1"/>
  <c r="F8" i="1"/>
  <c r="F9" i="1"/>
  <c r="F10" i="1"/>
  <c r="F11" i="1"/>
  <c r="F14" i="1"/>
  <c r="C3" i="1"/>
  <c r="B3" i="1"/>
  <c r="M5" i="1" l="1"/>
  <c r="M30" i="1"/>
  <c r="M35" i="1"/>
  <c r="AL27" i="1"/>
  <c r="AK27" i="1"/>
  <c r="AJ27" i="1"/>
  <c r="AI27" i="1"/>
  <c r="AH27" i="1"/>
  <c r="AG27" i="1"/>
  <c r="AF27" i="1"/>
  <c r="AE27" i="1"/>
  <c r="AD27" i="1"/>
  <c r="AC27" i="1"/>
  <c r="AB27" i="1"/>
  <c r="J27" i="1"/>
  <c r="E22" i="1"/>
  <c r="AL22" i="1"/>
  <c r="AK22" i="1"/>
  <c r="AJ22" i="1"/>
  <c r="AI22" i="1"/>
  <c r="AH22" i="1"/>
  <c r="AG22" i="1"/>
  <c r="AF22" i="1"/>
  <c r="AE22" i="1"/>
  <c r="AD22" i="1"/>
  <c r="AC22" i="1"/>
  <c r="AB22" i="1"/>
  <c r="E18" i="1"/>
  <c r="AL18" i="1"/>
  <c r="AK18" i="1"/>
  <c r="AJ18" i="1"/>
  <c r="AI18" i="1"/>
  <c r="AH18" i="1"/>
  <c r="AG18" i="1"/>
  <c r="AF18" i="1"/>
  <c r="AE18" i="1"/>
  <c r="AD18" i="1"/>
  <c r="AC18" i="1"/>
  <c r="AB18" i="1"/>
  <c r="AL23" i="1"/>
  <c r="AK23" i="1"/>
  <c r="AJ23" i="1"/>
  <c r="AI23" i="1"/>
  <c r="AH23" i="1"/>
  <c r="AG23" i="1"/>
  <c r="AF23" i="1"/>
  <c r="AE23" i="1"/>
  <c r="AD23" i="1"/>
  <c r="AC23" i="1"/>
  <c r="AB23" i="1"/>
  <c r="J41" i="1"/>
  <c r="AL14" i="1"/>
  <c r="AK14" i="1"/>
  <c r="AJ14" i="1"/>
  <c r="AI14" i="1"/>
  <c r="AH14" i="1"/>
  <c r="AG14" i="1"/>
  <c r="AF14" i="1"/>
  <c r="AE14" i="1"/>
  <c r="AD14" i="1"/>
  <c r="AC14" i="1"/>
  <c r="AB14" i="1"/>
  <c r="AL24" i="1"/>
  <c r="AK24" i="1"/>
  <c r="AJ24" i="1"/>
  <c r="AI24" i="1"/>
  <c r="AH24" i="1"/>
  <c r="AG24" i="1"/>
  <c r="AF24" i="1"/>
  <c r="AE24" i="1"/>
  <c r="AD24" i="1"/>
  <c r="AC24" i="1"/>
  <c r="AB24" i="1"/>
  <c r="AL16" i="1"/>
  <c r="AK16" i="1"/>
  <c r="AJ16" i="1"/>
  <c r="AI16" i="1"/>
  <c r="AH16" i="1"/>
  <c r="AG16" i="1"/>
  <c r="AF16" i="1"/>
  <c r="AE16" i="1"/>
  <c r="AD16" i="1"/>
  <c r="AC16" i="1"/>
  <c r="AB16" i="1"/>
  <c r="AC17" i="1"/>
  <c r="AB17" i="1"/>
  <c r="AL17" i="1"/>
  <c r="AK17" i="1"/>
  <c r="AJ17" i="1"/>
  <c r="AI17" i="1"/>
  <c r="AH17" i="1"/>
  <c r="AG17" i="1"/>
  <c r="AF17" i="1"/>
  <c r="AE17" i="1"/>
  <c r="AD17" i="1"/>
  <c r="AB20" i="1"/>
  <c r="AJ20" i="1"/>
  <c r="AC20" i="1"/>
  <c r="AK20" i="1"/>
  <c r="AD20" i="1"/>
  <c r="AL20" i="1"/>
  <c r="AE20" i="1"/>
  <c r="AF20" i="1"/>
  <c r="AG20" i="1"/>
  <c r="AH20" i="1"/>
  <c r="AI20" i="1"/>
  <c r="AI34" i="1"/>
  <c r="AB34" i="1"/>
  <c r="AE34" i="1"/>
  <c r="AC34" i="1"/>
  <c r="AJ34" i="1"/>
  <c r="AF34" i="1"/>
  <c r="AK34" i="1"/>
  <c r="AG34" i="1"/>
  <c r="AL34" i="1"/>
  <c r="AH34" i="1"/>
  <c r="AD34" i="1"/>
  <c r="AL36" i="1"/>
  <c r="AH36" i="1"/>
  <c r="AD36" i="1"/>
  <c r="AI36" i="1"/>
  <c r="AB36" i="1"/>
  <c r="AE36" i="1"/>
  <c r="AC36" i="1"/>
  <c r="AJ36" i="1"/>
  <c r="AF36" i="1"/>
  <c r="AK36" i="1"/>
  <c r="AG36" i="1"/>
  <c r="J10" i="1"/>
  <c r="AE10" i="1"/>
  <c r="AC10" i="1"/>
  <c r="AJ10" i="1"/>
  <c r="AF10" i="1"/>
  <c r="AK10" i="1"/>
  <c r="AG10" i="1"/>
  <c r="AL10" i="1"/>
  <c r="AH10" i="1"/>
  <c r="AD10" i="1"/>
  <c r="AI10" i="1"/>
  <c r="AB10" i="1"/>
  <c r="AK7" i="1"/>
  <c r="AG7" i="1"/>
  <c r="AL7" i="1"/>
  <c r="AH7" i="1"/>
  <c r="AD7" i="1"/>
  <c r="AI7" i="1"/>
  <c r="AB7" i="1"/>
  <c r="AE7" i="1"/>
  <c r="AC7" i="1"/>
  <c r="AJ7" i="1"/>
  <c r="AF7" i="1"/>
  <c r="AJ40" i="1"/>
  <c r="AB40" i="1"/>
  <c r="AF40" i="1"/>
  <c r="AK40" i="1"/>
  <c r="AG40" i="1"/>
  <c r="AL40" i="1"/>
  <c r="AH40" i="1"/>
  <c r="AD40" i="1"/>
  <c r="AI40" i="1"/>
  <c r="AE40" i="1"/>
  <c r="AC40" i="1"/>
  <c r="AI11" i="1"/>
  <c r="AB11" i="1"/>
  <c r="AE11" i="1"/>
  <c r="AC11" i="1"/>
  <c r="AJ11" i="1"/>
  <c r="AF11" i="1"/>
  <c r="AK11" i="1"/>
  <c r="AG11" i="1"/>
  <c r="AL11" i="1"/>
  <c r="AH11" i="1"/>
  <c r="AD11" i="1"/>
  <c r="E17" i="1"/>
  <c r="E34" i="1"/>
  <c r="AL28" i="1"/>
  <c r="AH28" i="1"/>
  <c r="AD28" i="1"/>
  <c r="AI28" i="1"/>
  <c r="AB28" i="1"/>
  <c r="AE28" i="1"/>
  <c r="AC28" i="1"/>
  <c r="AJ28" i="1"/>
  <c r="AF28" i="1"/>
  <c r="AK28" i="1"/>
  <c r="AG28" i="1"/>
  <c r="E40" i="1"/>
  <c r="E33" i="1"/>
  <c r="AE33" i="1"/>
  <c r="AC33" i="1"/>
  <c r="AJ33" i="1"/>
  <c r="AF33" i="1"/>
  <c r="AK33" i="1"/>
  <c r="AG33" i="1"/>
  <c r="AL33" i="1"/>
  <c r="AH33" i="1"/>
  <c r="AD33" i="1"/>
  <c r="AI33" i="1"/>
  <c r="AB33" i="1"/>
  <c r="AL5" i="1"/>
  <c r="AH5" i="1"/>
  <c r="AD5" i="1"/>
  <c r="AI5" i="1"/>
  <c r="AB5" i="1"/>
  <c r="AE5" i="1"/>
  <c r="AC5" i="1"/>
  <c r="AJ5" i="1"/>
  <c r="AF5" i="1"/>
  <c r="AK5" i="1"/>
  <c r="AG5" i="1"/>
  <c r="J33" i="1"/>
  <c r="L33" i="1" s="1"/>
  <c r="J32" i="1"/>
  <c r="AJ32" i="1"/>
  <c r="AF32" i="1"/>
  <c r="AK32" i="1"/>
  <c r="AG32" i="1"/>
  <c r="AL32" i="1"/>
  <c r="AH32" i="1"/>
  <c r="AD32" i="1"/>
  <c r="AI32" i="1"/>
  <c r="AB32" i="1"/>
  <c r="AE32" i="1"/>
  <c r="AC32" i="1"/>
  <c r="AD35" i="1"/>
  <c r="AI35" i="1"/>
  <c r="AB35" i="1"/>
  <c r="AE35" i="1"/>
  <c r="AC35" i="1"/>
  <c r="AJ35" i="1"/>
  <c r="AF35" i="1"/>
  <c r="AK35" i="1"/>
  <c r="AG35" i="1"/>
  <c r="AL35" i="1"/>
  <c r="AH35" i="1"/>
  <c r="J37" i="1"/>
  <c r="AG37" i="1"/>
  <c r="AL37" i="1"/>
  <c r="AH37" i="1"/>
  <c r="AD37" i="1"/>
  <c r="AI37" i="1"/>
  <c r="AB37" i="1"/>
  <c r="AE37" i="1"/>
  <c r="AC37" i="1"/>
  <c r="AJ37" i="1"/>
  <c r="AF37" i="1"/>
  <c r="AK37" i="1"/>
  <c r="J38" i="1"/>
  <c r="AK38" i="1"/>
  <c r="AG38" i="1"/>
  <c r="AL38" i="1"/>
  <c r="AH38" i="1"/>
  <c r="AD38" i="1"/>
  <c r="AI38" i="1"/>
  <c r="AB38" i="1"/>
  <c r="AE38" i="1"/>
  <c r="AC38" i="1"/>
  <c r="AJ38" i="1"/>
  <c r="AF38" i="1"/>
  <c r="AF39" i="1"/>
  <c r="AK39" i="1"/>
  <c r="AG39" i="1"/>
  <c r="AL39" i="1"/>
  <c r="AH39" i="1"/>
  <c r="AD39" i="1"/>
  <c r="AI39" i="1"/>
  <c r="AB39" i="1"/>
  <c r="AE39" i="1"/>
  <c r="AC39" i="1"/>
  <c r="AJ39" i="1"/>
  <c r="E30" i="1"/>
  <c r="AK30" i="1"/>
  <c r="AG30" i="1"/>
  <c r="AL30" i="1"/>
  <c r="AH30" i="1"/>
  <c r="AD30" i="1"/>
  <c r="AI30" i="1"/>
  <c r="AB30" i="1"/>
  <c r="AE30" i="1"/>
  <c r="AC30" i="1"/>
  <c r="AJ30" i="1"/>
  <c r="AF30" i="1"/>
  <c r="AF8" i="1"/>
  <c r="AK8" i="1"/>
  <c r="AG8" i="1"/>
  <c r="AL8" i="1"/>
  <c r="AH8" i="1"/>
  <c r="AD8" i="1"/>
  <c r="AI8" i="1"/>
  <c r="AB8" i="1"/>
  <c r="AE8" i="1"/>
  <c r="AC8" i="1"/>
  <c r="AJ8" i="1"/>
  <c r="E36" i="1"/>
  <c r="E31" i="1"/>
  <c r="AF31" i="1"/>
  <c r="AK31" i="1"/>
  <c r="AG31" i="1"/>
  <c r="AC31" i="1"/>
  <c r="AL31" i="1"/>
  <c r="AH31" i="1"/>
  <c r="AD31" i="1"/>
  <c r="AI31" i="1"/>
  <c r="AB31" i="1"/>
  <c r="AE31" i="1"/>
  <c r="AJ31" i="1"/>
  <c r="E3" i="1"/>
  <c r="AF3" i="1"/>
  <c r="AB3" i="1"/>
  <c r="AE3" i="1"/>
  <c r="AC3" i="1"/>
  <c r="AD3" i="1"/>
  <c r="AL3" i="1"/>
  <c r="AI3" i="1"/>
  <c r="AG3" i="1"/>
  <c r="AH3" i="1"/>
  <c r="AK3" i="1"/>
  <c r="AJ3" i="1"/>
  <c r="M22" i="1"/>
  <c r="AG29" i="1"/>
  <c r="AL29" i="1"/>
  <c r="AH29" i="1"/>
  <c r="AD29" i="1"/>
  <c r="AI29" i="1"/>
  <c r="AB29" i="1"/>
  <c r="AE29" i="1"/>
  <c r="AC29" i="1"/>
  <c r="AJ29" i="1"/>
  <c r="AF29" i="1"/>
  <c r="AK29" i="1"/>
  <c r="AE41" i="1"/>
  <c r="AC41" i="1"/>
  <c r="AJ41" i="1"/>
  <c r="AF41" i="1"/>
  <c r="AK41" i="1"/>
  <c r="AG41" i="1"/>
  <c r="AL41" i="1"/>
  <c r="AH41" i="1"/>
  <c r="AD41" i="1"/>
  <c r="AI41" i="1"/>
  <c r="AB41" i="1"/>
  <c r="E6" i="1"/>
  <c r="L6" i="1" s="1"/>
  <c r="AG6" i="1"/>
  <c r="AL6" i="1"/>
  <c r="AH6" i="1"/>
  <c r="AD6" i="1"/>
  <c r="AI6" i="1"/>
  <c r="AB6" i="1"/>
  <c r="AE6" i="1"/>
  <c r="AC6" i="1"/>
  <c r="AJ6" i="1"/>
  <c r="AF6" i="1"/>
  <c r="AK6" i="1"/>
  <c r="AJ9" i="1"/>
  <c r="AF9" i="1"/>
  <c r="AK9" i="1"/>
  <c r="AG9" i="1"/>
  <c r="AB9" i="1"/>
  <c r="AL9" i="1"/>
  <c r="AH9" i="1"/>
  <c r="AD9" i="1"/>
  <c r="AI9" i="1"/>
  <c r="AE9" i="1"/>
  <c r="AC9" i="1"/>
  <c r="E9" i="1"/>
  <c r="J28" i="1"/>
  <c r="E10" i="1"/>
  <c r="E27" i="1"/>
  <c r="J35" i="1"/>
  <c r="J31" i="1"/>
  <c r="E41" i="1"/>
  <c r="E5" i="1"/>
  <c r="M36" i="1"/>
  <c r="E39" i="1"/>
  <c r="J9" i="1"/>
  <c r="J18" i="1"/>
  <c r="J8" i="1"/>
  <c r="J6" i="1"/>
  <c r="E38" i="1"/>
  <c r="J17" i="1"/>
  <c r="E37" i="1"/>
  <c r="E35" i="1"/>
  <c r="J25" i="1"/>
  <c r="J30" i="1"/>
  <c r="E8" i="1"/>
  <c r="E28" i="1"/>
  <c r="M17" i="1"/>
  <c r="J19" i="1"/>
  <c r="M25" i="1"/>
  <c r="E24" i="1"/>
  <c r="J36" i="1"/>
  <c r="M39" i="1"/>
  <c r="M38" i="1"/>
  <c r="M37" i="1"/>
  <c r="M34" i="1"/>
  <c r="M33" i="1"/>
  <c r="M32" i="1"/>
  <c r="M31" i="1"/>
  <c r="M29" i="1"/>
  <c r="M40" i="1"/>
  <c r="M41" i="1"/>
  <c r="M28" i="1"/>
  <c r="J40" i="1"/>
  <c r="J39" i="1"/>
  <c r="J34" i="1"/>
  <c r="E32" i="1"/>
  <c r="L29" i="1"/>
  <c r="E25" i="1"/>
  <c r="M24" i="1"/>
  <c r="J24" i="1"/>
  <c r="E23" i="1"/>
  <c r="J22" i="1"/>
  <c r="E20" i="1"/>
  <c r="M19" i="1"/>
  <c r="M18" i="1"/>
  <c r="E16" i="1"/>
  <c r="E14" i="1"/>
  <c r="J11" i="1"/>
  <c r="E11" i="1"/>
  <c r="M10" i="1"/>
  <c r="M9" i="1"/>
  <c r="M8" i="1"/>
  <c r="M7" i="1"/>
  <c r="E7" i="1"/>
  <c r="M6" i="1"/>
  <c r="J3" i="1"/>
  <c r="K3" i="1"/>
  <c r="F3" i="1"/>
  <c r="L27" i="1" l="1"/>
  <c r="L9" i="1"/>
  <c r="L31" i="1"/>
  <c r="L35" i="1"/>
  <c r="L18" i="1"/>
  <c r="L10" i="1"/>
  <c r="L30" i="1"/>
  <c r="L41" i="1"/>
  <c r="L34" i="1"/>
  <c r="L25" i="1"/>
  <c r="L24" i="1"/>
  <c r="L37" i="1"/>
  <c r="L19" i="1"/>
  <c r="L22" i="1"/>
  <c r="L32" i="1"/>
  <c r="L40" i="1"/>
  <c r="L17" i="1"/>
  <c r="L28" i="1"/>
  <c r="L38" i="1"/>
  <c r="L39" i="1"/>
  <c r="L36" i="1"/>
  <c r="L8" i="1"/>
  <c r="M3" i="1"/>
  <c r="L3" i="1" l="1"/>
</calcChain>
</file>

<file path=xl/sharedStrings.xml><?xml version="1.0" encoding="utf-8"?>
<sst xmlns="http://schemas.openxmlformats.org/spreadsheetml/2006/main" count="98" uniqueCount="79">
  <si>
    <t>Onset</t>
  </si>
  <si>
    <t>Hatching</t>
  </si>
  <si>
    <t>Embryo (um)</t>
  </si>
  <si>
    <t>VNC (um)</t>
  </si>
  <si>
    <t>time (frame)</t>
  </si>
  <si>
    <t>Embryo:VNC</t>
  </si>
  <si>
    <t>time (minutes)</t>
  </si>
  <si>
    <t>VNC</t>
  </si>
  <si>
    <t>Embryo_ID</t>
  </si>
  <si>
    <t>20210511_01</t>
  </si>
  <si>
    <t>20210511_02</t>
  </si>
  <si>
    <t>20210511_03</t>
  </si>
  <si>
    <t>20210511_04</t>
  </si>
  <si>
    <t>20210511_05</t>
  </si>
  <si>
    <t>20210511_06</t>
  </si>
  <si>
    <t>20210511_07</t>
  </si>
  <si>
    <t>20210511_08</t>
  </si>
  <si>
    <t>20210511_09</t>
  </si>
  <si>
    <t>20210511_10</t>
  </si>
  <si>
    <t>20210511_11</t>
  </si>
  <si>
    <t>20210511_12</t>
  </si>
  <si>
    <t>20210511_13</t>
  </si>
  <si>
    <t>too_early</t>
  </si>
  <si>
    <t>no_episodes</t>
  </si>
  <si>
    <t>catnt tell</t>
  </si>
  <si>
    <t>can't tell</t>
  </si>
  <si>
    <t>doesn't_hatch</t>
  </si>
  <si>
    <t>20210512_01</t>
  </si>
  <si>
    <t>20210512_02</t>
  </si>
  <si>
    <t>20210512_03</t>
  </si>
  <si>
    <t>20210512_04</t>
  </si>
  <si>
    <t>20210512_05</t>
  </si>
  <si>
    <t>20210512_06</t>
  </si>
  <si>
    <t>20210512_07</t>
  </si>
  <si>
    <t>20210512_08</t>
  </si>
  <si>
    <t>20210512_09</t>
  </si>
  <si>
    <t>20210512_10</t>
  </si>
  <si>
    <t>20210512_11</t>
  </si>
  <si>
    <t>20210512_12</t>
  </si>
  <si>
    <t>miss the roi early after ep 7</t>
  </si>
  <si>
    <t>20210513_01</t>
  </si>
  <si>
    <t>20210513_02</t>
  </si>
  <si>
    <t>20210513_03</t>
  </si>
  <si>
    <t>20210513_04</t>
  </si>
  <si>
    <t>20210513_05</t>
  </si>
  <si>
    <t>20210513_06</t>
  </si>
  <si>
    <t>20210513_07</t>
  </si>
  <si>
    <t>20210513_08</t>
  </si>
  <si>
    <t>20210513_09</t>
  </si>
  <si>
    <t>20210513_10</t>
  </si>
  <si>
    <t>20210513_11</t>
  </si>
  <si>
    <t>20210513_12</t>
  </si>
  <si>
    <t>20210513_13</t>
  </si>
  <si>
    <t>20210513_14</t>
  </si>
  <si>
    <t>20210513_15</t>
  </si>
  <si>
    <t>20210513_16</t>
  </si>
  <si>
    <t>lost ROI after 10</t>
  </si>
  <si>
    <t>bad_roi</t>
  </si>
  <si>
    <t>Epi 2</t>
  </si>
  <si>
    <t>Epi 3</t>
  </si>
  <si>
    <t>Epi 4</t>
  </si>
  <si>
    <t>Epi 5</t>
  </si>
  <si>
    <t>Epi 6</t>
  </si>
  <si>
    <t>Epi 7</t>
  </si>
  <si>
    <t>Epi 8</t>
  </si>
  <si>
    <t>Epi 9</t>
  </si>
  <si>
    <t>Epi 10</t>
  </si>
  <si>
    <t>Epi 11</t>
  </si>
  <si>
    <t>Epi 12</t>
  </si>
  <si>
    <t>VNC (um) at each episode</t>
  </si>
  <si>
    <t>Embryo:VNC at each episode</t>
  </si>
  <si>
    <t>Delta (Embryo:VNC)</t>
  </si>
  <si>
    <t>Delta  (min)</t>
  </si>
  <si>
    <t>Total # of episodes</t>
  </si>
  <si>
    <t>imaging_stopped after 15 episodes</t>
  </si>
  <si>
    <t>imaging_stopped after episode 17</t>
  </si>
  <si>
    <t>imaging_stopped after episode 16</t>
  </si>
  <si>
    <t>imaging stoppped after episode 12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</si>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</sst>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F898-5AB9-EE4B-9E3D-A417794E4E8A}">
  <dimension ref="A1:AL56"/>
  <sheetViews>
    <sheetView tabSelected="1" zoomScale="75" workbookViewId="0">
      <selection activeCell="D4" sqref="D4"/>
    </sheetView>
  </sheetViews>
  <sheetFormatPr baseColWidth="10" defaultRowHeight="16" x14ac:dyDescent="0.2"/>
  <cols>
    <col min="1" max="1" width="13.6640625" customWidth="1"/>
    <col min="2" max="2" width="17.1640625" customWidth="1"/>
    <col min="3" max="3" width="10.1640625" customWidth="1"/>
    <col min="4" max="4" width="12.1640625" customWidth="1"/>
    <col min="5" max="5" width="12.33203125" customWidth="1"/>
    <col min="8" max="8" width="18.1640625" customWidth="1"/>
    <col min="9" max="9" width="12.5" customWidth="1"/>
    <col min="10" max="10" width="11.6640625" customWidth="1"/>
    <col min="11" max="11" width="13.33203125" customWidth="1"/>
    <col min="12" max="12" width="17.83203125" customWidth="1"/>
    <col min="13" max="13" width="15.1640625" customWidth="1"/>
    <col min="14" max="14" width="16" customWidth="1"/>
    <col min="15" max="15" width="21.5" customWidth="1"/>
  </cols>
  <sheetData>
    <row r="1" spans="1:38" s="3" customFormat="1" x14ac:dyDescent="0.2">
      <c r="A1" s="2"/>
      <c r="B1" s="4" t="s">
        <v>0</v>
      </c>
      <c r="E1" s="5"/>
      <c r="H1" s="4" t="s">
        <v>1</v>
      </c>
      <c r="P1" s="5" t="s">
        <v>69</v>
      </c>
      <c r="AB1" s="5" t="s">
        <v>70</v>
      </c>
    </row>
    <row r="2" spans="1:38" s="3" customFormat="1" x14ac:dyDescent="0.2">
      <c r="A2" s="2" t="s">
        <v>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7</v>
      </c>
      <c r="I2" s="2" t="s">
        <v>4</v>
      </c>
      <c r="J2" s="2" t="s">
        <v>5</v>
      </c>
      <c r="K2" s="2" t="s">
        <v>6</v>
      </c>
      <c r="L2" s="2" t="s">
        <v>71</v>
      </c>
      <c r="M2" s="2" t="s">
        <v>72</v>
      </c>
      <c r="N2" s="2" t="s">
        <v>73</v>
      </c>
      <c r="O2" s="2" t="s">
        <v>78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B2" s="2" t="s">
        <v>58</v>
      </c>
      <c r="AC2" s="2" t="s">
        <v>59</v>
      </c>
      <c r="AD2" s="2" t="s">
        <v>60</v>
      </c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</row>
    <row r="3" spans="1:38" s="3" customFormat="1" x14ac:dyDescent="0.2">
      <c r="A3" s="2" t="s">
        <v>9</v>
      </c>
      <c r="B3" s="2">
        <f>1105/2</f>
        <v>552.5</v>
      </c>
      <c r="C3" s="2">
        <f>485/2</f>
        <v>242.5</v>
      </c>
      <c r="D3" s="2">
        <v>295</v>
      </c>
      <c r="E3" s="2">
        <f>B3/C3</f>
        <v>2.2783505154639174</v>
      </c>
      <c r="F3" s="2">
        <f>(D3*7)/60</f>
        <v>34.416666666666664</v>
      </c>
      <c r="H3" s="2">
        <f>400/2</f>
        <v>200</v>
      </c>
      <c r="I3" s="2">
        <v>3607</v>
      </c>
      <c r="J3" s="2">
        <f>B3/H3</f>
        <v>2.7625000000000002</v>
      </c>
      <c r="K3" s="2">
        <f>(I3*7)/60</f>
        <v>420.81666666666666</v>
      </c>
      <c r="L3" s="2">
        <f>J3-E3</f>
        <v>0.48414948453608275</v>
      </c>
      <c r="M3" s="2">
        <f>K3-F3</f>
        <v>386.4</v>
      </c>
      <c r="N3" s="2">
        <v>18</v>
      </c>
      <c r="P3" s="3">
        <f>455/2</f>
        <v>227.5</v>
      </c>
      <c r="Q3" s="3">
        <f>445/2</f>
        <v>222.5</v>
      </c>
      <c r="R3" s="3">
        <f>440/2</f>
        <v>220</v>
      </c>
      <c r="S3" s="3">
        <f>435/2</f>
        <v>217.5</v>
      </c>
      <c r="T3" s="3">
        <f>425/2</f>
        <v>212.5</v>
      </c>
      <c r="U3" s="3">
        <f>425/2</f>
        <v>212.5</v>
      </c>
      <c r="V3" s="3">
        <f>415/2</f>
        <v>207.5</v>
      </c>
      <c r="W3" s="3">
        <f>405/2</f>
        <v>202.5</v>
      </c>
      <c r="X3" s="3">
        <f>400/2</f>
        <v>200</v>
      </c>
      <c r="Y3" s="3">
        <f>400/2</f>
        <v>200</v>
      </c>
      <c r="Z3" s="3">
        <f>400/2</f>
        <v>200</v>
      </c>
      <c r="AB3" s="3">
        <f>B3/P3</f>
        <v>2.4285714285714284</v>
      </c>
      <c r="AC3" s="3">
        <f>B3/Q3</f>
        <v>2.4831460674157304</v>
      </c>
      <c r="AD3" s="3">
        <f>B3/R3</f>
        <v>2.5113636363636362</v>
      </c>
      <c r="AE3" s="3">
        <f>B3/S3</f>
        <v>2.5402298850574714</v>
      </c>
      <c r="AF3" s="3">
        <f>B3/T3</f>
        <v>2.6</v>
      </c>
      <c r="AG3" s="3">
        <f>B3/U3</f>
        <v>2.6</v>
      </c>
      <c r="AH3" s="3">
        <f>B3/V3</f>
        <v>2.6626506024096384</v>
      </c>
      <c r="AI3" s="3">
        <f>B3/W3</f>
        <v>2.7283950617283952</v>
      </c>
      <c r="AJ3" s="3">
        <f>B3/X3</f>
        <v>2.7625000000000002</v>
      </c>
      <c r="AK3" s="3">
        <f>B3/Y3</f>
        <v>2.7625000000000002</v>
      </c>
      <c r="AL3" s="3">
        <f>B3/Z3</f>
        <v>2.7625000000000002</v>
      </c>
    </row>
    <row r="4" spans="1:38" s="3" customFormat="1" x14ac:dyDescent="0.2">
      <c r="A4" s="2" t="s">
        <v>10</v>
      </c>
      <c r="E4" s="2"/>
      <c r="F4" s="2"/>
      <c r="J4" s="2"/>
      <c r="K4" s="2"/>
      <c r="L4" s="2"/>
      <c r="M4" s="2"/>
      <c r="O4" s="3" t="s">
        <v>22</v>
      </c>
    </row>
    <row r="5" spans="1:38" s="3" customFormat="1" x14ac:dyDescent="0.2">
      <c r="A5" s="2" t="s">
        <v>11</v>
      </c>
      <c r="B5" s="3">
        <f>1045/2</f>
        <v>522.5</v>
      </c>
      <c r="C5" s="3">
        <f>505/2</f>
        <v>252.5</v>
      </c>
      <c r="D5" s="3">
        <v>609</v>
      </c>
      <c r="E5" s="2">
        <f t="shared" ref="E5" si="0">B5/C5</f>
        <v>2.0693069306930694</v>
      </c>
      <c r="F5" s="2">
        <f t="shared" ref="F5:F41" si="1">(D5*7)/60</f>
        <v>71.05</v>
      </c>
      <c r="H5" s="3" t="s">
        <v>24</v>
      </c>
      <c r="I5" s="3">
        <v>3333</v>
      </c>
      <c r="J5" s="2"/>
      <c r="K5" s="2">
        <f t="shared" ref="K5:K41" si="2">(I5*7)/60</f>
        <v>388.85</v>
      </c>
      <c r="L5" s="2"/>
      <c r="M5" s="2">
        <f t="shared" ref="M5:M41" si="3">K5-F5</f>
        <v>317.8</v>
      </c>
      <c r="N5" s="3">
        <v>17</v>
      </c>
      <c r="P5" s="3">
        <f>500/2</f>
        <v>250</v>
      </c>
      <c r="Q5" s="3">
        <f>485/2</f>
        <v>242.5</v>
      </c>
      <c r="R5" s="3">
        <f>475/2</f>
        <v>237.5</v>
      </c>
      <c r="S5" s="3">
        <f>470/2</f>
        <v>235</v>
      </c>
      <c r="T5" s="3">
        <f>465/2</f>
        <v>232.5</v>
      </c>
      <c r="U5" s="3">
        <f>455/2</f>
        <v>227.5</v>
      </c>
      <c r="V5" s="3">
        <f>450/2</f>
        <v>225</v>
      </c>
      <c r="W5" s="3">
        <f>445/2</f>
        <v>222.5</v>
      </c>
      <c r="X5" s="3">
        <f>440/2</f>
        <v>220</v>
      </c>
      <c r="Y5" s="3">
        <f>435/2</f>
        <v>217.5</v>
      </c>
      <c r="Z5" s="3">
        <f>435/2</f>
        <v>217.5</v>
      </c>
      <c r="AB5" s="3">
        <f t="shared" ref="AB5:AB41" si="4">B5/P5</f>
        <v>2.09</v>
      </c>
      <c r="AC5" s="3">
        <f t="shared" ref="AC5:AC41" si="5">B5/Q5</f>
        <v>2.1546391752577319</v>
      </c>
      <c r="AD5" s="3">
        <f t="shared" ref="AD5:AD41" si="6">B5/R5</f>
        <v>2.2000000000000002</v>
      </c>
      <c r="AE5" s="3">
        <f t="shared" ref="AE5:AE41" si="7">B5/S5</f>
        <v>2.2234042553191489</v>
      </c>
      <c r="AF5" s="3">
        <f t="shared" ref="AF5:AF41" si="8">B5/T5</f>
        <v>2.247311827956989</v>
      </c>
      <c r="AG5" s="3">
        <f t="shared" ref="AG5:AG41" si="9">B5/U5</f>
        <v>2.2967032967032965</v>
      </c>
      <c r="AH5" s="3">
        <f t="shared" ref="AH5:AH41" si="10">B5/V5</f>
        <v>2.3222222222222224</v>
      </c>
      <c r="AI5" s="3">
        <f t="shared" ref="AI5:AI41" si="11">B5/W5</f>
        <v>2.3483146067415732</v>
      </c>
      <c r="AJ5" s="3">
        <f t="shared" ref="AJ5:AJ41" si="12">B5/X5</f>
        <v>2.375</v>
      </c>
      <c r="AK5" s="3">
        <f t="shared" ref="AK5:AK41" si="13">B5/Y5</f>
        <v>2.4022988505747125</v>
      </c>
      <c r="AL5" s="3">
        <f t="shared" ref="AL5:AL41" si="14">B5/Z5</f>
        <v>2.4022988505747125</v>
      </c>
    </row>
    <row r="6" spans="1:38" s="3" customFormat="1" x14ac:dyDescent="0.2">
      <c r="A6" s="2" t="s">
        <v>12</v>
      </c>
      <c r="B6" s="3">
        <f>1035/2</f>
        <v>517.5</v>
      </c>
      <c r="C6" s="3">
        <f>505/2</f>
        <v>252.5</v>
      </c>
      <c r="D6" s="3">
        <v>1029</v>
      </c>
      <c r="E6" s="2">
        <f t="shared" ref="E6:E41" si="15">B6/C6</f>
        <v>2.0495049504950495</v>
      </c>
      <c r="F6" s="2">
        <f t="shared" si="1"/>
        <v>120.05</v>
      </c>
      <c r="H6" s="3">
        <f>435/2</f>
        <v>217.5</v>
      </c>
      <c r="I6" s="3">
        <v>4013</v>
      </c>
      <c r="J6" s="2">
        <f t="shared" ref="J6:J41" si="16">B6/H6</f>
        <v>2.3793103448275863</v>
      </c>
      <c r="K6" s="2">
        <f t="shared" si="2"/>
        <v>468.18333333333334</v>
      </c>
      <c r="L6" s="2">
        <f t="shared" ref="L6:L41" si="17">J6-E6</f>
        <v>0.32980539433253675</v>
      </c>
      <c r="M6" s="2">
        <f t="shared" si="3"/>
        <v>348.13333333333333</v>
      </c>
      <c r="N6" s="3">
        <v>18</v>
      </c>
      <c r="P6" s="3">
        <f>485/2</f>
        <v>242.5</v>
      </c>
      <c r="Q6" s="3">
        <f>475/2</f>
        <v>237.5</v>
      </c>
      <c r="R6" s="3">
        <f>465/2</f>
        <v>232.5</v>
      </c>
      <c r="S6" s="3">
        <f>460/2</f>
        <v>230</v>
      </c>
      <c r="T6" s="3">
        <f>460/2</f>
        <v>230</v>
      </c>
      <c r="U6" s="3">
        <f>455/2</f>
        <v>227.5</v>
      </c>
      <c r="V6" s="3">
        <f>455/2</f>
        <v>227.5</v>
      </c>
      <c r="W6" s="3">
        <f>445/2</f>
        <v>222.5</v>
      </c>
      <c r="X6" s="3">
        <f>440/2</f>
        <v>220</v>
      </c>
      <c r="Y6" s="3">
        <f>440/2</f>
        <v>220</v>
      </c>
      <c r="Z6" s="3">
        <f>440/2</f>
        <v>220</v>
      </c>
      <c r="AB6" s="3">
        <f t="shared" si="4"/>
        <v>2.134020618556701</v>
      </c>
      <c r="AC6" s="3">
        <f t="shared" si="5"/>
        <v>2.1789473684210527</v>
      </c>
      <c r="AD6" s="3">
        <f t="shared" si="6"/>
        <v>2.225806451612903</v>
      </c>
      <c r="AE6" s="3">
        <f t="shared" si="7"/>
        <v>2.25</v>
      </c>
      <c r="AF6" s="3">
        <f t="shared" si="8"/>
        <v>2.25</v>
      </c>
      <c r="AG6" s="3">
        <f t="shared" si="9"/>
        <v>2.2747252747252746</v>
      </c>
      <c r="AH6" s="3">
        <f t="shared" si="10"/>
        <v>2.2747252747252746</v>
      </c>
      <c r="AI6" s="3">
        <f t="shared" si="11"/>
        <v>2.3258426966292136</v>
      </c>
      <c r="AJ6" s="3">
        <f t="shared" si="12"/>
        <v>2.3522727272727271</v>
      </c>
      <c r="AK6" s="3">
        <f t="shared" si="13"/>
        <v>2.3522727272727271</v>
      </c>
      <c r="AL6" s="3">
        <f t="shared" si="14"/>
        <v>2.3522727272727271</v>
      </c>
    </row>
    <row r="7" spans="1:38" s="3" customFormat="1" x14ac:dyDescent="0.2">
      <c r="A7" s="2" t="s">
        <v>13</v>
      </c>
      <c r="B7" s="3">
        <f>1055/2</f>
        <v>527.5</v>
      </c>
      <c r="C7" s="3">
        <f>485/2</f>
        <v>242.5</v>
      </c>
      <c r="D7" s="3">
        <v>487</v>
      </c>
      <c r="E7" s="2">
        <f t="shared" si="15"/>
        <v>2.1752577319587627</v>
      </c>
      <c r="F7" s="2">
        <f t="shared" si="1"/>
        <v>56.81666666666667</v>
      </c>
      <c r="H7" s="3" t="s">
        <v>25</v>
      </c>
      <c r="I7" s="3">
        <v>2908</v>
      </c>
      <c r="J7" s="2"/>
      <c r="K7" s="2">
        <f t="shared" si="2"/>
        <v>339.26666666666665</v>
      </c>
      <c r="L7" s="2"/>
      <c r="M7" s="2">
        <f t="shared" si="3"/>
        <v>282.45</v>
      </c>
      <c r="N7" s="3">
        <v>15</v>
      </c>
      <c r="P7" s="3">
        <f>465/2</f>
        <v>232.5</v>
      </c>
      <c r="Q7" s="3">
        <f>455/2</f>
        <v>227.5</v>
      </c>
      <c r="R7" s="3">
        <f>445/2</f>
        <v>222.5</v>
      </c>
      <c r="S7" s="3">
        <f>435/2</f>
        <v>217.5</v>
      </c>
      <c r="T7" s="3">
        <f>430/2</f>
        <v>215</v>
      </c>
      <c r="U7" s="3">
        <f>430/2</f>
        <v>215</v>
      </c>
      <c r="V7" s="3">
        <f>425/2</f>
        <v>212.5</v>
      </c>
      <c r="W7" s="3">
        <f>425/2</f>
        <v>212.5</v>
      </c>
      <c r="X7" s="3">
        <f>420/2</f>
        <v>210</v>
      </c>
      <c r="Y7" s="3">
        <f>415/2</f>
        <v>207.5</v>
      </c>
      <c r="Z7" s="3">
        <f>410/2</f>
        <v>205</v>
      </c>
      <c r="AB7" s="3">
        <f t="shared" si="4"/>
        <v>2.2688172043010755</v>
      </c>
      <c r="AC7" s="3">
        <f t="shared" si="5"/>
        <v>2.3186813186813189</v>
      </c>
      <c r="AD7" s="3">
        <f t="shared" si="6"/>
        <v>2.3707865168539324</v>
      </c>
      <c r="AE7" s="3">
        <f t="shared" si="7"/>
        <v>2.4252873563218391</v>
      </c>
      <c r="AF7" s="3">
        <f t="shared" si="8"/>
        <v>2.4534883720930232</v>
      </c>
      <c r="AG7" s="3">
        <f t="shared" si="9"/>
        <v>2.4534883720930232</v>
      </c>
      <c r="AH7" s="3">
        <f t="shared" si="10"/>
        <v>2.4823529411764707</v>
      </c>
      <c r="AI7" s="3">
        <f t="shared" si="11"/>
        <v>2.4823529411764707</v>
      </c>
      <c r="AJ7" s="3">
        <f t="shared" si="12"/>
        <v>2.5119047619047619</v>
      </c>
      <c r="AK7" s="3">
        <f t="shared" si="13"/>
        <v>2.5421686746987953</v>
      </c>
      <c r="AL7" s="3">
        <f t="shared" si="14"/>
        <v>2.5731707317073171</v>
      </c>
    </row>
    <row r="8" spans="1:38" s="3" customFormat="1" x14ac:dyDescent="0.2">
      <c r="A8" s="2" t="s">
        <v>14</v>
      </c>
      <c r="B8" s="3">
        <f>1015/2</f>
        <v>507.5</v>
      </c>
      <c r="C8" s="3">
        <f>465/2</f>
        <v>232.5</v>
      </c>
      <c r="D8" s="3">
        <v>671</v>
      </c>
      <c r="E8" s="2">
        <f t="shared" si="15"/>
        <v>2.182795698924731</v>
      </c>
      <c r="F8" s="2">
        <f t="shared" si="1"/>
        <v>78.283333333333331</v>
      </c>
      <c r="H8" s="3">
        <f>425/2</f>
        <v>212.5</v>
      </c>
      <c r="I8" s="3">
        <v>3197</v>
      </c>
      <c r="J8" s="2">
        <f t="shared" si="16"/>
        <v>2.388235294117647</v>
      </c>
      <c r="K8" s="2">
        <f t="shared" si="2"/>
        <v>372.98333333333335</v>
      </c>
      <c r="L8" s="2">
        <f t="shared" si="17"/>
        <v>0.20543959519291599</v>
      </c>
      <c r="M8" s="2">
        <f t="shared" si="3"/>
        <v>294.70000000000005</v>
      </c>
      <c r="N8" s="3">
        <v>17</v>
      </c>
      <c r="P8" s="3">
        <f>455/2</f>
        <v>227.5</v>
      </c>
      <c r="Q8" s="3">
        <f>450/2</f>
        <v>225</v>
      </c>
      <c r="R8" s="3">
        <f>445/2</f>
        <v>222.5</v>
      </c>
      <c r="S8" s="3">
        <f>425/2</f>
        <v>212.5</v>
      </c>
      <c r="T8" s="3">
        <f>420/2</f>
        <v>210</v>
      </c>
      <c r="U8" s="3">
        <f>420/2</f>
        <v>210</v>
      </c>
      <c r="V8" s="3">
        <f>420/2</f>
        <v>210</v>
      </c>
      <c r="W8" s="3">
        <f>415/2</f>
        <v>207.5</v>
      </c>
      <c r="X8" s="3">
        <f>415/2</f>
        <v>207.5</v>
      </c>
      <c r="Y8" s="3">
        <f>405/2</f>
        <v>202.5</v>
      </c>
      <c r="Z8" s="3">
        <f>405/2</f>
        <v>202.5</v>
      </c>
      <c r="AB8" s="3">
        <f t="shared" si="4"/>
        <v>2.2307692307692308</v>
      </c>
      <c r="AC8" s="3">
        <f t="shared" si="5"/>
        <v>2.2555555555555555</v>
      </c>
      <c r="AD8" s="3">
        <f t="shared" si="6"/>
        <v>2.2808988764044944</v>
      </c>
      <c r="AE8" s="3">
        <f t="shared" si="7"/>
        <v>2.388235294117647</v>
      </c>
      <c r="AF8" s="3">
        <f t="shared" si="8"/>
        <v>2.4166666666666665</v>
      </c>
      <c r="AG8" s="3">
        <f t="shared" si="9"/>
        <v>2.4166666666666665</v>
      </c>
      <c r="AH8" s="3">
        <f t="shared" si="10"/>
        <v>2.4166666666666665</v>
      </c>
      <c r="AI8" s="3">
        <f t="shared" si="11"/>
        <v>2.4457831325301207</v>
      </c>
      <c r="AJ8" s="3">
        <f t="shared" si="12"/>
        <v>2.4457831325301207</v>
      </c>
      <c r="AK8" s="3">
        <f t="shared" si="13"/>
        <v>2.5061728395061729</v>
      </c>
      <c r="AL8" s="3">
        <f t="shared" si="14"/>
        <v>2.5061728395061729</v>
      </c>
    </row>
    <row r="9" spans="1:38" s="3" customFormat="1" x14ac:dyDescent="0.2">
      <c r="A9" s="2" t="s">
        <v>15</v>
      </c>
      <c r="B9" s="3">
        <f>1005/2</f>
        <v>502.5</v>
      </c>
      <c r="C9" s="3">
        <f>445/2</f>
        <v>222.5</v>
      </c>
      <c r="D9" s="3">
        <v>1010</v>
      </c>
      <c r="E9" s="2">
        <f t="shared" si="15"/>
        <v>2.2584269662921348</v>
      </c>
      <c r="F9" s="2">
        <f t="shared" si="1"/>
        <v>117.83333333333333</v>
      </c>
      <c r="H9" s="3">
        <f>405/2</f>
        <v>202.5</v>
      </c>
      <c r="I9" s="3">
        <v>3047</v>
      </c>
      <c r="J9" s="2">
        <f t="shared" si="16"/>
        <v>2.4814814814814814</v>
      </c>
      <c r="K9" s="2">
        <f t="shared" si="2"/>
        <v>355.48333333333335</v>
      </c>
      <c r="L9" s="2">
        <f t="shared" si="17"/>
        <v>0.2230545151893466</v>
      </c>
      <c r="M9" s="2">
        <f t="shared" si="3"/>
        <v>237.65000000000003</v>
      </c>
      <c r="N9" s="3">
        <v>17</v>
      </c>
      <c r="P9" s="3">
        <f>435/2</f>
        <v>217.5</v>
      </c>
      <c r="Q9" s="3">
        <f>425/2</f>
        <v>212.5</v>
      </c>
      <c r="R9" s="3">
        <f>420/2</f>
        <v>210</v>
      </c>
      <c r="S9" s="3">
        <f>415/2</f>
        <v>207.5</v>
      </c>
      <c r="T9" s="3">
        <f>410/2</f>
        <v>205</v>
      </c>
      <c r="U9" s="3">
        <f>410/2</f>
        <v>205</v>
      </c>
      <c r="V9" s="3">
        <f>410/2</f>
        <v>205</v>
      </c>
      <c r="W9" s="3">
        <f>400/2</f>
        <v>200</v>
      </c>
      <c r="X9" s="3">
        <f>400/2</f>
        <v>200</v>
      </c>
      <c r="Y9" s="3">
        <f>395/2</f>
        <v>197.5</v>
      </c>
      <c r="Z9" s="3">
        <f>395/2</f>
        <v>197.5</v>
      </c>
      <c r="AB9" s="3">
        <f t="shared" si="4"/>
        <v>2.3103448275862069</v>
      </c>
      <c r="AC9" s="3">
        <f t="shared" si="5"/>
        <v>2.3647058823529412</v>
      </c>
      <c r="AD9" s="3">
        <f t="shared" si="6"/>
        <v>2.3928571428571428</v>
      </c>
      <c r="AE9" s="3">
        <f t="shared" si="7"/>
        <v>2.4216867469879517</v>
      </c>
      <c r="AF9" s="3">
        <f t="shared" si="8"/>
        <v>2.4512195121951219</v>
      </c>
      <c r="AG9" s="3">
        <f t="shared" si="9"/>
        <v>2.4512195121951219</v>
      </c>
      <c r="AH9" s="3">
        <f t="shared" si="10"/>
        <v>2.4512195121951219</v>
      </c>
      <c r="AI9" s="3">
        <f t="shared" si="11"/>
        <v>2.5125000000000002</v>
      </c>
      <c r="AJ9" s="3">
        <f t="shared" si="12"/>
        <v>2.5125000000000002</v>
      </c>
      <c r="AK9" s="3">
        <f t="shared" si="13"/>
        <v>2.5443037974683542</v>
      </c>
      <c r="AL9" s="3">
        <f t="shared" si="14"/>
        <v>2.5443037974683542</v>
      </c>
    </row>
    <row r="10" spans="1:38" s="3" customFormat="1" x14ac:dyDescent="0.2">
      <c r="A10" s="2" t="s">
        <v>16</v>
      </c>
      <c r="B10" s="3">
        <f>1015/2</f>
        <v>507.5</v>
      </c>
      <c r="C10" s="3">
        <f>445/2</f>
        <v>222.5</v>
      </c>
      <c r="D10" s="3">
        <v>910</v>
      </c>
      <c r="E10" s="2">
        <f t="shared" si="15"/>
        <v>2.2808988764044944</v>
      </c>
      <c r="F10" s="2">
        <f t="shared" si="1"/>
        <v>106.16666666666667</v>
      </c>
      <c r="H10" s="3">
        <f>365/2</f>
        <v>182.5</v>
      </c>
      <c r="I10" s="3">
        <v>2983</v>
      </c>
      <c r="J10" s="2">
        <f t="shared" si="16"/>
        <v>2.7808219178082192</v>
      </c>
      <c r="K10" s="2">
        <f t="shared" si="2"/>
        <v>348.01666666666665</v>
      </c>
      <c r="L10" s="2">
        <f t="shared" si="17"/>
        <v>0.49992304140372479</v>
      </c>
      <c r="M10" s="2">
        <f t="shared" si="3"/>
        <v>241.84999999999997</v>
      </c>
      <c r="N10" s="3">
        <v>18</v>
      </c>
      <c r="P10" s="3">
        <f>435/2</f>
        <v>217.5</v>
      </c>
      <c r="Q10" s="3">
        <f>430/2</f>
        <v>215</v>
      </c>
      <c r="R10" s="3">
        <f>425/2</f>
        <v>212.5</v>
      </c>
      <c r="S10" s="3">
        <f>415/2</f>
        <v>207.5</v>
      </c>
      <c r="T10" s="3">
        <f>405/2</f>
        <v>202.5</v>
      </c>
      <c r="U10" s="3">
        <f>400/2</f>
        <v>200</v>
      </c>
      <c r="V10" s="3">
        <f>400/2</f>
        <v>200</v>
      </c>
      <c r="W10" s="3">
        <f>385/2</f>
        <v>192.5</v>
      </c>
      <c r="X10" s="3">
        <f>385/2</f>
        <v>192.5</v>
      </c>
      <c r="Y10" s="3">
        <f>380/2</f>
        <v>190</v>
      </c>
      <c r="Z10" s="3">
        <f>380/2</f>
        <v>190</v>
      </c>
      <c r="AB10" s="3">
        <f t="shared" si="4"/>
        <v>2.3333333333333335</v>
      </c>
      <c r="AC10" s="3">
        <f t="shared" si="5"/>
        <v>2.36046511627907</v>
      </c>
      <c r="AD10" s="3">
        <f t="shared" si="6"/>
        <v>2.388235294117647</v>
      </c>
      <c r="AE10" s="3">
        <f t="shared" si="7"/>
        <v>2.4457831325301207</v>
      </c>
      <c r="AF10" s="3">
        <f t="shared" si="8"/>
        <v>2.5061728395061729</v>
      </c>
      <c r="AG10" s="3">
        <f t="shared" si="9"/>
        <v>2.5375000000000001</v>
      </c>
      <c r="AH10" s="3">
        <f t="shared" si="10"/>
        <v>2.5375000000000001</v>
      </c>
      <c r="AI10" s="3">
        <f t="shared" si="11"/>
        <v>2.6363636363636362</v>
      </c>
      <c r="AJ10" s="3">
        <f t="shared" si="12"/>
        <v>2.6363636363636362</v>
      </c>
      <c r="AK10" s="3">
        <f t="shared" si="13"/>
        <v>2.6710526315789473</v>
      </c>
      <c r="AL10" s="3">
        <f t="shared" si="14"/>
        <v>2.6710526315789473</v>
      </c>
    </row>
    <row r="11" spans="1:38" s="3" customFormat="1" x14ac:dyDescent="0.2">
      <c r="A11" s="2" t="s">
        <v>17</v>
      </c>
      <c r="B11" s="3">
        <f>1035/2</f>
        <v>517.5</v>
      </c>
      <c r="C11" s="3">
        <f>425/2</f>
        <v>212.5</v>
      </c>
      <c r="D11" s="3">
        <v>1098</v>
      </c>
      <c r="E11" s="2">
        <f t="shared" si="15"/>
        <v>2.4352941176470586</v>
      </c>
      <c r="F11" s="2">
        <f t="shared" si="1"/>
        <v>128.1</v>
      </c>
      <c r="H11" s="3">
        <f>385/2</f>
        <v>192.5</v>
      </c>
      <c r="I11" s="3">
        <v>3415</v>
      </c>
      <c r="J11" s="2">
        <f t="shared" si="16"/>
        <v>2.6883116883116882</v>
      </c>
      <c r="K11" s="2">
        <f t="shared" si="2"/>
        <v>398.41666666666669</v>
      </c>
      <c r="L11" s="2"/>
      <c r="M11" s="2"/>
      <c r="P11" s="3">
        <f>405/2</f>
        <v>202.5</v>
      </c>
      <c r="Q11" s="3">
        <f>395/2</f>
        <v>197.5</v>
      </c>
      <c r="R11" s="3">
        <f>385/2</f>
        <v>192.5</v>
      </c>
      <c r="S11" s="3">
        <f>380/2</f>
        <v>190</v>
      </c>
      <c r="T11" s="3">
        <f>375/2</f>
        <v>187.5</v>
      </c>
      <c r="U11" s="3">
        <f>375/2</f>
        <v>187.5</v>
      </c>
      <c r="V11" s="3">
        <f>370/2</f>
        <v>185</v>
      </c>
      <c r="W11" s="3">
        <f>370/2</f>
        <v>185</v>
      </c>
      <c r="X11" s="3">
        <f>365/2</f>
        <v>182.5</v>
      </c>
      <c r="Y11" s="3">
        <f>365/2</f>
        <v>182.5</v>
      </c>
      <c r="Z11" s="3">
        <f>355/2</f>
        <v>177.5</v>
      </c>
      <c r="AB11" s="3">
        <f t="shared" si="4"/>
        <v>2.5555555555555554</v>
      </c>
      <c r="AC11" s="3">
        <f t="shared" si="5"/>
        <v>2.6202531645569622</v>
      </c>
      <c r="AD11" s="3">
        <f t="shared" si="6"/>
        <v>2.6883116883116882</v>
      </c>
      <c r="AE11" s="3">
        <f t="shared" si="7"/>
        <v>2.7236842105263159</v>
      </c>
      <c r="AF11" s="3">
        <f t="shared" si="8"/>
        <v>2.76</v>
      </c>
      <c r="AG11" s="3">
        <f t="shared" si="9"/>
        <v>2.76</v>
      </c>
      <c r="AH11" s="3">
        <f t="shared" si="10"/>
        <v>2.7972972972972974</v>
      </c>
      <c r="AI11" s="3">
        <f t="shared" si="11"/>
        <v>2.7972972972972974</v>
      </c>
      <c r="AJ11" s="3">
        <f t="shared" si="12"/>
        <v>2.8356164383561642</v>
      </c>
      <c r="AK11" s="3">
        <f t="shared" si="13"/>
        <v>2.8356164383561642</v>
      </c>
      <c r="AL11" s="3">
        <f t="shared" si="14"/>
        <v>2.915492957746479</v>
      </c>
    </row>
    <row r="12" spans="1:38" s="3" customFormat="1" x14ac:dyDescent="0.2">
      <c r="A12" s="2" t="s">
        <v>18</v>
      </c>
      <c r="E12" s="2"/>
      <c r="F12" s="2"/>
      <c r="J12" s="2"/>
      <c r="K12" s="2"/>
      <c r="L12" s="2"/>
      <c r="M12" s="2"/>
      <c r="O12" s="3" t="s">
        <v>22</v>
      </c>
    </row>
    <row r="13" spans="1:38" s="3" customFormat="1" x14ac:dyDescent="0.2">
      <c r="A13" s="2" t="s">
        <v>19</v>
      </c>
      <c r="E13" s="2"/>
      <c r="F13" s="2"/>
      <c r="J13" s="2"/>
      <c r="K13" s="2"/>
      <c r="L13" s="2"/>
      <c r="M13" s="2"/>
      <c r="O13" s="3" t="s">
        <v>23</v>
      </c>
    </row>
    <row r="14" spans="1:38" s="3" customFormat="1" x14ac:dyDescent="0.2">
      <c r="A14" s="2" t="s">
        <v>20</v>
      </c>
      <c r="B14" s="3">
        <f>1055/2</f>
        <v>527.5</v>
      </c>
      <c r="C14" s="3">
        <f>455/2</f>
        <v>227.5</v>
      </c>
      <c r="D14" s="3">
        <v>614</v>
      </c>
      <c r="E14" s="2">
        <f t="shared" si="15"/>
        <v>2.3186813186813189</v>
      </c>
      <c r="F14" s="2">
        <f t="shared" si="1"/>
        <v>71.63333333333334</v>
      </c>
      <c r="J14" s="2"/>
      <c r="K14" s="2"/>
      <c r="L14" s="2"/>
      <c r="M14" s="2"/>
      <c r="O14" s="3" t="s">
        <v>26</v>
      </c>
      <c r="P14" s="3">
        <f>440/2</f>
        <v>220</v>
      </c>
      <c r="Q14" s="3">
        <f>425/2</f>
        <v>212.5</v>
      </c>
      <c r="R14" s="3">
        <f>425/2</f>
        <v>212.5</v>
      </c>
      <c r="S14" s="3">
        <f>420/2</f>
        <v>210</v>
      </c>
      <c r="T14" s="3">
        <f>415/2</f>
        <v>207.5</v>
      </c>
      <c r="U14" s="3">
        <f>415/2</f>
        <v>207.5</v>
      </c>
      <c r="V14" s="3">
        <f>400/2</f>
        <v>200</v>
      </c>
      <c r="W14" s="3">
        <f>400/2</f>
        <v>200</v>
      </c>
      <c r="X14" s="3">
        <f>400/2</f>
        <v>200</v>
      </c>
      <c r="Y14" s="3">
        <f>400/2</f>
        <v>200</v>
      </c>
      <c r="Z14" s="3">
        <f>400/2</f>
        <v>200</v>
      </c>
      <c r="AB14" s="3">
        <f t="shared" si="4"/>
        <v>2.3977272727272729</v>
      </c>
      <c r="AC14" s="3">
        <f t="shared" si="5"/>
        <v>2.4823529411764707</v>
      </c>
      <c r="AD14" s="3">
        <f t="shared" si="6"/>
        <v>2.4823529411764707</v>
      </c>
      <c r="AE14" s="3">
        <f t="shared" si="7"/>
        <v>2.5119047619047619</v>
      </c>
      <c r="AF14" s="3">
        <f t="shared" si="8"/>
        <v>2.5421686746987953</v>
      </c>
      <c r="AG14" s="3">
        <f t="shared" si="9"/>
        <v>2.5421686746987953</v>
      </c>
      <c r="AH14" s="3">
        <f t="shared" si="10"/>
        <v>2.6375000000000002</v>
      </c>
      <c r="AI14" s="3">
        <f t="shared" si="11"/>
        <v>2.6375000000000002</v>
      </c>
      <c r="AJ14" s="3">
        <f t="shared" si="12"/>
        <v>2.6375000000000002</v>
      </c>
      <c r="AK14" s="3">
        <f t="shared" si="13"/>
        <v>2.6375000000000002</v>
      </c>
      <c r="AL14" s="3">
        <f t="shared" si="14"/>
        <v>2.6375000000000002</v>
      </c>
    </row>
    <row r="15" spans="1:38" s="3" customFormat="1" x14ac:dyDescent="0.2">
      <c r="A15" s="2" t="s">
        <v>21</v>
      </c>
      <c r="E15" s="2"/>
      <c r="F15" s="2"/>
      <c r="J15" s="2"/>
      <c r="K15" s="2"/>
      <c r="L15" s="2"/>
      <c r="M15" s="2"/>
      <c r="O15" s="3" t="s">
        <v>22</v>
      </c>
    </row>
    <row r="16" spans="1:38" s="3" customFormat="1" x14ac:dyDescent="0.2">
      <c r="A16" s="2" t="s">
        <v>27</v>
      </c>
      <c r="B16" s="3">
        <f>1055/2</f>
        <v>527.5</v>
      </c>
      <c r="C16" s="3">
        <f>435/2</f>
        <v>217.5</v>
      </c>
      <c r="D16" s="3">
        <v>653</v>
      </c>
      <c r="E16" s="2">
        <f t="shared" si="15"/>
        <v>2.4252873563218391</v>
      </c>
      <c r="F16" s="2">
        <f t="shared" si="1"/>
        <v>76.183333333333337</v>
      </c>
      <c r="J16" s="2"/>
      <c r="K16" s="2"/>
      <c r="L16" s="2"/>
      <c r="M16" s="2"/>
      <c r="O16" s="3" t="s">
        <v>74</v>
      </c>
      <c r="P16" s="3">
        <f>415/2</f>
        <v>207.5</v>
      </c>
      <c r="Q16" s="3">
        <f>405/2</f>
        <v>202.5</v>
      </c>
      <c r="R16" s="3">
        <f>400/2</f>
        <v>200</v>
      </c>
      <c r="S16" s="3">
        <f>395/2</f>
        <v>197.5</v>
      </c>
      <c r="T16" s="3">
        <f>385/2</f>
        <v>192.5</v>
      </c>
      <c r="U16" s="3">
        <f>385/2</f>
        <v>192.5</v>
      </c>
      <c r="V16" s="3">
        <f>380/2</f>
        <v>190</v>
      </c>
      <c r="W16" s="3">
        <f>380/2</f>
        <v>190</v>
      </c>
      <c r="X16" s="3">
        <f>375/2</f>
        <v>187.5</v>
      </c>
      <c r="Y16" s="3">
        <f>375/2</f>
        <v>187.5</v>
      </c>
      <c r="Z16" s="3">
        <f>370/2</f>
        <v>185</v>
      </c>
      <c r="AB16" s="3">
        <f t="shared" si="4"/>
        <v>2.5421686746987953</v>
      </c>
      <c r="AC16" s="3">
        <f t="shared" si="5"/>
        <v>2.6049382716049383</v>
      </c>
      <c r="AD16" s="3">
        <f t="shared" si="6"/>
        <v>2.6375000000000002</v>
      </c>
      <c r="AE16" s="3">
        <f t="shared" si="7"/>
        <v>2.6708860759493671</v>
      </c>
      <c r="AF16" s="3">
        <f t="shared" si="8"/>
        <v>2.7402597402597402</v>
      </c>
      <c r="AG16" s="3">
        <f t="shared" si="9"/>
        <v>2.7402597402597402</v>
      </c>
      <c r="AH16" s="3">
        <f t="shared" si="10"/>
        <v>2.7763157894736841</v>
      </c>
      <c r="AI16" s="3">
        <f t="shared" si="11"/>
        <v>2.7763157894736841</v>
      </c>
      <c r="AJ16" s="3">
        <f t="shared" si="12"/>
        <v>2.8133333333333335</v>
      </c>
      <c r="AK16" s="3">
        <f t="shared" si="13"/>
        <v>2.8133333333333335</v>
      </c>
      <c r="AL16" s="3">
        <f t="shared" si="14"/>
        <v>2.8513513513513513</v>
      </c>
    </row>
    <row r="17" spans="1:38" s="3" customFormat="1" x14ac:dyDescent="0.2">
      <c r="A17" s="2" t="s">
        <v>28</v>
      </c>
      <c r="B17" s="3">
        <f>1015/2</f>
        <v>507.5</v>
      </c>
      <c r="C17" s="3">
        <f>465/2</f>
        <v>232.5</v>
      </c>
      <c r="D17" s="3">
        <v>530</v>
      </c>
      <c r="E17" s="2">
        <f t="shared" si="15"/>
        <v>2.182795698924731</v>
      </c>
      <c r="F17" s="2">
        <f t="shared" si="1"/>
        <v>61.833333333333336</v>
      </c>
      <c r="H17" s="3">
        <f>405/2</f>
        <v>202.5</v>
      </c>
      <c r="I17" s="3">
        <v>3028</v>
      </c>
      <c r="J17" s="2">
        <f t="shared" si="16"/>
        <v>2.5061728395061729</v>
      </c>
      <c r="K17" s="2">
        <f t="shared" si="2"/>
        <v>353.26666666666665</v>
      </c>
      <c r="L17" s="2">
        <f t="shared" si="17"/>
        <v>0.32337714058144185</v>
      </c>
      <c r="M17" s="2">
        <f t="shared" si="3"/>
        <v>291.43333333333334</v>
      </c>
      <c r="N17" s="3">
        <v>18</v>
      </c>
      <c r="P17" s="3">
        <f>445/2</f>
        <v>222.5</v>
      </c>
      <c r="Q17" s="3">
        <f>435/2</f>
        <v>217.5</v>
      </c>
      <c r="R17" s="3">
        <f>430/2</f>
        <v>215</v>
      </c>
      <c r="S17" s="3">
        <f>425/2</f>
        <v>212.5</v>
      </c>
      <c r="T17" s="3">
        <f>415/2</f>
        <v>207.5</v>
      </c>
      <c r="U17" s="3">
        <f>415/2</f>
        <v>207.5</v>
      </c>
      <c r="V17" s="3">
        <f>410/2</f>
        <v>205</v>
      </c>
      <c r="W17" s="3">
        <f>410/2</f>
        <v>205</v>
      </c>
      <c r="X17" s="3">
        <f>405/2</f>
        <v>202.5</v>
      </c>
      <c r="Y17" s="3">
        <f>400/2</f>
        <v>200</v>
      </c>
      <c r="Z17" s="3">
        <f>400/2</f>
        <v>200</v>
      </c>
      <c r="AB17" s="3">
        <f t="shared" si="4"/>
        <v>2.2808988764044944</v>
      </c>
      <c r="AC17" s="3">
        <f t="shared" si="5"/>
        <v>2.3333333333333335</v>
      </c>
      <c r="AD17" s="3">
        <f t="shared" si="6"/>
        <v>2.36046511627907</v>
      </c>
      <c r="AE17" s="3">
        <f t="shared" si="7"/>
        <v>2.388235294117647</v>
      </c>
      <c r="AF17" s="3">
        <f t="shared" si="8"/>
        <v>2.4457831325301207</v>
      </c>
      <c r="AG17" s="3">
        <f t="shared" si="9"/>
        <v>2.4457831325301207</v>
      </c>
      <c r="AH17" s="3">
        <f t="shared" si="10"/>
        <v>2.475609756097561</v>
      </c>
      <c r="AI17" s="3">
        <f t="shared" si="11"/>
        <v>2.475609756097561</v>
      </c>
      <c r="AJ17" s="3">
        <f t="shared" si="12"/>
        <v>2.5061728395061729</v>
      </c>
      <c r="AK17" s="3">
        <f t="shared" si="13"/>
        <v>2.5375000000000001</v>
      </c>
      <c r="AL17" s="3">
        <f t="shared" si="14"/>
        <v>2.5375000000000001</v>
      </c>
    </row>
    <row r="18" spans="1:38" s="3" customFormat="1" x14ac:dyDescent="0.2">
      <c r="A18" s="2" t="s">
        <v>29</v>
      </c>
      <c r="B18" s="3">
        <f>1025/2</f>
        <v>512.5</v>
      </c>
      <c r="C18" s="3">
        <f>485/2</f>
        <v>242.5</v>
      </c>
      <c r="D18" s="3">
        <v>159</v>
      </c>
      <c r="E18" s="2">
        <f t="shared" si="15"/>
        <v>2.1134020618556701</v>
      </c>
      <c r="F18" s="2">
        <f t="shared" si="1"/>
        <v>18.55</v>
      </c>
      <c r="H18" s="3">
        <f>395/2</f>
        <v>197.5</v>
      </c>
      <c r="I18" s="3">
        <v>2856</v>
      </c>
      <c r="J18" s="2">
        <f t="shared" si="16"/>
        <v>2.5949367088607596</v>
      </c>
      <c r="K18" s="2">
        <f t="shared" si="2"/>
        <v>333.2</v>
      </c>
      <c r="L18" s="2">
        <f t="shared" si="17"/>
        <v>0.48153464700508941</v>
      </c>
      <c r="M18" s="2">
        <f t="shared" si="3"/>
        <v>314.64999999999998</v>
      </c>
      <c r="N18" s="3">
        <v>14</v>
      </c>
      <c r="P18" s="3">
        <f>465/2</f>
        <v>232.5</v>
      </c>
      <c r="Q18" s="3">
        <f>445/2</f>
        <v>222.5</v>
      </c>
      <c r="R18" s="3">
        <f>435/2</f>
        <v>217.5</v>
      </c>
      <c r="S18" s="3">
        <f>415/2</f>
        <v>207.5</v>
      </c>
      <c r="T18" s="3">
        <f>410/2</f>
        <v>205</v>
      </c>
      <c r="U18" s="3">
        <f>400/2</f>
        <v>200</v>
      </c>
      <c r="V18" s="3">
        <f>400/2</f>
        <v>200</v>
      </c>
      <c r="W18" s="3">
        <f>395/2</f>
        <v>197.5</v>
      </c>
      <c r="X18" s="3">
        <f>395/2</f>
        <v>197.5</v>
      </c>
      <c r="Y18" s="3">
        <f>395/2</f>
        <v>197.5</v>
      </c>
      <c r="Z18" s="3">
        <f>395/2</f>
        <v>197.5</v>
      </c>
      <c r="AB18" s="3">
        <f t="shared" si="4"/>
        <v>2.204301075268817</v>
      </c>
      <c r="AC18" s="3">
        <f t="shared" si="5"/>
        <v>2.303370786516854</v>
      </c>
      <c r="AD18" s="3">
        <f t="shared" si="6"/>
        <v>2.3563218390804597</v>
      </c>
      <c r="AE18" s="3">
        <f t="shared" si="7"/>
        <v>2.4698795180722892</v>
      </c>
      <c r="AF18" s="3">
        <f t="shared" si="8"/>
        <v>2.5</v>
      </c>
      <c r="AG18" s="3">
        <f t="shared" si="9"/>
        <v>2.5625</v>
      </c>
      <c r="AH18" s="3">
        <f t="shared" si="10"/>
        <v>2.5625</v>
      </c>
      <c r="AI18" s="3">
        <f t="shared" si="11"/>
        <v>2.5949367088607596</v>
      </c>
      <c r="AJ18" s="3">
        <f t="shared" si="12"/>
        <v>2.5949367088607596</v>
      </c>
      <c r="AK18" s="3">
        <f t="shared" si="13"/>
        <v>2.5949367088607596</v>
      </c>
      <c r="AL18" s="3">
        <f t="shared" si="14"/>
        <v>2.5949367088607596</v>
      </c>
    </row>
    <row r="19" spans="1:38" s="3" customFormat="1" x14ac:dyDescent="0.2">
      <c r="A19" s="2" t="s">
        <v>30</v>
      </c>
      <c r="B19" s="3">
        <f>1065/2</f>
        <v>532.5</v>
      </c>
      <c r="C19" s="3">
        <f>485/2</f>
        <v>242.5</v>
      </c>
      <c r="D19" s="3">
        <v>664</v>
      </c>
      <c r="E19" s="2">
        <f t="shared" si="15"/>
        <v>2.195876288659794</v>
      </c>
      <c r="F19" s="2">
        <f t="shared" si="1"/>
        <v>77.466666666666669</v>
      </c>
      <c r="H19" s="3">
        <f>410/2</f>
        <v>205</v>
      </c>
      <c r="I19" s="3">
        <v>3180</v>
      </c>
      <c r="J19" s="2">
        <f t="shared" si="16"/>
        <v>2.5975609756097562</v>
      </c>
      <c r="K19" s="2">
        <f t="shared" si="2"/>
        <v>371</v>
      </c>
      <c r="L19" s="2">
        <f t="shared" si="17"/>
        <v>0.40168468694996218</v>
      </c>
      <c r="M19" s="2">
        <f t="shared" si="3"/>
        <v>293.5333333333333</v>
      </c>
      <c r="N19" s="3">
        <v>20</v>
      </c>
    </row>
    <row r="20" spans="1:38" s="3" customFormat="1" x14ac:dyDescent="0.2">
      <c r="A20" s="2" t="s">
        <v>31</v>
      </c>
      <c r="B20" s="3">
        <f>1015/2</f>
        <v>507.5</v>
      </c>
      <c r="C20" s="3">
        <f>505/2</f>
        <v>252.5</v>
      </c>
      <c r="D20" s="3">
        <v>233</v>
      </c>
      <c r="E20" s="2">
        <f t="shared" si="15"/>
        <v>2.0099009900990099</v>
      </c>
      <c r="F20" s="2">
        <f t="shared" si="1"/>
        <v>27.183333333333334</v>
      </c>
      <c r="J20" s="2"/>
      <c r="K20" s="2"/>
      <c r="L20" s="2"/>
      <c r="M20" s="2"/>
      <c r="O20" s="3" t="s">
        <v>75</v>
      </c>
      <c r="P20" s="3">
        <f>475/2</f>
        <v>237.5</v>
      </c>
      <c r="Q20" s="3">
        <f>465/2</f>
        <v>232.5</v>
      </c>
      <c r="R20" s="3">
        <f>455/2</f>
        <v>227.5</v>
      </c>
      <c r="S20" s="3">
        <f>445/2</f>
        <v>222.5</v>
      </c>
      <c r="T20" s="3">
        <f>435/2</f>
        <v>217.5</v>
      </c>
      <c r="U20" s="3">
        <f>425/2</f>
        <v>212.5</v>
      </c>
      <c r="V20" s="3">
        <f>415/2</f>
        <v>207.5</v>
      </c>
      <c r="W20" s="3">
        <f>415/2</f>
        <v>207.5</v>
      </c>
      <c r="X20" s="3">
        <f>410/2</f>
        <v>205</v>
      </c>
      <c r="Y20" s="3">
        <f>400/2</f>
        <v>200</v>
      </c>
      <c r="Z20" s="3">
        <f>400/2</f>
        <v>200</v>
      </c>
      <c r="AB20" s="3">
        <f t="shared" si="4"/>
        <v>2.1368421052631579</v>
      </c>
      <c r="AC20" s="3">
        <f t="shared" si="5"/>
        <v>2.182795698924731</v>
      </c>
      <c r="AD20" s="3">
        <f t="shared" si="6"/>
        <v>2.2307692307692308</v>
      </c>
      <c r="AE20" s="3">
        <f t="shared" si="7"/>
        <v>2.2808988764044944</v>
      </c>
      <c r="AF20" s="3">
        <f t="shared" si="8"/>
        <v>2.3333333333333335</v>
      </c>
      <c r="AG20" s="3">
        <f t="shared" si="9"/>
        <v>2.388235294117647</v>
      </c>
      <c r="AH20" s="3">
        <f t="shared" si="10"/>
        <v>2.4457831325301207</v>
      </c>
      <c r="AI20" s="3">
        <f t="shared" si="11"/>
        <v>2.4457831325301207</v>
      </c>
      <c r="AJ20" s="3">
        <f t="shared" si="12"/>
        <v>2.475609756097561</v>
      </c>
      <c r="AK20" s="3">
        <f t="shared" si="13"/>
        <v>2.5375000000000001</v>
      </c>
      <c r="AL20" s="3">
        <f t="shared" si="14"/>
        <v>2.5375000000000001</v>
      </c>
    </row>
    <row r="21" spans="1:38" s="3" customFormat="1" x14ac:dyDescent="0.2">
      <c r="A21" s="2" t="s">
        <v>32</v>
      </c>
      <c r="E21" s="2"/>
      <c r="F21" s="2"/>
      <c r="J21" s="2"/>
      <c r="K21" s="2"/>
      <c r="L21" s="2"/>
      <c r="M21" s="2"/>
      <c r="O21" s="3" t="s">
        <v>22</v>
      </c>
    </row>
    <row r="22" spans="1:38" s="3" customFormat="1" x14ac:dyDescent="0.2">
      <c r="A22" s="2" t="s">
        <v>33</v>
      </c>
      <c r="B22" s="3">
        <f>1025/2</f>
        <v>512.5</v>
      </c>
      <c r="C22" s="3">
        <f>415/2</f>
        <v>207.5</v>
      </c>
      <c r="D22" s="3">
        <v>317</v>
      </c>
      <c r="E22" s="2">
        <f t="shared" si="15"/>
        <v>2.4698795180722892</v>
      </c>
      <c r="F22" s="2">
        <f t="shared" si="1"/>
        <v>36.983333333333334</v>
      </c>
      <c r="H22" s="3">
        <f>365/2</f>
        <v>182.5</v>
      </c>
      <c r="I22" s="3">
        <v>2222</v>
      </c>
      <c r="J22" s="2">
        <f t="shared" si="16"/>
        <v>2.8082191780821919</v>
      </c>
      <c r="K22" s="2">
        <f t="shared" si="2"/>
        <v>259.23333333333335</v>
      </c>
      <c r="L22" s="2">
        <f t="shared" si="17"/>
        <v>0.33833966000990268</v>
      </c>
      <c r="M22" s="2">
        <f t="shared" si="3"/>
        <v>222.25</v>
      </c>
      <c r="N22" s="3">
        <v>16</v>
      </c>
      <c r="P22" s="3">
        <f>405/2</f>
        <v>202.5</v>
      </c>
      <c r="Q22" s="3">
        <f>400/2</f>
        <v>200</v>
      </c>
      <c r="R22" s="3">
        <f>395/2</f>
        <v>197.5</v>
      </c>
      <c r="S22" s="3">
        <f>395/2</f>
        <v>197.5</v>
      </c>
      <c r="T22" s="3">
        <f>385/2</f>
        <v>192.5</v>
      </c>
      <c r="U22" s="3">
        <f>380/2</f>
        <v>190</v>
      </c>
      <c r="V22" s="3">
        <f>375/2</f>
        <v>187.5</v>
      </c>
      <c r="W22" s="3">
        <f>370/2</f>
        <v>185</v>
      </c>
      <c r="X22" s="3">
        <f>365/2</f>
        <v>182.5</v>
      </c>
      <c r="Y22" s="3">
        <f>365/2</f>
        <v>182.5</v>
      </c>
      <c r="Z22" s="3">
        <f>365/2</f>
        <v>182.5</v>
      </c>
      <c r="AB22" s="3">
        <f t="shared" si="4"/>
        <v>2.5308641975308643</v>
      </c>
      <c r="AC22" s="3">
        <f t="shared" si="5"/>
        <v>2.5625</v>
      </c>
      <c r="AD22" s="3">
        <f t="shared" si="6"/>
        <v>2.5949367088607596</v>
      </c>
      <c r="AE22" s="3">
        <f t="shared" si="7"/>
        <v>2.5949367088607596</v>
      </c>
      <c r="AF22" s="3">
        <f t="shared" si="8"/>
        <v>2.6623376623376624</v>
      </c>
      <c r="AG22" s="3">
        <f t="shared" si="9"/>
        <v>2.6973684210526314</v>
      </c>
      <c r="AH22" s="3">
        <f t="shared" si="10"/>
        <v>2.7333333333333334</v>
      </c>
      <c r="AI22" s="3">
        <f t="shared" si="11"/>
        <v>2.7702702702702702</v>
      </c>
      <c r="AJ22" s="3">
        <f t="shared" si="12"/>
        <v>2.8082191780821919</v>
      </c>
      <c r="AK22" s="3">
        <f t="shared" si="13"/>
        <v>2.8082191780821919</v>
      </c>
      <c r="AL22" s="3">
        <f t="shared" si="14"/>
        <v>2.8082191780821919</v>
      </c>
    </row>
    <row r="23" spans="1:38" s="3" customFormat="1" x14ac:dyDescent="0.2">
      <c r="A23" s="2" t="s">
        <v>34</v>
      </c>
      <c r="B23" s="3">
        <f>1015/2</f>
        <v>507.5</v>
      </c>
      <c r="C23" s="3">
        <f>425/2</f>
        <v>212.5</v>
      </c>
      <c r="D23" s="3">
        <v>840</v>
      </c>
      <c r="E23" s="2">
        <f t="shared" si="15"/>
        <v>2.388235294117647</v>
      </c>
      <c r="F23" s="2">
        <f t="shared" si="1"/>
        <v>98</v>
      </c>
      <c r="J23" s="2"/>
      <c r="K23" s="2"/>
      <c r="L23" s="2"/>
      <c r="M23" s="2"/>
      <c r="O23" s="3" t="s">
        <v>76</v>
      </c>
      <c r="P23" s="3">
        <f>410/2</f>
        <v>205</v>
      </c>
      <c r="Q23" s="3">
        <f>405/2</f>
        <v>202.5</v>
      </c>
      <c r="R23" s="3">
        <f>395/2</f>
        <v>197.5</v>
      </c>
      <c r="S23" s="3">
        <f>390/2</f>
        <v>195</v>
      </c>
      <c r="T23" s="3">
        <f>385/2</f>
        <v>192.5</v>
      </c>
      <c r="U23" s="3">
        <f>380/2</f>
        <v>190</v>
      </c>
      <c r="V23" s="3">
        <f>380/2</f>
        <v>190</v>
      </c>
      <c r="W23" s="3">
        <f>380/2</f>
        <v>190</v>
      </c>
      <c r="X23" s="3">
        <f>375/2</f>
        <v>187.5</v>
      </c>
      <c r="Y23" s="3">
        <f>375/2</f>
        <v>187.5</v>
      </c>
      <c r="Z23" s="3">
        <f>375/2</f>
        <v>187.5</v>
      </c>
      <c r="AB23" s="3">
        <f t="shared" si="4"/>
        <v>2.475609756097561</v>
      </c>
      <c r="AC23" s="3">
        <f t="shared" si="5"/>
        <v>2.5061728395061729</v>
      </c>
      <c r="AD23" s="3">
        <f t="shared" si="6"/>
        <v>2.5696202531645569</v>
      </c>
      <c r="AE23" s="3">
        <f t="shared" si="7"/>
        <v>2.6025641025641026</v>
      </c>
      <c r="AF23" s="3">
        <f t="shared" si="8"/>
        <v>2.6363636363636362</v>
      </c>
      <c r="AG23" s="3">
        <f t="shared" si="9"/>
        <v>2.6710526315789473</v>
      </c>
      <c r="AH23" s="3">
        <f t="shared" si="10"/>
        <v>2.6710526315789473</v>
      </c>
      <c r="AI23" s="3">
        <f t="shared" si="11"/>
        <v>2.6710526315789473</v>
      </c>
      <c r="AJ23" s="3">
        <f t="shared" si="12"/>
        <v>2.7066666666666666</v>
      </c>
      <c r="AK23" s="3">
        <f t="shared" si="13"/>
        <v>2.7066666666666666</v>
      </c>
      <c r="AL23" s="3">
        <f t="shared" si="14"/>
        <v>2.7066666666666666</v>
      </c>
    </row>
    <row r="24" spans="1:38" s="3" customFormat="1" x14ac:dyDescent="0.2">
      <c r="A24" s="2" t="s">
        <v>35</v>
      </c>
      <c r="B24" s="3">
        <f>995/2</f>
        <v>497.5</v>
      </c>
      <c r="C24" s="3">
        <f>435/2</f>
        <v>217.5</v>
      </c>
      <c r="D24" s="3">
        <v>662</v>
      </c>
      <c r="E24" s="2">
        <f t="shared" si="15"/>
        <v>2.2873563218390807</v>
      </c>
      <c r="F24" s="2">
        <f t="shared" si="1"/>
        <v>77.233333333333334</v>
      </c>
      <c r="H24" s="3">
        <f>395/2</f>
        <v>197.5</v>
      </c>
      <c r="I24" s="3">
        <v>2720</v>
      </c>
      <c r="J24" s="2">
        <f t="shared" si="16"/>
        <v>2.518987341772152</v>
      </c>
      <c r="K24" s="2">
        <f t="shared" si="2"/>
        <v>317.33333333333331</v>
      </c>
      <c r="L24" s="2">
        <f t="shared" si="17"/>
        <v>0.23163101993307134</v>
      </c>
      <c r="M24" s="2">
        <f t="shared" si="3"/>
        <v>240.09999999999997</v>
      </c>
      <c r="N24" s="3">
        <v>14</v>
      </c>
      <c r="P24" s="3">
        <f>425/2</f>
        <v>212.5</v>
      </c>
      <c r="Q24" s="3">
        <f>425/2</f>
        <v>212.5</v>
      </c>
      <c r="R24" s="3">
        <f>410/2</f>
        <v>205</v>
      </c>
      <c r="S24" s="3">
        <f>405/2</f>
        <v>202.5</v>
      </c>
      <c r="T24" s="3">
        <f>400/2</f>
        <v>200</v>
      </c>
      <c r="U24" s="3">
        <f>395/2</f>
        <v>197.5</v>
      </c>
      <c r="V24" s="3">
        <f>390/2</f>
        <v>195</v>
      </c>
      <c r="W24" s="3">
        <f>390/2</f>
        <v>195</v>
      </c>
      <c r="X24" s="3">
        <f>385/2</f>
        <v>192.5</v>
      </c>
      <c r="Y24" s="3">
        <f>385/2</f>
        <v>192.5</v>
      </c>
      <c r="Z24" s="3">
        <f>385/2</f>
        <v>192.5</v>
      </c>
      <c r="AB24" s="3">
        <f t="shared" si="4"/>
        <v>2.3411764705882354</v>
      </c>
      <c r="AC24" s="3">
        <f t="shared" si="5"/>
        <v>2.3411764705882354</v>
      </c>
      <c r="AD24" s="3">
        <f t="shared" si="6"/>
        <v>2.4268292682926829</v>
      </c>
      <c r="AE24" s="3">
        <f t="shared" si="7"/>
        <v>2.4567901234567899</v>
      </c>
      <c r="AF24" s="3">
        <f t="shared" si="8"/>
        <v>2.4874999999999998</v>
      </c>
      <c r="AG24" s="3">
        <f t="shared" si="9"/>
        <v>2.518987341772152</v>
      </c>
      <c r="AH24" s="3">
        <f t="shared" si="10"/>
        <v>2.5512820512820511</v>
      </c>
      <c r="AI24" s="3">
        <f t="shared" si="11"/>
        <v>2.5512820512820511</v>
      </c>
      <c r="AJ24" s="3">
        <f t="shared" si="12"/>
        <v>2.5844155844155843</v>
      </c>
      <c r="AK24" s="3">
        <f t="shared" si="13"/>
        <v>2.5844155844155843</v>
      </c>
      <c r="AL24" s="3">
        <f t="shared" si="14"/>
        <v>2.5844155844155843</v>
      </c>
    </row>
    <row r="25" spans="1:38" s="3" customFormat="1" x14ac:dyDescent="0.2">
      <c r="A25" s="2" t="s">
        <v>36</v>
      </c>
      <c r="B25" s="3">
        <f>1005/2</f>
        <v>502.5</v>
      </c>
      <c r="C25" s="3">
        <f>435/2</f>
        <v>217.5</v>
      </c>
      <c r="D25" s="3">
        <v>437</v>
      </c>
      <c r="E25" s="2">
        <f t="shared" si="15"/>
        <v>2.3103448275862069</v>
      </c>
      <c r="F25" s="2">
        <f t="shared" si="1"/>
        <v>50.983333333333334</v>
      </c>
      <c r="H25" s="3">
        <f>375/2</f>
        <v>187.5</v>
      </c>
      <c r="I25" s="3">
        <v>3057</v>
      </c>
      <c r="J25" s="2">
        <f t="shared" si="16"/>
        <v>2.68</v>
      </c>
      <c r="K25" s="2">
        <f t="shared" si="2"/>
        <v>356.65</v>
      </c>
      <c r="L25" s="2">
        <f t="shared" si="17"/>
        <v>0.36965517241379331</v>
      </c>
      <c r="M25" s="2">
        <f t="shared" si="3"/>
        <v>305.66666666666663</v>
      </c>
      <c r="N25" s="3">
        <v>17</v>
      </c>
      <c r="O25" s="3" t="s">
        <v>39</v>
      </c>
    </row>
    <row r="26" spans="1:38" s="3" customFormat="1" x14ac:dyDescent="0.2">
      <c r="A26" s="2" t="s">
        <v>37</v>
      </c>
      <c r="E26" s="2"/>
      <c r="F26" s="2"/>
      <c r="J26" s="2"/>
      <c r="K26" s="2"/>
      <c r="L26" s="2"/>
      <c r="M26" s="2"/>
      <c r="O26" s="3" t="s">
        <v>22</v>
      </c>
    </row>
    <row r="27" spans="1:38" s="3" customFormat="1" x14ac:dyDescent="0.2">
      <c r="A27" s="2" t="s">
        <v>38</v>
      </c>
      <c r="B27" s="3">
        <f>1015/2</f>
        <v>507.5</v>
      </c>
      <c r="C27" s="3">
        <f>475/2</f>
        <v>237.5</v>
      </c>
      <c r="D27" s="3">
        <v>872</v>
      </c>
      <c r="E27" s="2">
        <f t="shared" si="15"/>
        <v>2.1368421052631579</v>
      </c>
      <c r="F27" s="2">
        <f t="shared" si="1"/>
        <v>101.73333333333333</v>
      </c>
      <c r="H27" s="3">
        <f>400/2</f>
        <v>200</v>
      </c>
      <c r="I27" s="3">
        <v>3568</v>
      </c>
      <c r="J27" s="2">
        <f t="shared" si="16"/>
        <v>2.5375000000000001</v>
      </c>
      <c r="K27" s="2">
        <f t="shared" si="2"/>
        <v>416.26666666666665</v>
      </c>
      <c r="L27" s="2">
        <f t="shared" si="17"/>
        <v>0.40065789473684221</v>
      </c>
      <c r="M27" s="2">
        <f t="shared" si="3"/>
        <v>314.5333333333333</v>
      </c>
      <c r="N27" s="3">
        <v>18</v>
      </c>
      <c r="O27" s="3" t="s">
        <v>77</v>
      </c>
      <c r="P27" s="3">
        <f>470/2</f>
        <v>235</v>
      </c>
      <c r="Q27" s="3">
        <f>460/2</f>
        <v>230</v>
      </c>
      <c r="R27" s="3">
        <f>450/2</f>
        <v>225</v>
      </c>
      <c r="S27" s="3">
        <f>445/2</f>
        <v>222.5</v>
      </c>
      <c r="T27" s="3">
        <f>435/2</f>
        <v>217.5</v>
      </c>
      <c r="U27" s="3">
        <f>435/2</f>
        <v>217.5</v>
      </c>
      <c r="V27" s="3">
        <f>430/2</f>
        <v>215</v>
      </c>
      <c r="W27" s="3">
        <f>425/2</f>
        <v>212.5</v>
      </c>
      <c r="X27" s="3">
        <f>420/2</f>
        <v>210</v>
      </c>
      <c r="Y27" s="3">
        <f>420/2</f>
        <v>210</v>
      </c>
      <c r="Z27" s="3">
        <f>415/2</f>
        <v>207.5</v>
      </c>
      <c r="AB27" s="3">
        <f t="shared" si="4"/>
        <v>2.1595744680851063</v>
      </c>
      <c r="AC27" s="3">
        <f t="shared" si="5"/>
        <v>2.2065217391304346</v>
      </c>
      <c r="AD27" s="3">
        <f t="shared" si="6"/>
        <v>2.2555555555555555</v>
      </c>
      <c r="AE27" s="3">
        <f t="shared" si="7"/>
        <v>2.2808988764044944</v>
      </c>
      <c r="AF27" s="3">
        <f t="shared" si="8"/>
        <v>2.3333333333333335</v>
      </c>
      <c r="AG27" s="3">
        <f t="shared" si="9"/>
        <v>2.3333333333333335</v>
      </c>
      <c r="AH27" s="3">
        <f t="shared" si="10"/>
        <v>2.36046511627907</v>
      </c>
      <c r="AI27" s="3">
        <f t="shared" si="11"/>
        <v>2.388235294117647</v>
      </c>
      <c r="AJ27" s="3">
        <f t="shared" si="12"/>
        <v>2.4166666666666665</v>
      </c>
      <c r="AK27" s="3">
        <f t="shared" si="13"/>
        <v>2.4166666666666665</v>
      </c>
      <c r="AL27" s="3">
        <f t="shared" si="14"/>
        <v>2.4457831325301207</v>
      </c>
    </row>
    <row r="28" spans="1:38" s="3" customFormat="1" x14ac:dyDescent="0.2">
      <c r="A28" s="2" t="s">
        <v>40</v>
      </c>
      <c r="B28" s="3">
        <f>1005/2</f>
        <v>502.5</v>
      </c>
      <c r="C28" s="3">
        <f>475/2</f>
        <v>237.5</v>
      </c>
      <c r="D28" s="3">
        <v>437</v>
      </c>
      <c r="E28" s="2">
        <f t="shared" si="15"/>
        <v>2.1157894736842104</v>
      </c>
      <c r="F28" s="2">
        <f t="shared" si="1"/>
        <v>50.983333333333334</v>
      </c>
      <c r="H28" s="3">
        <f>385/2</f>
        <v>192.5</v>
      </c>
      <c r="I28" s="3">
        <v>3279</v>
      </c>
      <c r="J28" s="2">
        <f t="shared" si="16"/>
        <v>2.6103896103896105</v>
      </c>
      <c r="K28" s="2">
        <f t="shared" si="2"/>
        <v>382.55</v>
      </c>
      <c r="L28" s="2">
        <f t="shared" si="17"/>
        <v>0.49460013670540004</v>
      </c>
      <c r="M28" s="2">
        <f t="shared" si="3"/>
        <v>331.56666666666666</v>
      </c>
      <c r="N28" s="3">
        <v>19</v>
      </c>
      <c r="P28" s="3">
        <f>455/2</f>
        <v>227.5</v>
      </c>
      <c r="Q28" s="3">
        <f>445/2</f>
        <v>222.5</v>
      </c>
      <c r="R28" s="3">
        <f>435/2</f>
        <v>217.5</v>
      </c>
      <c r="S28" s="3">
        <f>430/2</f>
        <v>215</v>
      </c>
      <c r="T28" s="3">
        <f>425/2</f>
        <v>212.5</v>
      </c>
      <c r="U28" s="3">
        <f>420/2</f>
        <v>210</v>
      </c>
      <c r="V28" s="3">
        <f>415/2</f>
        <v>207.5</v>
      </c>
      <c r="W28" s="3">
        <f>410/2</f>
        <v>205</v>
      </c>
      <c r="X28" s="3">
        <f>405/2</f>
        <v>202.5</v>
      </c>
      <c r="Y28" s="3">
        <f>405/2</f>
        <v>202.5</v>
      </c>
      <c r="Z28" s="3">
        <f>400/2</f>
        <v>200</v>
      </c>
      <c r="AB28" s="3">
        <f t="shared" si="4"/>
        <v>2.2087912087912089</v>
      </c>
      <c r="AC28" s="3">
        <f t="shared" si="5"/>
        <v>2.2584269662921348</v>
      </c>
      <c r="AD28" s="3">
        <f t="shared" si="6"/>
        <v>2.3103448275862069</v>
      </c>
      <c r="AE28" s="3">
        <f t="shared" si="7"/>
        <v>2.3372093023255816</v>
      </c>
      <c r="AF28" s="3">
        <f t="shared" si="8"/>
        <v>2.3647058823529412</v>
      </c>
      <c r="AG28" s="3">
        <f t="shared" si="9"/>
        <v>2.3928571428571428</v>
      </c>
      <c r="AH28" s="3">
        <f t="shared" si="10"/>
        <v>2.4216867469879517</v>
      </c>
      <c r="AI28" s="3">
        <f t="shared" si="11"/>
        <v>2.4512195121951219</v>
      </c>
      <c r="AJ28" s="3">
        <f t="shared" si="12"/>
        <v>2.4814814814814814</v>
      </c>
      <c r="AK28" s="3">
        <f t="shared" si="13"/>
        <v>2.4814814814814814</v>
      </c>
      <c r="AL28" s="3">
        <f t="shared" si="14"/>
        <v>2.5125000000000002</v>
      </c>
    </row>
    <row r="29" spans="1:38" s="3" customFormat="1" x14ac:dyDescent="0.2">
      <c r="A29" s="2" t="s">
        <v>41</v>
      </c>
      <c r="B29" s="3">
        <f>995/2</f>
        <v>497.5</v>
      </c>
      <c r="C29" s="3">
        <f>425/2</f>
        <v>212.5</v>
      </c>
      <c r="D29" s="3">
        <v>792</v>
      </c>
      <c r="E29" s="2">
        <f t="shared" si="15"/>
        <v>2.3411764705882354</v>
      </c>
      <c r="F29" s="2">
        <f t="shared" si="1"/>
        <v>92.4</v>
      </c>
      <c r="H29" s="3">
        <f>375/2</f>
        <v>187.5</v>
      </c>
      <c r="I29" s="3">
        <v>3192</v>
      </c>
      <c r="J29" s="2">
        <f t="shared" si="16"/>
        <v>2.6533333333333333</v>
      </c>
      <c r="K29" s="2">
        <f t="shared" si="2"/>
        <v>372.4</v>
      </c>
      <c r="L29" s="2">
        <f t="shared" si="17"/>
        <v>0.31215686274509791</v>
      </c>
      <c r="M29" s="2">
        <f t="shared" si="3"/>
        <v>280</v>
      </c>
      <c r="N29" s="3">
        <v>20</v>
      </c>
      <c r="P29" s="3">
        <f>415/2</f>
        <v>207.5</v>
      </c>
      <c r="Q29" s="3">
        <f>410/2</f>
        <v>205</v>
      </c>
      <c r="R29" s="3">
        <f>400/2</f>
        <v>200</v>
      </c>
      <c r="S29" s="3">
        <f>400/2</f>
        <v>200</v>
      </c>
      <c r="T29" s="3">
        <f>395/2</f>
        <v>197.5</v>
      </c>
      <c r="U29" s="3">
        <f>395/2</f>
        <v>197.5</v>
      </c>
      <c r="V29" s="3">
        <f>390/2</f>
        <v>195</v>
      </c>
      <c r="W29" s="3">
        <f>390/2</f>
        <v>195</v>
      </c>
      <c r="X29" s="3">
        <f>390/2</f>
        <v>195</v>
      </c>
      <c r="Y29" s="3">
        <f>390/2</f>
        <v>195</v>
      </c>
      <c r="Z29" s="3">
        <f>385/2</f>
        <v>192.5</v>
      </c>
      <c r="AB29" s="3">
        <f t="shared" si="4"/>
        <v>2.3975903614457832</v>
      </c>
      <c r="AC29" s="3">
        <f t="shared" si="5"/>
        <v>2.4268292682926829</v>
      </c>
      <c r="AD29" s="3">
        <f t="shared" si="6"/>
        <v>2.4874999999999998</v>
      </c>
      <c r="AE29" s="3">
        <f t="shared" si="7"/>
        <v>2.4874999999999998</v>
      </c>
      <c r="AF29" s="3">
        <f t="shared" si="8"/>
        <v>2.518987341772152</v>
      </c>
      <c r="AG29" s="3">
        <f t="shared" si="9"/>
        <v>2.518987341772152</v>
      </c>
      <c r="AH29" s="3">
        <f t="shared" si="10"/>
        <v>2.5512820512820511</v>
      </c>
      <c r="AI29" s="3">
        <f t="shared" si="11"/>
        <v>2.5512820512820511</v>
      </c>
      <c r="AJ29" s="3">
        <f t="shared" si="12"/>
        <v>2.5512820512820511</v>
      </c>
      <c r="AK29" s="3">
        <f t="shared" si="13"/>
        <v>2.5512820512820511</v>
      </c>
      <c r="AL29" s="3">
        <f t="shared" si="14"/>
        <v>2.5844155844155843</v>
      </c>
    </row>
    <row r="30" spans="1:38" s="3" customFormat="1" x14ac:dyDescent="0.2">
      <c r="A30" s="2" t="s">
        <v>42</v>
      </c>
      <c r="B30" s="3">
        <f>1005/2</f>
        <v>502.5</v>
      </c>
      <c r="C30" s="3">
        <f>465/2</f>
        <v>232.5</v>
      </c>
      <c r="D30" s="3">
        <v>779</v>
      </c>
      <c r="E30" s="2">
        <f t="shared" si="15"/>
        <v>2.161290322580645</v>
      </c>
      <c r="F30" s="2">
        <f t="shared" si="1"/>
        <v>90.88333333333334</v>
      </c>
      <c r="H30" s="3">
        <f>385/2</f>
        <v>192.5</v>
      </c>
      <c r="I30" s="3">
        <v>3395</v>
      </c>
      <c r="J30" s="2">
        <f t="shared" si="16"/>
        <v>2.6103896103896105</v>
      </c>
      <c r="K30" s="2">
        <f t="shared" si="2"/>
        <v>396.08333333333331</v>
      </c>
      <c r="L30" s="2">
        <f t="shared" si="17"/>
        <v>0.44909928780896546</v>
      </c>
      <c r="M30" s="2">
        <f t="shared" si="3"/>
        <v>305.2</v>
      </c>
      <c r="N30" s="3">
        <v>17</v>
      </c>
      <c r="P30" s="3">
        <f>475/2</f>
        <v>237.5</v>
      </c>
      <c r="Q30" s="3">
        <f>455/2</f>
        <v>227.5</v>
      </c>
      <c r="R30" s="3">
        <f>445/2</f>
        <v>222.5</v>
      </c>
      <c r="S30" s="3">
        <f>435/2</f>
        <v>217.5</v>
      </c>
      <c r="T30" s="3">
        <f>425/2</f>
        <v>212.5</v>
      </c>
      <c r="U30" s="3">
        <f>420/2</f>
        <v>210</v>
      </c>
      <c r="V30" s="3">
        <f>420/2</f>
        <v>210</v>
      </c>
      <c r="W30" s="3">
        <f>415/2</f>
        <v>207.5</v>
      </c>
      <c r="X30" s="3">
        <f>410/2</f>
        <v>205</v>
      </c>
      <c r="Y30" s="3">
        <f>410/2</f>
        <v>205</v>
      </c>
      <c r="Z30" s="3">
        <f>400/2</f>
        <v>200</v>
      </c>
      <c r="AB30" s="3">
        <f t="shared" si="4"/>
        <v>2.1157894736842104</v>
      </c>
      <c r="AC30" s="3">
        <f t="shared" si="5"/>
        <v>2.2087912087912089</v>
      </c>
      <c r="AD30" s="3">
        <f t="shared" si="6"/>
        <v>2.2584269662921348</v>
      </c>
      <c r="AE30" s="3">
        <f t="shared" si="7"/>
        <v>2.3103448275862069</v>
      </c>
      <c r="AF30" s="3">
        <f t="shared" si="8"/>
        <v>2.3647058823529412</v>
      </c>
      <c r="AG30" s="3">
        <f t="shared" si="9"/>
        <v>2.3928571428571428</v>
      </c>
      <c r="AH30" s="3">
        <f t="shared" si="10"/>
        <v>2.3928571428571428</v>
      </c>
      <c r="AI30" s="3">
        <f t="shared" si="11"/>
        <v>2.4216867469879517</v>
      </c>
      <c r="AJ30" s="3">
        <f t="shared" si="12"/>
        <v>2.4512195121951219</v>
      </c>
      <c r="AK30" s="3">
        <f t="shared" si="13"/>
        <v>2.4512195121951219</v>
      </c>
      <c r="AL30" s="3">
        <f t="shared" si="14"/>
        <v>2.5125000000000002</v>
      </c>
    </row>
    <row r="31" spans="1:38" s="3" customFormat="1" x14ac:dyDescent="0.2">
      <c r="A31" s="2" t="s">
        <v>43</v>
      </c>
      <c r="B31" s="3">
        <f>995/2</f>
        <v>497.5</v>
      </c>
      <c r="C31" s="3">
        <f>455/2</f>
        <v>227.5</v>
      </c>
      <c r="D31" s="3">
        <v>1032</v>
      </c>
      <c r="E31" s="2">
        <f t="shared" si="15"/>
        <v>2.1868131868131866</v>
      </c>
      <c r="F31" s="2">
        <f t="shared" si="1"/>
        <v>120.4</v>
      </c>
      <c r="H31" s="3">
        <f>415/2</f>
        <v>207.5</v>
      </c>
      <c r="I31" s="3">
        <v>4027</v>
      </c>
      <c r="J31" s="2">
        <f t="shared" si="16"/>
        <v>2.3975903614457832</v>
      </c>
      <c r="K31" s="2">
        <f t="shared" si="2"/>
        <v>469.81666666666666</v>
      </c>
      <c r="L31" s="2">
        <f t="shared" si="17"/>
        <v>0.2107771746325966</v>
      </c>
      <c r="M31" s="2">
        <f t="shared" si="3"/>
        <v>349.41666666666663</v>
      </c>
      <c r="N31" s="3">
        <v>15</v>
      </c>
      <c r="P31" s="3">
        <f>445/2</f>
        <v>222.5</v>
      </c>
      <c r="Q31" s="3">
        <f>425/2</f>
        <v>212.5</v>
      </c>
      <c r="R31" s="3">
        <f>415/2</f>
        <v>207.5</v>
      </c>
      <c r="S31" s="3">
        <f>405/2</f>
        <v>202.5</v>
      </c>
      <c r="T31" s="3">
        <f>400/2</f>
        <v>200</v>
      </c>
      <c r="U31" s="3">
        <f>395/2</f>
        <v>197.5</v>
      </c>
      <c r="V31" s="3">
        <f>390/2</f>
        <v>195</v>
      </c>
      <c r="W31" s="3">
        <f>390/2</f>
        <v>195</v>
      </c>
      <c r="X31" s="3">
        <f>390/2</f>
        <v>195</v>
      </c>
      <c r="Y31" s="3">
        <f>385/2</f>
        <v>192.5</v>
      </c>
      <c r="Z31" s="3">
        <f>385/2</f>
        <v>192.5</v>
      </c>
      <c r="AB31" s="3">
        <f t="shared" si="4"/>
        <v>2.2359550561797752</v>
      </c>
      <c r="AC31" s="3">
        <f t="shared" si="5"/>
        <v>2.3411764705882354</v>
      </c>
      <c r="AD31" s="3">
        <f t="shared" si="6"/>
        <v>2.3975903614457832</v>
      </c>
      <c r="AE31" s="3">
        <f t="shared" si="7"/>
        <v>2.4567901234567899</v>
      </c>
      <c r="AF31" s="3">
        <f t="shared" si="8"/>
        <v>2.4874999999999998</v>
      </c>
      <c r="AG31" s="3">
        <f t="shared" si="9"/>
        <v>2.518987341772152</v>
      </c>
      <c r="AH31" s="3">
        <f t="shared" si="10"/>
        <v>2.5512820512820511</v>
      </c>
      <c r="AI31" s="3">
        <f t="shared" si="11"/>
        <v>2.5512820512820511</v>
      </c>
      <c r="AJ31" s="3">
        <f t="shared" si="12"/>
        <v>2.5512820512820511</v>
      </c>
      <c r="AK31" s="3">
        <f t="shared" si="13"/>
        <v>2.5844155844155843</v>
      </c>
      <c r="AL31" s="3">
        <f t="shared" si="14"/>
        <v>2.5844155844155843</v>
      </c>
    </row>
    <row r="32" spans="1:38" s="3" customFormat="1" x14ac:dyDescent="0.2">
      <c r="A32" s="2" t="s">
        <v>44</v>
      </c>
      <c r="B32" s="3">
        <f>995/2</f>
        <v>497.5</v>
      </c>
      <c r="C32" s="3">
        <f>465/2</f>
        <v>232.5</v>
      </c>
      <c r="D32" s="3">
        <v>739</v>
      </c>
      <c r="E32" s="2">
        <f t="shared" si="15"/>
        <v>2.139784946236559</v>
      </c>
      <c r="F32" s="2">
        <f t="shared" si="1"/>
        <v>86.216666666666669</v>
      </c>
      <c r="H32" s="3">
        <f>415/2</f>
        <v>207.5</v>
      </c>
      <c r="I32" s="3">
        <v>3325</v>
      </c>
      <c r="J32" s="2">
        <f t="shared" si="16"/>
        <v>2.3975903614457832</v>
      </c>
      <c r="K32" s="2">
        <f t="shared" si="2"/>
        <v>387.91666666666669</v>
      </c>
      <c r="L32" s="2">
        <f t="shared" si="17"/>
        <v>0.25780541520922418</v>
      </c>
      <c r="M32" s="2">
        <f t="shared" si="3"/>
        <v>301.70000000000005</v>
      </c>
      <c r="N32" s="3">
        <v>18</v>
      </c>
      <c r="P32" s="3">
        <f>455/2</f>
        <v>227.5</v>
      </c>
      <c r="Q32" s="3">
        <f>445/2</f>
        <v>222.5</v>
      </c>
      <c r="R32" s="3">
        <f>440/2</f>
        <v>220</v>
      </c>
      <c r="S32" s="3">
        <f>435/2</f>
        <v>217.5</v>
      </c>
      <c r="T32" s="3">
        <f>425/2</f>
        <v>212.5</v>
      </c>
      <c r="U32" s="3">
        <f>415/2</f>
        <v>207.5</v>
      </c>
      <c r="V32" s="3">
        <f>410/2</f>
        <v>205</v>
      </c>
      <c r="W32" s="3">
        <f>410/2</f>
        <v>205</v>
      </c>
      <c r="X32" s="3">
        <f>405/2</f>
        <v>202.5</v>
      </c>
      <c r="Y32" s="3">
        <f>405/2</f>
        <v>202.5</v>
      </c>
      <c r="Z32" s="3">
        <f>400/2</f>
        <v>200</v>
      </c>
      <c r="AB32" s="3">
        <f t="shared" si="4"/>
        <v>2.1868131868131866</v>
      </c>
      <c r="AC32" s="3">
        <f t="shared" si="5"/>
        <v>2.2359550561797752</v>
      </c>
      <c r="AD32" s="3">
        <f t="shared" si="6"/>
        <v>2.2613636363636362</v>
      </c>
      <c r="AE32" s="3">
        <f t="shared" si="7"/>
        <v>2.2873563218390807</v>
      </c>
      <c r="AF32" s="3">
        <f t="shared" si="8"/>
        <v>2.3411764705882354</v>
      </c>
      <c r="AG32" s="3">
        <f t="shared" si="9"/>
        <v>2.3975903614457832</v>
      </c>
      <c r="AH32" s="3">
        <f t="shared" si="10"/>
        <v>2.4268292682926829</v>
      </c>
      <c r="AI32" s="3">
        <f t="shared" si="11"/>
        <v>2.4268292682926829</v>
      </c>
      <c r="AJ32" s="3">
        <f t="shared" si="12"/>
        <v>2.4567901234567899</v>
      </c>
      <c r="AK32" s="3">
        <f t="shared" si="13"/>
        <v>2.4567901234567899</v>
      </c>
      <c r="AL32" s="3">
        <f t="shared" si="14"/>
        <v>2.4874999999999998</v>
      </c>
    </row>
    <row r="33" spans="1:38" s="3" customFormat="1" x14ac:dyDescent="0.2">
      <c r="A33" s="2" t="s">
        <v>45</v>
      </c>
      <c r="B33" s="3">
        <f>965/2</f>
        <v>482.5</v>
      </c>
      <c r="C33" s="3">
        <f>470/2</f>
        <v>235</v>
      </c>
      <c r="D33" s="3">
        <v>479</v>
      </c>
      <c r="E33" s="2">
        <f t="shared" si="15"/>
        <v>2.0531914893617023</v>
      </c>
      <c r="F33" s="2">
        <f t="shared" si="1"/>
        <v>55.883333333333333</v>
      </c>
      <c r="H33" s="3">
        <f>395/2</f>
        <v>197.5</v>
      </c>
      <c r="I33" s="3">
        <v>3105</v>
      </c>
      <c r="J33" s="2">
        <f t="shared" si="16"/>
        <v>2.4430379746835444</v>
      </c>
      <c r="K33" s="2">
        <f t="shared" si="2"/>
        <v>362.25</v>
      </c>
      <c r="L33" s="2">
        <f t="shared" si="17"/>
        <v>0.38984648532184218</v>
      </c>
      <c r="M33" s="2">
        <f t="shared" si="3"/>
        <v>306.36666666666667</v>
      </c>
      <c r="N33" s="3">
        <v>17</v>
      </c>
      <c r="P33" s="3">
        <f>455/2</f>
        <v>227.5</v>
      </c>
      <c r="Q33" s="3">
        <f>445/2</f>
        <v>222.5</v>
      </c>
      <c r="R33" s="3">
        <f>435/2</f>
        <v>217.5</v>
      </c>
      <c r="S33" s="3">
        <f>430/2</f>
        <v>215</v>
      </c>
      <c r="T33" s="3">
        <f>425/2</f>
        <v>212.5</v>
      </c>
      <c r="U33" s="3">
        <f>425/2</f>
        <v>212.5</v>
      </c>
      <c r="V33" s="3">
        <f>420/2</f>
        <v>210</v>
      </c>
      <c r="W33" s="3">
        <f>420/2</f>
        <v>210</v>
      </c>
      <c r="X33" s="3">
        <f>415/2</f>
        <v>207.5</v>
      </c>
      <c r="Y33" s="3">
        <f>415/2</f>
        <v>207.5</v>
      </c>
      <c r="Z33" s="3">
        <f>405/2</f>
        <v>202.5</v>
      </c>
      <c r="AB33" s="3">
        <f t="shared" si="4"/>
        <v>2.1208791208791209</v>
      </c>
      <c r="AC33" s="3">
        <f t="shared" si="5"/>
        <v>2.1685393258426968</v>
      </c>
      <c r="AD33" s="3">
        <f t="shared" si="6"/>
        <v>2.2183908045977012</v>
      </c>
      <c r="AE33" s="3">
        <f t="shared" si="7"/>
        <v>2.2441860465116279</v>
      </c>
      <c r="AF33" s="3">
        <f t="shared" si="8"/>
        <v>2.2705882352941176</v>
      </c>
      <c r="AG33" s="3">
        <f t="shared" si="9"/>
        <v>2.2705882352941176</v>
      </c>
      <c r="AH33" s="3">
        <f t="shared" si="10"/>
        <v>2.2976190476190474</v>
      </c>
      <c r="AI33" s="3">
        <f t="shared" si="11"/>
        <v>2.2976190476190474</v>
      </c>
      <c r="AJ33" s="3">
        <f t="shared" si="12"/>
        <v>2.3253012048192772</v>
      </c>
      <c r="AK33" s="3">
        <f t="shared" si="13"/>
        <v>2.3253012048192772</v>
      </c>
      <c r="AL33" s="3">
        <f t="shared" si="14"/>
        <v>2.382716049382716</v>
      </c>
    </row>
    <row r="34" spans="1:38" s="3" customFormat="1" x14ac:dyDescent="0.2">
      <c r="A34" s="2" t="s">
        <v>46</v>
      </c>
      <c r="B34" s="3">
        <f>1015/2</f>
        <v>507.5</v>
      </c>
      <c r="C34" s="3">
        <f>505/2</f>
        <v>252.5</v>
      </c>
      <c r="D34" s="3">
        <f>500/2</f>
        <v>250</v>
      </c>
      <c r="E34" s="2">
        <f t="shared" si="15"/>
        <v>2.0099009900990099</v>
      </c>
      <c r="F34" s="2">
        <f t="shared" si="1"/>
        <v>29.166666666666668</v>
      </c>
      <c r="H34" s="3">
        <f>435/2</f>
        <v>217.5</v>
      </c>
      <c r="I34" s="3">
        <v>3081</v>
      </c>
      <c r="J34" s="2">
        <f t="shared" si="16"/>
        <v>2.3333333333333335</v>
      </c>
      <c r="K34" s="2">
        <f t="shared" si="2"/>
        <v>359.45</v>
      </c>
      <c r="L34" s="2">
        <f t="shared" si="17"/>
        <v>0.32343234323432357</v>
      </c>
      <c r="M34" s="2">
        <f t="shared" si="3"/>
        <v>330.2833333333333</v>
      </c>
      <c r="N34" s="3">
        <v>16</v>
      </c>
      <c r="P34" s="3">
        <f>475/2</f>
        <v>237.5</v>
      </c>
      <c r="Q34" s="3">
        <f>465/2</f>
        <v>232.5</v>
      </c>
      <c r="R34" s="3">
        <f>455/2</f>
        <v>227.5</v>
      </c>
      <c r="S34" s="3">
        <f>445/2</f>
        <v>222.5</v>
      </c>
      <c r="T34" s="3">
        <f>430/2</f>
        <v>215</v>
      </c>
      <c r="U34" s="3">
        <f>425/2</f>
        <v>212.5</v>
      </c>
      <c r="V34" s="3">
        <f>420/2</f>
        <v>210</v>
      </c>
      <c r="W34" s="3">
        <f>415/2</f>
        <v>207.5</v>
      </c>
      <c r="X34" s="3">
        <f>415/2</f>
        <v>207.5</v>
      </c>
      <c r="Y34" s="3">
        <f>410/2</f>
        <v>205</v>
      </c>
      <c r="Z34" s="3">
        <f>410/2</f>
        <v>205</v>
      </c>
      <c r="AB34" s="3">
        <f t="shared" si="4"/>
        <v>2.1368421052631579</v>
      </c>
      <c r="AC34" s="3">
        <f t="shared" si="5"/>
        <v>2.182795698924731</v>
      </c>
      <c r="AD34" s="3">
        <f t="shared" si="6"/>
        <v>2.2307692307692308</v>
      </c>
      <c r="AE34" s="3">
        <f t="shared" si="7"/>
        <v>2.2808988764044944</v>
      </c>
      <c r="AF34" s="3">
        <f t="shared" si="8"/>
        <v>2.36046511627907</v>
      </c>
      <c r="AG34" s="3">
        <f t="shared" si="9"/>
        <v>2.388235294117647</v>
      </c>
      <c r="AH34" s="3">
        <f t="shared" si="10"/>
        <v>2.4166666666666665</v>
      </c>
      <c r="AI34" s="3">
        <f t="shared" si="11"/>
        <v>2.4457831325301207</v>
      </c>
      <c r="AJ34" s="3">
        <f t="shared" si="12"/>
        <v>2.4457831325301207</v>
      </c>
      <c r="AK34" s="3">
        <f t="shared" si="13"/>
        <v>2.475609756097561</v>
      </c>
      <c r="AL34" s="3">
        <f t="shared" si="14"/>
        <v>2.475609756097561</v>
      </c>
    </row>
    <row r="35" spans="1:38" s="3" customFormat="1" x14ac:dyDescent="0.2">
      <c r="A35" s="2" t="s">
        <v>47</v>
      </c>
      <c r="B35" s="3">
        <f>1025/2</f>
        <v>512.5</v>
      </c>
      <c r="C35" s="3">
        <f>485/2</f>
        <v>242.5</v>
      </c>
      <c r="D35" s="3">
        <v>420</v>
      </c>
      <c r="E35" s="2">
        <f t="shared" si="15"/>
        <v>2.1134020618556701</v>
      </c>
      <c r="F35" s="2">
        <f t="shared" si="1"/>
        <v>49</v>
      </c>
      <c r="H35" s="3">
        <f>415/2</f>
        <v>207.5</v>
      </c>
      <c r="I35" s="3">
        <v>2680</v>
      </c>
      <c r="J35" s="2">
        <f t="shared" si="16"/>
        <v>2.4698795180722892</v>
      </c>
      <c r="K35" s="2">
        <f t="shared" si="2"/>
        <v>312.66666666666669</v>
      </c>
      <c r="L35" s="2">
        <f t="shared" si="17"/>
        <v>0.35647745621661908</v>
      </c>
      <c r="M35" s="2">
        <f t="shared" si="3"/>
        <v>263.66666666666669</v>
      </c>
      <c r="N35" s="3">
        <v>18</v>
      </c>
      <c r="P35" s="3">
        <f>475/2</f>
        <v>237.5</v>
      </c>
      <c r="Q35" s="3">
        <f>465/2</f>
        <v>232.5</v>
      </c>
      <c r="R35" s="3">
        <f>455/2</f>
        <v>227.5</v>
      </c>
      <c r="S35" s="3">
        <f>450/2</f>
        <v>225</v>
      </c>
      <c r="T35" s="3">
        <f>435/2</f>
        <v>217.5</v>
      </c>
      <c r="U35" s="3">
        <f>430/2</f>
        <v>215</v>
      </c>
      <c r="V35" s="3">
        <f>425/2</f>
        <v>212.5</v>
      </c>
      <c r="W35" s="3">
        <f>420/2</f>
        <v>210</v>
      </c>
      <c r="X35" s="3">
        <f>415/2</f>
        <v>207.5</v>
      </c>
      <c r="Y35" s="3">
        <f>415/2</f>
        <v>207.5</v>
      </c>
      <c r="Z35" s="3">
        <f>410/2</f>
        <v>205</v>
      </c>
      <c r="AB35" s="3">
        <f t="shared" si="4"/>
        <v>2.1578947368421053</v>
      </c>
      <c r="AC35" s="3">
        <f t="shared" si="5"/>
        <v>2.204301075268817</v>
      </c>
      <c r="AD35" s="3">
        <f t="shared" si="6"/>
        <v>2.2527472527472527</v>
      </c>
      <c r="AE35" s="3">
        <f t="shared" si="7"/>
        <v>2.2777777777777777</v>
      </c>
      <c r="AF35" s="3">
        <f t="shared" si="8"/>
        <v>2.3563218390804597</v>
      </c>
      <c r="AG35" s="3">
        <f t="shared" si="9"/>
        <v>2.3837209302325579</v>
      </c>
      <c r="AH35" s="3">
        <f t="shared" si="10"/>
        <v>2.4117647058823528</v>
      </c>
      <c r="AI35" s="3">
        <f t="shared" si="11"/>
        <v>2.4404761904761907</v>
      </c>
      <c r="AJ35" s="3">
        <f t="shared" si="12"/>
        <v>2.4698795180722892</v>
      </c>
      <c r="AK35" s="3">
        <f t="shared" si="13"/>
        <v>2.4698795180722892</v>
      </c>
      <c r="AL35" s="3">
        <f t="shared" si="14"/>
        <v>2.5</v>
      </c>
    </row>
    <row r="36" spans="1:38" s="3" customFormat="1" x14ac:dyDescent="0.2">
      <c r="A36" s="2" t="s">
        <v>48</v>
      </c>
      <c r="B36" s="3">
        <f>975/2</f>
        <v>487.5</v>
      </c>
      <c r="C36" s="3">
        <f>445/2</f>
        <v>222.5</v>
      </c>
      <c r="D36" s="3">
        <v>898</v>
      </c>
      <c r="E36" s="2">
        <f t="shared" si="15"/>
        <v>2.191011235955056</v>
      </c>
      <c r="F36" s="2">
        <f t="shared" si="1"/>
        <v>104.76666666666667</v>
      </c>
      <c r="H36" s="3">
        <f>365/2</f>
        <v>182.5</v>
      </c>
      <c r="I36" s="3">
        <v>3620</v>
      </c>
      <c r="J36" s="2">
        <f t="shared" si="16"/>
        <v>2.6712328767123288</v>
      </c>
      <c r="K36" s="2">
        <f t="shared" si="2"/>
        <v>422.33333333333331</v>
      </c>
      <c r="L36" s="2">
        <f t="shared" si="17"/>
        <v>0.48022164075727281</v>
      </c>
      <c r="M36" s="2">
        <f t="shared" si="3"/>
        <v>317.56666666666666</v>
      </c>
      <c r="N36" s="3">
        <v>19</v>
      </c>
      <c r="P36" s="3">
        <f>425/2</f>
        <v>212.5</v>
      </c>
      <c r="Q36" s="3">
        <f>415/2</f>
        <v>207.5</v>
      </c>
      <c r="R36" s="3">
        <f>415/2</f>
        <v>207.5</v>
      </c>
      <c r="S36" s="3">
        <f>410/2</f>
        <v>205</v>
      </c>
      <c r="T36" s="3">
        <f>400/2</f>
        <v>200</v>
      </c>
      <c r="U36" s="3">
        <f>400/2</f>
        <v>200</v>
      </c>
      <c r="V36" s="3">
        <f>395/2</f>
        <v>197.5</v>
      </c>
      <c r="W36" s="3">
        <f>395/2</f>
        <v>197.5</v>
      </c>
      <c r="X36" s="3">
        <f>390/2</f>
        <v>195</v>
      </c>
      <c r="Y36" s="3">
        <f>385/2</f>
        <v>192.5</v>
      </c>
      <c r="Z36" s="3">
        <f>385/2</f>
        <v>192.5</v>
      </c>
      <c r="AB36" s="3">
        <f t="shared" si="4"/>
        <v>2.2941176470588234</v>
      </c>
      <c r="AC36" s="3">
        <f t="shared" si="5"/>
        <v>2.3493975903614457</v>
      </c>
      <c r="AD36" s="3">
        <f t="shared" si="6"/>
        <v>2.3493975903614457</v>
      </c>
      <c r="AE36" s="3">
        <f t="shared" si="7"/>
        <v>2.3780487804878048</v>
      </c>
      <c r="AF36" s="3">
        <f t="shared" si="8"/>
        <v>2.4375</v>
      </c>
      <c r="AG36" s="3">
        <f t="shared" si="9"/>
        <v>2.4375</v>
      </c>
      <c r="AH36" s="3">
        <f t="shared" si="10"/>
        <v>2.4683544303797467</v>
      </c>
      <c r="AI36" s="3">
        <f t="shared" si="11"/>
        <v>2.4683544303797467</v>
      </c>
      <c r="AJ36" s="3">
        <f t="shared" si="12"/>
        <v>2.5</v>
      </c>
      <c r="AK36" s="3">
        <f t="shared" si="13"/>
        <v>2.5324675324675323</v>
      </c>
      <c r="AL36" s="3">
        <f t="shared" si="14"/>
        <v>2.5324675324675323</v>
      </c>
    </row>
    <row r="37" spans="1:38" s="3" customFormat="1" x14ac:dyDescent="0.2">
      <c r="A37" s="2" t="s">
        <v>49</v>
      </c>
      <c r="B37" s="3">
        <f>1015/2</f>
        <v>507.5</v>
      </c>
      <c r="C37" s="3">
        <f>415/2</f>
        <v>207.5</v>
      </c>
      <c r="D37" s="3">
        <v>1017</v>
      </c>
      <c r="E37" s="2">
        <f t="shared" si="15"/>
        <v>2.4457831325301207</v>
      </c>
      <c r="F37" s="2">
        <f t="shared" si="1"/>
        <v>118.65</v>
      </c>
      <c r="H37" s="3">
        <f>375/2</f>
        <v>187.5</v>
      </c>
      <c r="I37" s="3">
        <v>2995</v>
      </c>
      <c r="J37" s="2">
        <f t="shared" si="16"/>
        <v>2.7066666666666666</v>
      </c>
      <c r="K37" s="2">
        <f t="shared" si="2"/>
        <v>349.41666666666669</v>
      </c>
      <c r="L37" s="2">
        <f t="shared" si="17"/>
        <v>0.26088353413654586</v>
      </c>
      <c r="M37" s="2">
        <f t="shared" si="3"/>
        <v>230.76666666666668</v>
      </c>
      <c r="N37" s="3">
        <v>15</v>
      </c>
      <c r="O37" s="3" t="s">
        <v>56</v>
      </c>
      <c r="P37" s="3">
        <f>405/2</f>
        <v>202.5</v>
      </c>
      <c r="Q37" s="3">
        <f>400/2</f>
        <v>200</v>
      </c>
      <c r="R37" s="3">
        <f>395/2</f>
        <v>197.5</v>
      </c>
      <c r="S37" s="3">
        <f>385/2</f>
        <v>192.5</v>
      </c>
      <c r="T37" s="3">
        <f>380/2</f>
        <v>190</v>
      </c>
      <c r="U37" s="3">
        <f>380/2</f>
        <v>190</v>
      </c>
      <c r="V37" s="3">
        <f>375/2</f>
        <v>187.5</v>
      </c>
      <c r="W37" s="3">
        <f>370/2</f>
        <v>185</v>
      </c>
      <c r="X37" s="3">
        <f>365/2</f>
        <v>182.5</v>
      </c>
      <c r="Y37" s="3">
        <f>365/2</f>
        <v>182.5</v>
      </c>
      <c r="Z37" s="3">
        <f>365/2</f>
        <v>182.5</v>
      </c>
      <c r="AB37" s="3">
        <f t="shared" si="4"/>
        <v>2.5061728395061729</v>
      </c>
      <c r="AC37" s="3">
        <f t="shared" si="5"/>
        <v>2.5375000000000001</v>
      </c>
      <c r="AD37" s="3">
        <f t="shared" si="6"/>
        <v>2.5696202531645569</v>
      </c>
      <c r="AE37" s="3">
        <f t="shared" si="7"/>
        <v>2.6363636363636362</v>
      </c>
      <c r="AF37" s="3">
        <f t="shared" si="8"/>
        <v>2.6710526315789473</v>
      </c>
      <c r="AG37" s="3">
        <f t="shared" si="9"/>
        <v>2.6710526315789473</v>
      </c>
      <c r="AH37" s="3">
        <f t="shared" si="10"/>
        <v>2.7066666666666666</v>
      </c>
      <c r="AI37" s="3">
        <f t="shared" si="11"/>
        <v>2.7432432432432434</v>
      </c>
      <c r="AJ37" s="3">
        <f t="shared" si="12"/>
        <v>2.7808219178082192</v>
      </c>
      <c r="AK37" s="3">
        <f t="shared" si="13"/>
        <v>2.7808219178082192</v>
      </c>
      <c r="AL37" s="3">
        <f t="shared" si="14"/>
        <v>2.7808219178082192</v>
      </c>
    </row>
    <row r="38" spans="1:38" s="3" customFormat="1" x14ac:dyDescent="0.2">
      <c r="A38" s="2" t="s">
        <v>50</v>
      </c>
      <c r="B38" s="3">
        <f>995/2</f>
        <v>497.5</v>
      </c>
      <c r="C38" s="3">
        <f>425/2</f>
        <v>212.5</v>
      </c>
      <c r="D38" s="3">
        <v>759</v>
      </c>
      <c r="E38" s="2">
        <f t="shared" si="15"/>
        <v>2.3411764705882354</v>
      </c>
      <c r="F38" s="2">
        <f t="shared" si="1"/>
        <v>88.55</v>
      </c>
      <c r="H38" s="3">
        <f>375/2</f>
        <v>187.5</v>
      </c>
      <c r="I38" s="3">
        <v>3171</v>
      </c>
      <c r="J38" s="2">
        <f t="shared" si="16"/>
        <v>2.6533333333333333</v>
      </c>
      <c r="K38" s="2">
        <f t="shared" si="2"/>
        <v>369.95</v>
      </c>
      <c r="L38" s="2">
        <f t="shared" si="17"/>
        <v>0.31215686274509791</v>
      </c>
      <c r="M38" s="2">
        <f t="shared" si="3"/>
        <v>281.39999999999998</v>
      </c>
      <c r="N38" s="3">
        <v>16</v>
      </c>
      <c r="P38" s="3">
        <f>405/2</f>
        <v>202.5</v>
      </c>
      <c r="Q38" s="3">
        <f>400/2</f>
        <v>200</v>
      </c>
      <c r="R38" s="3">
        <f>395/2</f>
        <v>197.5</v>
      </c>
      <c r="S38" s="3">
        <f>395/2</f>
        <v>197.5</v>
      </c>
      <c r="T38" s="3">
        <f>390/2</f>
        <v>195</v>
      </c>
      <c r="U38" s="3">
        <f>385/2</f>
        <v>192.5</v>
      </c>
      <c r="V38" s="3">
        <f>380/2</f>
        <v>190</v>
      </c>
      <c r="W38" s="3">
        <f>380/2</f>
        <v>190</v>
      </c>
      <c r="X38" s="3">
        <f>370/2</f>
        <v>185</v>
      </c>
      <c r="Y38" s="3">
        <f>370/2</f>
        <v>185</v>
      </c>
      <c r="Z38" s="3">
        <f>365/2</f>
        <v>182.5</v>
      </c>
      <c r="AB38" s="3">
        <f t="shared" si="4"/>
        <v>2.4567901234567899</v>
      </c>
      <c r="AC38" s="3">
        <f t="shared" si="5"/>
        <v>2.4874999999999998</v>
      </c>
      <c r="AD38" s="3">
        <f t="shared" si="6"/>
        <v>2.518987341772152</v>
      </c>
      <c r="AE38" s="3">
        <f t="shared" si="7"/>
        <v>2.518987341772152</v>
      </c>
      <c r="AF38" s="3">
        <f t="shared" si="8"/>
        <v>2.5512820512820511</v>
      </c>
      <c r="AG38" s="3">
        <f t="shared" si="9"/>
        <v>2.5844155844155843</v>
      </c>
      <c r="AH38" s="3">
        <f t="shared" si="10"/>
        <v>2.6184210526315788</v>
      </c>
      <c r="AI38" s="3">
        <f t="shared" si="11"/>
        <v>2.6184210526315788</v>
      </c>
      <c r="AJ38" s="3">
        <f t="shared" si="12"/>
        <v>2.689189189189189</v>
      </c>
      <c r="AK38" s="3">
        <f t="shared" si="13"/>
        <v>2.689189189189189</v>
      </c>
      <c r="AL38" s="3">
        <f t="shared" si="14"/>
        <v>2.7260273972602738</v>
      </c>
    </row>
    <row r="39" spans="1:38" s="3" customFormat="1" x14ac:dyDescent="0.2">
      <c r="A39" s="2" t="s">
        <v>51</v>
      </c>
      <c r="B39" s="3">
        <f>1005/2</f>
        <v>502.5</v>
      </c>
      <c r="C39" s="3">
        <f>425/2</f>
        <v>212.5</v>
      </c>
      <c r="D39" s="3">
        <v>936</v>
      </c>
      <c r="E39" s="2">
        <f t="shared" si="15"/>
        <v>2.3647058823529412</v>
      </c>
      <c r="F39" s="2">
        <f t="shared" si="1"/>
        <v>109.2</v>
      </c>
      <c r="H39" s="3">
        <f>385/2</f>
        <v>192.5</v>
      </c>
      <c r="I39" s="3">
        <v>3678</v>
      </c>
      <c r="J39" s="2">
        <f t="shared" si="16"/>
        <v>2.6103896103896105</v>
      </c>
      <c r="K39" s="2">
        <f t="shared" si="2"/>
        <v>429.1</v>
      </c>
      <c r="L39" s="2">
        <f t="shared" si="17"/>
        <v>0.24568372803666927</v>
      </c>
      <c r="M39" s="2">
        <f t="shared" si="3"/>
        <v>319.90000000000003</v>
      </c>
      <c r="N39" s="3">
        <v>18</v>
      </c>
      <c r="P39" s="3">
        <f>415/2</f>
        <v>207.5</v>
      </c>
      <c r="Q39" s="3">
        <f>410/2</f>
        <v>205</v>
      </c>
      <c r="R39" s="3">
        <f>410/2</f>
        <v>205</v>
      </c>
      <c r="S39" s="3">
        <f>400/2</f>
        <v>200</v>
      </c>
      <c r="T39" s="3">
        <f>395/2</f>
        <v>197.5</v>
      </c>
      <c r="U39" s="3">
        <f>385/2</f>
        <v>192.5</v>
      </c>
      <c r="V39" s="3">
        <f>380/2</f>
        <v>190</v>
      </c>
      <c r="W39" s="3">
        <f>380/2</f>
        <v>190</v>
      </c>
      <c r="X39" s="3">
        <f>380/2</f>
        <v>190</v>
      </c>
      <c r="Y39" s="3">
        <f>375/2</f>
        <v>187.5</v>
      </c>
      <c r="Z39" s="3">
        <f>375/2</f>
        <v>187.5</v>
      </c>
      <c r="AB39" s="3">
        <f t="shared" si="4"/>
        <v>2.4216867469879517</v>
      </c>
      <c r="AC39" s="3">
        <f t="shared" si="5"/>
        <v>2.4512195121951219</v>
      </c>
      <c r="AD39" s="3">
        <f t="shared" si="6"/>
        <v>2.4512195121951219</v>
      </c>
      <c r="AE39" s="3">
        <f t="shared" si="7"/>
        <v>2.5125000000000002</v>
      </c>
      <c r="AF39" s="3">
        <f t="shared" si="8"/>
        <v>2.5443037974683542</v>
      </c>
      <c r="AG39" s="3">
        <f t="shared" si="9"/>
        <v>2.6103896103896105</v>
      </c>
      <c r="AH39" s="3">
        <f t="shared" si="10"/>
        <v>2.6447368421052633</v>
      </c>
      <c r="AI39" s="3">
        <f t="shared" si="11"/>
        <v>2.6447368421052633</v>
      </c>
      <c r="AJ39" s="3">
        <f t="shared" si="12"/>
        <v>2.6447368421052633</v>
      </c>
      <c r="AK39" s="3">
        <f t="shared" si="13"/>
        <v>2.68</v>
      </c>
      <c r="AL39" s="3">
        <f t="shared" si="14"/>
        <v>2.68</v>
      </c>
    </row>
    <row r="40" spans="1:38" s="3" customFormat="1" x14ac:dyDescent="0.2">
      <c r="A40" s="2" t="s">
        <v>52</v>
      </c>
      <c r="B40" s="3">
        <f>1015/2</f>
        <v>507.5</v>
      </c>
      <c r="C40" s="3">
        <f>445/2</f>
        <v>222.5</v>
      </c>
      <c r="D40" s="3">
        <v>508</v>
      </c>
      <c r="E40" s="2">
        <f t="shared" si="15"/>
        <v>2.2808988764044944</v>
      </c>
      <c r="F40" s="2">
        <f t="shared" si="1"/>
        <v>59.266666666666666</v>
      </c>
      <c r="H40" s="3">
        <f>345/2</f>
        <v>172.5</v>
      </c>
      <c r="I40" s="3">
        <v>2827</v>
      </c>
      <c r="J40" s="2">
        <f t="shared" si="16"/>
        <v>2.9420289855072466</v>
      </c>
      <c r="K40" s="2">
        <f t="shared" si="2"/>
        <v>329.81666666666666</v>
      </c>
      <c r="L40" s="2">
        <f t="shared" si="17"/>
        <v>0.66113010910275216</v>
      </c>
      <c r="M40" s="2">
        <f t="shared" si="3"/>
        <v>270.55</v>
      </c>
      <c r="N40" s="3">
        <v>19</v>
      </c>
      <c r="P40" s="3">
        <f>435/2</f>
        <v>217.5</v>
      </c>
      <c r="Q40" s="3">
        <f>425/2</f>
        <v>212.5</v>
      </c>
      <c r="R40" s="3">
        <f>420/2</f>
        <v>210</v>
      </c>
      <c r="S40" s="3">
        <f>415/2</f>
        <v>207.5</v>
      </c>
      <c r="T40" s="3">
        <f>405/2</f>
        <v>202.5</v>
      </c>
      <c r="U40" s="3">
        <f>395/2</f>
        <v>197.5</v>
      </c>
      <c r="V40" s="3">
        <f>390/2</f>
        <v>195</v>
      </c>
      <c r="W40" s="3">
        <f>385/2</f>
        <v>192.5</v>
      </c>
      <c r="X40" s="3">
        <f>385/2</f>
        <v>192.5</v>
      </c>
      <c r="Y40" s="3">
        <f>385/2</f>
        <v>192.5</v>
      </c>
      <c r="Z40" s="3">
        <f>380/2</f>
        <v>190</v>
      </c>
      <c r="AB40" s="3">
        <f t="shared" si="4"/>
        <v>2.3333333333333335</v>
      </c>
      <c r="AC40" s="3">
        <f t="shared" si="5"/>
        <v>2.388235294117647</v>
      </c>
      <c r="AD40" s="3">
        <f t="shared" si="6"/>
        <v>2.4166666666666665</v>
      </c>
      <c r="AE40" s="3">
        <f t="shared" si="7"/>
        <v>2.4457831325301207</v>
      </c>
      <c r="AF40" s="3">
        <f t="shared" si="8"/>
        <v>2.5061728395061729</v>
      </c>
      <c r="AG40" s="3">
        <f t="shared" si="9"/>
        <v>2.5696202531645569</v>
      </c>
      <c r="AH40" s="3">
        <f t="shared" si="10"/>
        <v>2.6025641025641026</v>
      </c>
      <c r="AI40" s="3">
        <f t="shared" si="11"/>
        <v>2.6363636363636362</v>
      </c>
      <c r="AJ40" s="3">
        <f t="shared" si="12"/>
        <v>2.6363636363636362</v>
      </c>
      <c r="AK40" s="3">
        <f t="shared" si="13"/>
        <v>2.6363636363636362</v>
      </c>
      <c r="AL40" s="3">
        <f t="shared" si="14"/>
        <v>2.6710526315789473</v>
      </c>
    </row>
    <row r="41" spans="1:38" s="3" customFormat="1" x14ac:dyDescent="0.2">
      <c r="A41" s="2" t="s">
        <v>53</v>
      </c>
      <c r="B41" s="3">
        <f>1005/2</f>
        <v>502.5</v>
      </c>
      <c r="C41" s="3">
        <f>445/2</f>
        <v>222.5</v>
      </c>
      <c r="D41" s="3">
        <v>463</v>
      </c>
      <c r="E41" s="2">
        <f t="shared" si="15"/>
        <v>2.2584269662921348</v>
      </c>
      <c r="F41" s="2">
        <f t="shared" si="1"/>
        <v>54.016666666666666</v>
      </c>
      <c r="H41" s="3">
        <f>415/2</f>
        <v>207.5</v>
      </c>
      <c r="I41" s="3">
        <v>2941</v>
      </c>
      <c r="J41" s="2">
        <f t="shared" si="16"/>
        <v>2.4216867469879517</v>
      </c>
      <c r="K41" s="2">
        <f t="shared" si="2"/>
        <v>343.11666666666667</v>
      </c>
      <c r="L41" s="2">
        <f t="shared" si="17"/>
        <v>0.16325978069581693</v>
      </c>
      <c r="M41" s="2">
        <f t="shared" si="3"/>
        <v>289.10000000000002</v>
      </c>
      <c r="N41" s="3">
        <v>18</v>
      </c>
      <c r="P41" s="3">
        <f>435/2</f>
        <v>217.5</v>
      </c>
      <c r="Q41" s="3">
        <f>425/2</f>
        <v>212.5</v>
      </c>
      <c r="R41" s="3">
        <f>415/2</f>
        <v>207.5</v>
      </c>
      <c r="S41" s="3">
        <f>405/2</f>
        <v>202.5</v>
      </c>
      <c r="T41" s="3">
        <f>395/2</f>
        <v>197.5</v>
      </c>
      <c r="U41" s="3">
        <f>395/2</f>
        <v>197.5</v>
      </c>
      <c r="V41" s="3">
        <f>385/2</f>
        <v>192.5</v>
      </c>
      <c r="W41" s="3">
        <f>385/2</f>
        <v>192.5</v>
      </c>
      <c r="X41" s="3">
        <f>380/2</f>
        <v>190</v>
      </c>
      <c r="Y41" s="3">
        <f>375/2</f>
        <v>187.5</v>
      </c>
      <c r="Z41" s="3">
        <f>375/2</f>
        <v>187.5</v>
      </c>
      <c r="AB41" s="3">
        <f t="shared" si="4"/>
        <v>2.3103448275862069</v>
      </c>
      <c r="AC41" s="3">
        <f t="shared" si="5"/>
        <v>2.3647058823529412</v>
      </c>
      <c r="AD41" s="3">
        <f t="shared" si="6"/>
        <v>2.4216867469879517</v>
      </c>
      <c r="AE41" s="3">
        <f t="shared" si="7"/>
        <v>2.4814814814814814</v>
      </c>
      <c r="AF41" s="3">
        <f t="shared" si="8"/>
        <v>2.5443037974683542</v>
      </c>
      <c r="AG41" s="3">
        <f t="shared" si="9"/>
        <v>2.5443037974683542</v>
      </c>
      <c r="AH41" s="3">
        <f t="shared" si="10"/>
        <v>2.6103896103896105</v>
      </c>
      <c r="AI41" s="3">
        <f t="shared" si="11"/>
        <v>2.6103896103896105</v>
      </c>
      <c r="AJ41" s="3">
        <f t="shared" si="12"/>
        <v>2.6447368421052633</v>
      </c>
      <c r="AK41" s="3">
        <f t="shared" si="13"/>
        <v>2.68</v>
      </c>
      <c r="AL41" s="3">
        <f t="shared" si="14"/>
        <v>2.68</v>
      </c>
    </row>
    <row r="42" spans="1:38" s="3" customFormat="1" x14ac:dyDescent="0.2">
      <c r="A42" s="2" t="s">
        <v>54</v>
      </c>
      <c r="E42" s="2"/>
      <c r="F42" s="2"/>
      <c r="J42" s="2"/>
      <c r="K42" s="2"/>
      <c r="L42" s="2"/>
      <c r="M42" s="2"/>
      <c r="O42" s="3" t="s">
        <v>57</v>
      </c>
    </row>
    <row r="43" spans="1:38" s="3" customFormat="1" x14ac:dyDescent="0.2">
      <c r="A43" s="2" t="s">
        <v>55</v>
      </c>
      <c r="E43" s="2"/>
      <c r="F43" s="2"/>
      <c r="J43" s="2"/>
      <c r="K43" s="2"/>
      <c r="L43" s="2"/>
      <c r="M43" s="2"/>
      <c r="O43" s="3" t="s">
        <v>22</v>
      </c>
    </row>
    <row r="44" spans="1:38" s="3" customFormat="1" x14ac:dyDescent="0.2">
      <c r="A44" s="2"/>
      <c r="E44" s="2"/>
      <c r="F44" s="2"/>
      <c r="J44" s="2"/>
      <c r="K44" s="2"/>
      <c r="L44" s="2"/>
      <c r="M44" s="2"/>
    </row>
    <row r="45" spans="1:38" s="3" customFormat="1" x14ac:dyDescent="0.2">
      <c r="E45" s="2"/>
    </row>
    <row r="46" spans="1:38" s="3" customFormat="1" x14ac:dyDescent="0.2">
      <c r="E46" s="2"/>
    </row>
    <row r="47" spans="1:38" s="3" customFormat="1" x14ac:dyDescent="0.2">
      <c r="E47" s="2"/>
    </row>
    <row r="48" spans="1:38" s="3" customFormat="1" x14ac:dyDescent="0.2">
      <c r="E48" s="2"/>
    </row>
    <row r="49" spans="5:5" x14ac:dyDescent="0.2">
      <c r="E49" s="1"/>
    </row>
    <row r="50" spans="5:5" x14ac:dyDescent="0.2">
      <c r="E50" s="1"/>
    </row>
    <row r="51" spans="5:5" x14ac:dyDescent="0.2">
      <c r="E51" s="1"/>
    </row>
    <row r="52" spans="5:5" x14ac:dyDescent="0.2">
      <c r="E52" s="1"/>
    </row>
    <row r="53" spans="5:5" x14ac:dyDescent="0.2">
      <c r="E53" s="1"/>
    </row>
    <row r="54" spans="5:5" x14ac:dyDescent="0.2">
      <c r="E54" s="1"/>
    </row>
    <row r="55" spans="5:5" x14ac:dyDescent="0.2">
      <c r="E55" s="1"/>
    </row>
    <row r="56" spans="5:5" x14ac:dyDescent="0.2">
      <c r="E56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Carreira-Rosario</dc:creator>
  <cp:lastModifiedBy>Arnaldo Carreira-Rosario</cp:lastModifiedBy>
  <dcterms:created xsi:type="dcterms:W3CDTF">2021-04-19T22:18:35Z</dcterms:created>
  <dcterms:modified xsi:type="dcterms:W3CDTF">2021-08-04T06:04:18Z</dcterms:modified>
</cp:coreProperties>
</file>