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ldo/Desktop/new_summary_tables/"/>
    </mc:Choice>
  </mc:AlternateContent>
  <xr:revisionPtr revIDLastSave="0" documentId="13_ncr:1_{465A4E2A-96AF-1F47-BD3C-FA205B79303D}" xr6:coauthVersionLast="47" xr6:coauthVersionMax="47" xr10:uidLastSave="{00000000-0000-0000-0000-000000000000}"/>
  <bookViews>
    <workbookView xWindow="0" yWindow="460" windowWidth="28800" windowHeight="17540" xr2:uid="{3590D8D8-1209-E84A-8718-23D560FC6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" i="1" l="1"/>
  <c r="Z22" i="1"/>
  <c r="Y22" i="1"/>
  <c r="X22" i="1"/>
  <c r="W22" i="1"/>
  <c r="V22" i="1"/>
  <c r="U22" i="1"/>
  <c r="T22" i="1"/>
  <c r="S22" i="1"/>
  <c r="R22" i="1"/>
  <c r="Q22" i="1"/>
  <c r="P22" i="1"/>
  <c r="C22" i="1"/>
  <c r="Z20" i="1"/>
  <c r="Y20" i="1"/>
  <c r="X20" i="1"/>
  <c r="W20" i="1"/>
  <c r="V20" i="1"/>
  <c r="U20" i="1"/>
  <c r="T20" i="1"/>
  <c r="S20" i="1"/>
  <c r="R20" i="1"/>
  <c r="Q20" i="1"/>
  <c r="P20" i="1"/>
  <c r="Z19" i="1"/>
  <c r="Y19" i="1"/>
  <c r="X19" i="1"/>
  <c r="W19" i="1"/>
  <c r="V19" i="1"/>
  <c r="U19" i="1"/>
  <c r="T19" i="1"/>
  <c r="S19" i="1"/>
  <c r="R19" i="1"/>
  <c r="Q19" i="1"/>
  <c r="P19" i="1"/>
  <c r="C19" i="1"/>
  <c r="B19" i="1"/>
  <c r="H15" i="1"/>
  <c r="Z15" i="1"/>
  <c r="Y15" i="1"/>
  <c r="X15" i="1"/>
  <c r="W15" i="1"/>
  <c r="V15" i="1"/>
  <c r="U15" i="1"/>
  <c r="T15" i="1"/>
  <c r="S15" i="1"/>
  <c r="R15" i="1"/>
  <c r="Q15" i="1"/>
  <c r="P15" i="1"/>
  <c r="C15" i="1"/>
  <c r="Z14" i="1"/>
  <c r="Y14" i="1"/>
  <c r="X14" i="1"/>
  <c r="W14" i="1"/>
  <c r="V14" i="1"/>
  <c r="U14" i="1"/>
  <c r="T14" i="1"/>
  <c r="S14" i="1"/>
  <c r="R14" i="1"/>
  <c r="Q14" i="1"/>
  <c r="P14" i="1"/>
  <c r="C14" i="1"/>
  <c r="Z44" i="1"/>
  <c r="Y44" i="1"/>
  <c r="X44" i="1"/>
  <c r="W44" i="1"/>
  <c r="V44" i="1"/>
  <c r="U44" i="1"/>
  <c r="T44" i="1"/>
  <c r="S44" i="1"/>
  <c r="R44" i="1"/>
  <c r="Q44" i="1"/>
  <c r="P44" i="1"/>
  <c r="C44" i="1"/>
  <c r="Z43" i="1"/>
  <c r="Y43" i="1"/>
  <c r="X43" i="1"/>
  <c r="W43" i="1"/>
  <c r="V43" i="1"/>
  <c r="U43" i="1"/>
  <c r="T43" i="1"/>
  <c r="S43" i="1"/>
  <c r="R43" i="1"/>
  <c r="Q43" i="1"/>
  <c r="P43" i="1"/>
  <c r="C43" i="1"/>
  <c r="Z41" i="1"/>
  <c r="Y41" i="1"/>
  <c r="X41" i="1"/>
  <c r="W41" i="1"/>
  <c r="V41" i="1"/>
  <c r="U41" i="1"/>
  <c r="T41" i="1"/>
  <c r="S41" i="1"/>
  <c r="R41" i="1"/>
  <c r="Q41" i="1"/>
  <c r="P41" i="1"/>
  <c r="H40" i="1"/>
  <c r="Z40" i="1"/>
  <c r="Y40" i="1"/>
  <c r="X40" i="1"/>
  <c r="W40" i="1"/>
  <c r="V40" i="1"/>
  <c r="U40" i="1"/>
  <c r="T40" i="1"/>
  <c r="S40" i="1"/>
  <c r="R40" i="1"/>
  <c r="Q40" i="1"/>
  <c r="P40" i="1"/>
  <c r="C40" i="1"/>
  <c r="Z39" i="1"/>
  <c r="Y39" i="1"/>
  <c r="X39" i="1"/>
  <c r="W39" i="1"/>
  <c r="V39" i="1"/>
  <c r="U39" i="1"/>
  <c r="T39" i="1"/>
  <c r="S39" i="1"/>
  <c r="R39" i="1"/>
  <c r="Q39" i="1"/>
  <c r="P39" i="1"/>
  <c r="Z38" i="1"/>
  <c r="Y38" i="1"/>
  <c r="X38" i="1"/>
  <c r="W38" i="1"/>
  <c r="V38" i="1"/>
  <c r="T38" i="1"/>
  <c r="U38" i="1"/>
  <c r="S38" i="1"/>
  <c r="R38" i="1"/>
  <c r="Q38" i="1"/>
  <c r="P38" i="1"/>
  <c r="C38" i="1"/>
  <c r="Z37" i="1"/>
  <c r="Y37" i="1"/>
  <c r="X37" i="1"/>
  <c r="W37" i="1"/>
  <c r="V37" i="1"/>
  <c r="U37" i="1"/>
  <c r="T37" i="1"/>
  <c r="S37" i="1"/>
  <c r="R37" i="1"/>
  <c r="Q37" i="1"/>
  <c r="P37" i="1"/>
  <c r="Z35" i="1"/>
  <c r="Y35" i="1"/>
  <c r="X35" i="1"/>
  <c r="W35" i="1"/>
  <c r="V35" i="1"/>
  <c r="U35" i="1"/>
  <c r="T35" i="1"/>
  <c r="S35" i="1"/>
  <c r="R35" i="1"/>
  <c r="Q35" i="1"/>
  <c r="P35" i="1"/>
  <c r="Z34" i="1"/>
  <c r="Y34" i="1"/>
  <c r="X34" i="1"/>
  <c r="W34" i="1"/>
  <c r="V34" i="1"/>
  <c r="U34" i="1"/>
  <c r="T34" i="1"/>
  <c r="S34" i="1"/>
  <c r="R34" i="1"/>
  <c r="Q34" i="1"/>
  <c r="P34" i="1"/>
  <c r="C34" i="1"/>
  <c r="Z32" i="1"/>
  <c r="Y32" i="1"/>
  <c r="X32" i="1"/>
  <c r="W32" i="1"/>
  <c r="V32" i="1"/>
  <c r="U32" i="1"/>
  <c r="T32" i="1"/>
  <c r="S32" i="1"/>
  <c r="R32" i="1"/>
  <c r="Q32" i="1"/>
  <c r="P32" i="1"/>
  <c r="C32" i="1"/>
  <c r="Z30" i="1"/>
  <c r="Y30" i="1"/>
  <c r="X30" i="1"/>
  <c r="W30" i="1"/>
  <c r="V30" i="1"/>
  <c r="U30" i="1"/>
  <c r="T30" i="1"/>
  <c r="S30" i="1"/>
  <c r="R30" i="1"/>
  <c r="Q30" i="1"/>
  <c r="P30" i="1"/>
  <c r="C30" i="1"/>
  <c r="Z28" i="1" l="1"/>
  <c r="Y28" i="1"/>
  <c r="X28" i="1"/>
  <c r="W28" i="1"/>
  <c r="V28" i="1"/>
  <c r="U28" i="1"/>
  <c r="T28" i="1"/>
  <c r="S28" i="1"/>
  <c r="R28" i="1"/>
  <c r="Q28" i="1"/>
  <c r="P28" i="1"/>
  <c r="C28" i="1"/>
  <c r="Z27" i="1"/>
  <c r="Y27" i="1"/>
  <c r="X27" i="1"/>
  <c r="W27" i="1"/>
  <c r="T27" i="1"/>
  <c r="V27" i="1"/>
  <c r="U27" i="1"/>
  <c r="S27" i="1"/>
  <c r="R27" i="1"/>
  <c r="Q27" i="1"/>
  <c r="P27" i="1"/>
  <c r="C27" i="1"/>
  <c r="Z26" i="1"/>
  <c r="Y26" i="1"/>
  <c r="X26" i="1"/>
  <c r="W26" i="1"/>
  <c r="V26" i="1"/>
  <c r="U26" i="1"/>
  <c r="T26" i="1"/>
  <c r="S26" i="1"/>
  <c r="AE26" i="1" s="1"/>
  <c r="R26" i="1"/>
  <c r="Q26" i="1"/>
  <c r="P26" i="1"/>
  <c r="C26" i="1"/>
  <c r="Z25" i="1"/>
  <c r="Y25" i="1"/>
  <c r="AK25" i="1" s="1"/>
  <c r="X25" i="1"/>
  <c r="W25" i="1"/>
  <c r="V25" i="1"/>
  <c r="U25" i="1"/>
  <c r="T25" i="1"/>
  <c r="S25" i="1"/>
  <c r="R25" i="1"/>
  <c r="Q25" i="1"/>
  <c r="Z24" i="1"/>
  <c r="H24" i="1"/>
  <c r="Y24" i="1"/>
  <c r="X24" i="1"/>
  <c r="W24" i="1"/>
  <c r="V24" i="1"/>
  <c r="U24" i="1"/>
  <c r="T24" i="1"/>
  <c r="S24" i="1"/>
  <c r="R24" i="1"/>
  <c r="Q24" i="1"/>
  <c r="P24" i="1"/>
  <c r="H12" i="1"/>
  <c r="Z12" i="1"/>
  <c r="Y12" i="1"/>
  <c r="X12" i="1"/>
  <c r="W12" i="1"/>
  <c r="V12" i="1"/>
  <c r="U12" i="1"/>
  <c r="T12" i="1"/>
  <c r="S12" i="1"/>
  <c r="R12" i="1"/>
  <c r="C12" i="1"/>
  <c r="Q12" i="1"/>
  <c r="P12" i="1"/>
  <c r="Z11" i="1"/>
  <c r="Y11" i="1"/>
  <c r="X11" i="1"/>
  <c r="W11" i="1"/>
  <c r="V11" i="1"/>
  <c r="U11" i="1"/>
  <c r="T11" i="1"/>
  <c r="S11" i="1"/>
  <c r="R11" i="1"/>
  <c r="Q11" i="1"/>
  <c r="P11" i="1"/>
  <c r="C11" i="1"/>
  <c r="Z10" i="1"/>
  <c r="H10" i="1"/>
  <c r="Y10" i="1"/>
  <c r="X10" i="1"/>
  <c r="W10" i="1"/>
  <c r="V10" i="1"/>
  <c r="U10" i="1"/>
  <c r="T10" i="1"/>
  <c r="S10" i="1"/>
  <c r="R10" i="1"/>
  <c r="Q10" i="1"/>
  <c r="P10" i="1"/>
  <c r="C10" i="1"/>
  <c r="C9" i="1"/>
  <c r="Z7" i="1"/>
  <c r="Y7" i="1"/>
  <c r="X7" i="1"/>
  <c r="W7" i="1"/>
  <c r="V7" i="1"/>
  <c r="U7" i="1"/>
  <c r="T7" i="1"/>
  <c r="S7" i="1"/>
  <c r="R7" i="1"/>
  <c r="Q7" i="1"/>
  <c r="P7" i="1"/>
  <c r="C7" i="1"/>
  <c r="Z5" i="1"/>
  <c r="Y5" i="1"/>
  <c r="X5" i="1"/>
  <c r="W5" i="1"/>
  <c r="V5" i="1"/>
  <c r="U5" i="1"/>
  <c r="T5" i="1"/>
  <c r="S5" i="1"/>
  <c r="R5" i="1"/>
  <c r="Q5" i="1"/>
  <c r="P5" i="1"/>
  <c r="C5" i="1"/>
  <c r="Z4" i="1"/>
  <c r="Y4" i="1"/>
  <c r="X4" i="1"/>
  <c r="W4" i="1"/>
  <c r="V4" i="1"/>
  <c r="U4" i="1"/>
  <c r="T4" i="1"/>
  <c r="S4" i="1"/>
  <c r="R4" i="1"/>
  <c r="Q4" i="1"/>
  <c r="P4" i="1"/>
  <c r="C4" i="1"/>
  <c r="Z3" i="1"/>
  <c r="Y3" i="1"/>
  <c r="X3" i="1"/>
  <c r="W3" i="1"/>
  <c r="V3" i="1"/>
  <c r="U3" i="1"/>
  <c r="T3" i="1"/>
  <c r="S3" i="1"/>
  <c r="R3" i="1"/>
  <c r="Q3" i="1"/>
  <c r="H44" i="1"/>
  <c r="H43" i="1"/>
  <c r="H41" i="1"/>
  <c r="H39" i="1"/>
  <c r="H37" i="1"/>
  <c r="H35" i="1"/>
  <c r="H34" i="1"/>
  <c r="H32" i="1"/>
  <c r="H30" i="1"/>
  <c r="H28" i="1"/>
  <c r="H27" i="1"/>
  <c r="H26" i="1"/>
  <c r="H25" i="1"/>
  <c r="H22" i="1"/>
  <c r="H21" i="1"/>
  <c r="H19" i="1"/>
  <c r="H14" i="1"/>
  <c r="H11" i="1"/>
  <c r="H9" i="1"/>
  <c r="H8" i="1"/>
  <c r="H7" i="1"/>
  <c r="H5" i="1"/>
  <c r="H4" i="1"/>
  <c r="H3" i="1"/>
  <c r="B44" i="1"/>
  <c r="AL44" i="1" s="1"/>
  <c r="B43" i="1"/>
  <c r="AK43" i="1" s="1"/>
  <c r="C41" i="1"/>
  <c r="B41" i="1"/>
  <c r="AK41" i="1" s="1"/>
  <c r="B40" i="1"/>
  <c r="AE40" i="1" s="1"/>
  <c r="C39" i="1"/>
  <c r="B39" i="1"/>
  <c r="AH39" i="1" s="1"/>
  <c r="B38" i="1"/>
  <c r="AB38" i="1" s="1"/>
  <c r="C37" i="1"/>
  <c r="B37" i="1"/>
  <c r="AL37" i="1" s="1"/>
  <c r="C35" i="1"/>
  <c r="B35" i="1"/>
  <c r="AF35" i="1" s="1"/>
  <c r="B34" i="1"/>
  <c r="AF34" i="1" s="1"/>
  <c r="B32" i="1"/>
  <c r="AL32" i="1" s="1"/>
  <c r="B30" i="1"/>
  <c r="AI30" i="1" s="1"/>
  <c r="B28" i="1"/>
  <c r="AE28" i="1" s="1"/>
  <c r="B27" i="1"/>
  <c r="AI27" i="1" s="1"/>
  <c r="B26" i="1"/>
  <c r="B25" i="1"/>
  <c r="P3" i="1"/>
  <c r="C25" i="1"/>
  <c r="C24" i="1"/>
  <c r="B24" i="1"/>
  <c r="AK24" i="1" s="1"/>
  <c r="B22" i="1"/>
  <c r="AI22" i="1" s="1"/>
  <c r="C21" i="1"/>
  <c r="B21" i="1"/>
  <c r="C20" i="1"/>
  <c r="B20" i="1"/>
  <c r="AG20" i="1" s="1"/>
  <c r="B15" i="1"/>
  <c r="AH15" i="1" s="1"/>
  <c r="B14" i="1"/>
  <c r="AI14" i="1" s="1"/>
  <c r="B12" i="1"/>
  <c r="AH12" i="1" s="1"/>
  <c r="B11" i="1"/>
  <c r="AL11" i="1" s="1"/>
  <c r="B10" i="1"/>
  <c r="B9" i="1"/>
  <c r="C8" i="1"/>
  <c r="B8" i="1"/>
  <c r="B7" i="1"/>
  <c r="AE7" i="1" s="1"/>
  <c r="B5" i="1"/>
  <c r="AE5" i="1" s="1"/>
  <c r="B4" i="1"/>
  <c r="AE4" i="1" s="1"/>
  <c r="C3" i="1"/>
  <c r="B3" i="1"/>
  <c r="AC44" i="1"/>
  <c r="AB44" i="1"/>
  <c r="AI44" i="1"/>
  <c r="AH44" i="1"/>
  <c r="AJ43" i="1"/>
  <c r="AI43" i="1"/>
  <c r="AH43" i="1"/>
  <c r="AL43" i="1"/>
  <c r="AG43" i="1"/>
  <c r="AF43" i="1"/>
  <c r="AC43" i="1"/>
  <c r="AB43" i="1"/>
  <c r="AL42" i="1"/>
  <c r="AK42" i="1"/>
  <c r="AJ42" i="1"/>
  <c r="AI42" i="1"/>
  <c r="AH42" i="1"/>
  <c r="AG42" i="1"/>
  <c r="AF42" i="1"/>
  <c r="AE42" i="1"/>
  <c r="AD42" i="1"/>
  <c r="AC42" i="1"/>
  <c r="AB42" i="1"/>
  <c r="AI41" i="1"/>
  <c r="AH41" i="1"/>
  <c r="AG41" i="1"/>
  <c r="AL41" i="1"/>
  <c r="AD41" i="1"/>
  <c r="AC41" i="1"/>
  <c r="AK40" i="1"/>
  <c r="AJ40" i="1"/>
  <c r="AI40" i="1"/>
  <c r="AH40" i="1"/>
  <c r="AG40" i="1"/>
  <c r="AF40" i="1"/>
  <c r="AC40" i="1"/>
  <c r="AB40" i="1"/>
  <c r="AL39" i="1"/>
  <c r="AK39" i="1"/>
  <c r="AB39" i="1"/>
  <c r="AL38" i="1"/>
  <c r="AG38" i="1"/>
  <c r="AF38" i="1"/>
  <c r="AH37" i="1"/>
  <c r="AG37" i="1"/>
  <c r="AF37" i="1"/>
  <c r="AE37" i="1"/>
  <c r="AL36" i="1"/>
  <c r="AK36" i="1"/>
  <c r="AJ36" i="1"/>
  <c r="AI36" i="1"/>
  <c r="AH36" i="1"/>
  <c r="AG36" i="1"/>
  <c r="AF36" i="1"/>
  <c r="AE36" i="1"/>
  <c r="AD36" i="1"/>
  <c r="AC36" i="1"/>
  <c r="AB36" i="1"/>
  <c r="AJ35" i="1"/>
  <c r="AI35" i="1"/>
  <c r="AH35" i="1"/>
  <c r="AG35" i="1"/>
  <c r="AE35" i="1"/>
  <c r="AD35" i="1"/>
  <c r="AL34" i="1"/>
  <c r="AK34" i="1"/>
  <c r="AJ34" i="1"/>
  <c r="AI34" i="1"/>
  <c r="AH34" i="1"/>
  <c r="AG34" i="1"/>
  <c r="AD34" i="1"/>
  <c r="AC34" i="1"/>
  <c r="AB34" i="1"/>
  <c r="AL33" i="1"/>
  <c r="AK33" i="1"/>
  <c r="AJ33" i="1"/>
  <c r="AI33" i="1"/>
  <c r="AH33" i="1"/>
  <c r="AG33" i="1"/>
  <c r="AF33" i="1"/>
  <c r="AE33" i="1"/>
  <c r="AD33" i="1"/>
  <c r="AC33" i="1"/>
  <c r="AB33" i="1"/>
  <c r="AI32" i="1"/>
  <c r="AH32" i="1"/>
  <c r="AG32" i="1"/>
  <c r="AF32" i="1"/>
  <c r="AL31" i="1"/>
  <c r="AK31" i="1"/>
  <c r="AJ31" i="1"/>
  <c r="AI31" i="1"/>
  <c r="AH31" i="1"/>
  <c r="AG31" i="1"/>
  <c r="AF31" i="1"/>
  <c r="AE31" i="1"/>
  <c r="AD31" i="1"/>
  <c r="AC31" i="1"/>
  <c r="AB31" i="1"/>
  <c r="AL30" i="1"/>
  <c r="AK30" i="1"/>
  <c r="AC30" i="1"/>
  <c r="AL29" i="1"/>
  <c r="AK29" i="1"/>
  <c r="AJ29" i="1"/>
  <c r="AI29" i="1"/>
  <c r="AH29" i="1"/>
  <c r="AG29" i="1"/>
  <c r="AF29" i="1"/>
  <c r="AE29" i="1"/>
  <c r="AD29" i="1"/>
  <c r="AC29" i="1"/>
  <c r="AB29" i="1"/>
  <c r="AF28" i="1"/>
  <c r="AD28" i="1"/>
  <c r="AC28" i="1"/>
  <c r="AB28" i="1"/>
  <c r="AL27" i="1"/>
  <c r="AF27" i="1"/>
  <c r="AE27" i="1"/>
  <c r="AD27" i="1"/>
  <c r="AC27" i="1"/>
  <c r="AL26" i="1"/>
  <c r="AK26" i="1"/>
  <c r="AJ26" i="1"/>
  <c r="AI26" i="1"/>
  <c r="AH26" i="1"/>
  <c r="AG26" i="1"/>
  <c r="AF26" i="1"/>
  <c r="AD26" i="1"/>
  <c r="AC26" i="1"/>
  <c r="AB26" i="1"/>
  <c r="AL25" i="1"/>
  <c r="AJ25" i="1"/>
  <c r="AI25" i="1"/>
  <c r="AF25" i="1"/>
  <c r="AE25" i="1"/>
  <c r="AD25" i="1"/>
  <c r="AC25" i="1"/>
  <c r="AB25" i="1"/>
  <c r="AG24" i="1"/>
  <c r="AF24" i="1"/>
  <c r="AE24" i="1"/>
  <c r="AD24" i="1"/>
  <c r="AL23" i="1"/>
  <c r="AK23" i="1"/>
  <c r="AJ23" i="1"/>
  <c r="AI23" i="1"/>
  <c r="AH23" i="1"/>
  <c r="AG23" i="1"/>
  <c r="AF23" i="1"/>
  <c r="AE23" i="1"/>
  <c r="AD23" i="1"/>
  <c r="AC23" i="1"/>
  <c r="AB23" i="1"/>
  <c r="AL22" i="1"/>
  <c r="AK22" i="1"/>
  <c r="AJ22" i="1"/>
  <c r="AF22" i="1"/>
  <c r="AE22" i="1"/>
  <c r="AD22" i="1"/>
  <c r="AL21" i="1"/>
  <c r="AK21" i="1"/>
  <c r="AJ21" i="1"/>
  <c r="AI21" i="1"/>
  <c r="AH21" i="1"/>
  <c r="AG21" i="1"/>
  <c r="AF21" i="1"/>
  <c r="AE21" i="1"/>
  <c r="AD21" i="1"/>
  <c r="AC21" i="1"/>
  <c r="AB21" i="1"/>
  <c r="AL20" i="1"/>
  <c r="AK20" i="1"/>
  <c r="AJ20" i="1"/>
  <c r="AI20" i="1"/>
  <c r="AH20" i="1"/>
  <c r="AE20" i="1"/>
  <c r="AD20" i="1"/>
  <c r="AC20" i="1"/>
  <c r="AB20" i="1"/>
  <c r="AL19" i="1"/>
  <c r="AF19" i="1"/>
  <c r="AE19" i="1"/>
  <c r="AD19" i="1"/>
  <c r="AK19" i="1"/>
  <c r="AJ19" i="1"/>
  <c r="AI19" i="1"/>
  <c r="AH19" i="1"/>
  <c r="AG19" i="1"/>
  <c r="AC19" i="1"/>
  <c r="AB19" i="1"/>
  <c r="AL18" i="1"/>
  <c r="AK18" i="1"/>
  <c r="AJ18" i="1"/>
  <c r="AD18" i="1"/>
  <c r="AC18" i="1"/>
  <c r="AB18" i="1"/>
  <c r="AI18" i="1"/>
  <c r="AH18" i="1"/>
  <c r="AG18" i="1"/>
  <c r="AF18" i="1"/>
  <c r="AE18" i="1"/>
  <c r="AL17" i="1"/>
  <c r="AK17" i="1"/>
  <c r="AJ17" i="1"/>
  <c r="AI17" i="1"/>
  <c r="AH17" i="1"/>
  <c r="AG17" i="1"/>
  <c r="AF17" i="1"/>
  <c r="AE17" i="1"/>
  <c r="AD17" i="1"/>
  <c r="AC17" i="1"/>
  <c r="AB17" i="1"/>
  <c r="AL16" i="1"/>
  <c r="AK16" i="1"/>
  <c r="AE16" i="1"/>
  <c r="AD16" i="1"/>
  <c r="AC16" i="1"/>
  <c r="AJ16" i="1"/>
  <c r="AI16" i="1"/>
  <c r="AH16" i="1"/>
  <c r="AG16" i="1"/>
  <c r="AF16" i="1"/>
  <c r="AB16" i="1"/>
  <c r="AK15" i="1"/>
  <c r="AJ15" i="1"/>
  <c r="AI15" i="1"/>
  <c r="AC15" i="1"/>
  <c r="AB15" i="1"/>
  <c r="AL15" i="1"/>
  <c r="AF15" i="1"/>
  <c r="AE15" i="1"/>
  <c r="AD15" i="1"/>
  <c r="AL14" i="1"/>
  <c r="AK14" i="1"/>
  <c r="AJ14" i="1"/>
  <c r="AG14" i="1"/>
  <c r="AF14" i="1"/>
  <c r="AE14" i="1"/>
  <c r="AD14" i="1"/>
  <c r="AC14" i="1"/>
  <c r="AB14" i="1"/>
  <c r="AL13" i="1"/>
  <c r="AK13" i="1"/>
  <c r="AD13" i="1"/>
  <c r="AC13" i="1"/>
  <c r="AJ13" i="1"/>
  <c r="AI13" i="1"/>
  <c r="AH13" i="1"/>
  <c r="AG13" i="1"/>
  <c r="AF13" i="1"/>
  <c r="AE13" i="1"/>
  <c r="AB13" i="1"/>
  <c r="AJ12" i="1"/>
  <c r="AI12" i="1"/>
  <c r="AB12" i="1"/>
  <c r="AL12" i="1"/>
  <c r="AK12" i="1"/>
  <c r="AF12" i="1"/>
  <c r="AE12" i="1"/>
  <c r="AD12" i="1"/>
  <c r="AC12" i="1"/>
  <c r="AH11" i="1"/>
  <c r="AG11" i="1"/>
  <c r="AJ11" i="1"/>
  <c r="AI11" i="1"/>
  <c r="AF11" i="1"/>
  <c r="AE11" i="1"/>
  <c r="AD11" i="1"/>
  <c r="AC11" i="1"/>
  <c r="AF10" i="1"/>
  <c r="AE10" i="1"/>
  <c r="AL10" i="1"/>
  <c r="AK10" i="1"/>
  <c r="AJ10" i="1"/>
  <c r="AI10" i="1"/>
  <c r="AH10" i="1"/>
  <c r="AG10" i="1"/>
  <c r="AD10" i="1"/>
  <c r="AB10" i="1"/>
  <c r="AL9" i="1"/>
  <c r="AK9" i="1"/>
  <c r="AD9" i="1"/>
  <c r="AC9" i="1"/>
  <c r="AJ9" i="1"/>
  <c r="AI9" i="1"/>
  <c r="AH9" i="1"/>
  <c r="AG9" i="1"/>
  <c r="AF9" i="1"/>
  <c r="AE9" i="1"/>
  <c r="AB9" i="1"/>
  <c r="AL8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C7" i="1"/>
  <c r="AB7" i="1"/>
  <c r="AK4" i="1"/>
  <c r="AF4" i="1"/>
  <c r="AC4" i="1"/>
  <c r="AL6" i="1"/>
  <c r="AK6" i="1"/>
  <c r="AJ6" i="1"/>
  <c r="AI6" i="1"/>
  <c r="AH6" i="1"/>
  <c r="AG6" i="1"/>
  <c r="AF6" i="1"/>
  <c r="AE6" i="1"/>
  <c r="AD6" i="1"/>
  <c r="AC6" i="1"/>
  <c r="AB6" i="1"/>
  <c r="AL5" i="1"/>
  <c r="AJ5" i="1"/>
  <c r="AI5" i="1"/>
  <c r="AH5" i="1"/>
  <c r="AG5" i="1"/>
  <c r="AF5" i="1"/>
  <c r="AC5" i="1"/>
  <c r="AB5" i="1"/>
  <c r="AL4" i="1"/>
  <c r="AJ4" i="1"/>
  <c r="AI4" i="1"/>
  <c r="AH4" i="1"/>
  <c r="AB4" i="1"/>
  <c r="AL3" i="1"/>
  <c r="AK3" i="1"/>
  <c r="AD3" i="1"/>
  <c r="AC3" i="1"/>
  <c r="AJ3" i="1"/>
  <c r="AI3" i="1"/>
  <c r="AH3" i="1"/>
  <c r="AG3" i="1"/>
  <c r="AF3" i="1"/>
  <c r="AE3" i="1"/>
  <c r="AB3" i="1"/>
  <c r="AB27" i="1" l="1"/>
  <c r="AJ27" i="1"/>
  <c r="AC10" i="1"/>
  <c r="AK27" i="1"/>
  <c r="AH24" i="1"/>
  <c r="AJ32" i="1"/>
  <c r="AC39" i="1"/>
  <c r="AD44" i="1"/>
  <c r="AB22" i="1"/>
  <c r="AL24" i="1"/>
  <c r="AG27" i="1"/>
  <c r="AD39" i="1"/>
  <c r="AD43" i="1"/>
  <c r="AE44" i="1"/>
  <c r="AJ44" i="1"/>
  <c r="AC22" i="1"/>
  <c r="AB32" i="1"/>
  <c r="AD38" i="1"/>
  <c r="AI39" i="1"/>
  <c r="AE43" i="1"/>
  <c r="AF44" i="1"/>
  <c r="AK44" i="1"/>
  <c r="AH25" i="1"/>
  <c r="AB30" i="1"/>
  <c r="AE32" i="1"/>
  <c r="AE38" i="1"/>
  <c r="AJ39" i="1"/>
  <c r="AG44" i="1"/>
  <c r="AH38" i="1"/>
  <c r="AE39" i="1"/>
  <c r="AG22" i="1"/>
  <c r="AF39" i="1"/>
  <c r="AI24" i="1"/>
  <c r="AD30" i="1"/>
  <c r="AD4" i="1"/>
  <c r="AD5" i="1"/>
  <c r="AD7" i="1"/>
  <c r="AL7" i="1"/>
  <c r="AK11" i="1"/>
  <c r="AG12" i="1"/>
  <c r="AH14" i="1"/>
  <c r="AG15" i="1"/>
  <c r="AF20" i="1"/>
  <c r="AH22" i="1"/>
  <c r="AB24" i="1"/>
  <c r="AJ24" i="1"/>
  <c r="AG25" i="1"/>
  <c r="AH28" i="1"/>
  <c r="AE30" i="1"/>
  <c r="AC32" i="1"/>
  <c r="AK32" i="1"/>
  <c r="AE34" i="1"/>
  <c r="AB35" i="1"/>
  <c r="AK35" i="1"/>
  <c r="AJ38" i="1"/>
  <c r="AG39" i="1"/>
  <c r="AD40" i="1"/>
  <c r="AL40" i="1"/>
  <c r="AG28" i="1"/>
  <c r="AI38" i="1"/>
  <c r="AC24" i="1"/>
  <c r="AI28" i="1"/>
  <c r="AJ30" i="1"/>
  <c r="AD32" i="1"/>
  <c r="AC35" i="1"/>
  <c r="AL35" i="1"/>
  <c r="AC38" i="1"/>
  <c r="AK38" i="1"/>
  <c r="AB41" i="1"/>
  <c r="AK5" i="1"/>
  <c r="AG4" i="1"/>
  <c r="AB11" i="1"/>
  <c r="AH27" i="1"/>
  <c r="AE41" i="1"/>
  <c r="AF41" i="1"/>
  <c r="AJ41" i="1"/>
  <c r="AI37" i="1"/>
  <c r="AB37" i="1"/>
  <c r="AJ37" i="1"/>
  <c r="AC37" i="1"/>
  <c r="AK37" i="1"/>
  <c r="AD37" i="1"/>
  <c r="AF30" i="1"/>
  <c r="AG30" i="1"/>
  <c r="AH30" i="1"/>
  <c r="AJ28" i="1"/>
  <c r="AK28" i="1"/>
  <c r="AL28" i="1"/>
  <c r="E20" i="1" l="1"/>
  <c r="J28" i="1"/>
  <c r="J25" i="1"/>
  <c r="E39" i="1"/>
  <c r="E37" i="1"/>
  <c r="E35" i="1"/>
  <c r="E34" i="1"/>
  <c r="J32" i="1"/>
  <c r="J27" i="1"/>
  <c r="F26" i="1"/>
  <c r="J24" i="1"/>
  <c r="K37" i="1"/>
  <c r="K38" i="1"/>
  <c r="K39" i="1"/>
  <c r="K40" i="1"/>
  <c r="K41" i="1"/>
  <c r="K43" i="1"/>
  <c r="K44" i="1"/>
  <c r="J39" i="1"/>
  <c r="J43" i="1"/>
  <c r="F44" i="1"/>
  <c r="E44" i="1"/>
  <c r="E9" i="1"/>
  <c r="E8" i="1"/>
  <c r="E10" i="1"/>
  <c r="J11" i="1"/>
  <c r="J5" i="1"/>
  <c r="J4" i="1"/>
  <c r="E4" i="1"/>
  <c r="K4" i="1"/>
  <c r="K5" i="1"/>
  <c r="K6" i="1"/>
  <c r="K7" i="1"/>
  <c r="K8" i="1"/>
  <c r="K9" i="1"/>
  <c r="K10" i="1"/>
  <c r="K11" i="1"/>
  <c r="K12" i="1"/>
  <c r="K14" i="1"/>
  <c r="K15" i="1"/>
  <c r="K19" i="1"/>
  <c r="K20" i="1"/>
  <c r="K21" i="1"/>
  <c r="K22" i="1"/>
  <c r="K24" i="1"/>
  <c r="K25" i="1"/>
  <c r="K26" i="1"/>
  <c r="K27" i="1"/>
  <c r="K28" i="1"/>
  <c r="K30" i="1"/>
  <c r="K32" i="1"/>
  <c r="K34" i="1"/>
  <c r="K35" i="1"/>
  <c r="J12" i="1"/>
  <c r="J14" i="1"/>
  <c r="J21" i="1"/>
  <c r="J22" i="1"/>
  <c r="J30" i="1"/>
  <c r="J34" i="1"/>
  <c r="J35" i="1"/>
  <c r="J37" i="1"/>
  <c r="F4" i="1"/>
  <c r="F5" i="1"/>
  <c r="F6" i="1"/>
  <c r="F7" i="1"/>
  <c r="F8" i="1"/>
  <c r="M8" i="1" s="1"/>
  <c r="F9" i="1"/>
  <c r="F10" i="1"/>
  <c r="F11" i="1"/>
  <c r="F12" i="1"/>
  <c r="F14" i="1"/>
  <c r="F15" i="1"/>
  <c r="F19" i="1"/>
  <c r="F20" i="1"/>
  <c r="F21" i="1"/>
  <c r="F22" i="1"/>
  <c r="F24" i="1"/>
  <c r="F25" i="1"/>
  <c r="F27" i="1"/>
  <c r="F28" i="1"/>
  <c r="F30" i="1"/>
  <c r="F32" i="1"/>
  <c r="F34" i="1"/>
  <c r="F35" i="1"/>
  <c r="F37" i="1"/>
  <c r="F38" i="1"/>
  <c r="F39" i="1"/>
  <c r="F40" i="1"/>
  <c r="F41" i="1"/>
  <c r="F43" i="1"/>
  <c r="E14" i="1"/>
  <c r="E15" i="1"/>
  <c r="E19" i="1"/>
  <c r="E21" i="1"/>
  <c r="E22" i="1"/>
  <c r="E24" i="1"/>
  <c r="E26" i="1"/>
  <c r="E27" i="1"/>
  <c r="E28" i="1"/>
  <c r="E32" i="1"/>
  <c r="K3" i="1"/>
  <c r="F3" i="1"/>
  <c r="E3" i="1"/>
  <c r="L37" i="1" l="1"/>
  <c r="M26" i="1"/>
  <c r="L22" i="1"/>
  <c r="E25" i="1"/>
  <c r="L25" i="1" s="1"/>
  <c r="M7" i="1"/>
  <c r="M44" i="1"/>
  <c r="E43" i="1"/>
  <c r="L43" i="1" s="1"/>
  <c r="L24" i="1"/>
  <c r="M6" i="1"/>
  <c r="M39" i="1"/>
  <c r="E38" i="1"/>
  <c r="J41" i="1"/>
  <c r="E41" i="1"/>
  <c r="M30" i="1"/>
  <c r="J8" i="1"/>
  <c r="L8" i="1" s="1"/>
  <c r="L4" i="1"/>
  <c r="L21" i="1"/>
  <c r="J19" i="1"/>
  <c r="L19" i="1" s="1"/>
  <c r="J15" i="1"/>
  <c r="L15" i="1" s="1"/>
  <c r="M22" i="1"/>
  <c r="M21" i="1"/>
  <c r="M20" i="1"/>
  <c r="M19" i="1"/>
  <c r="M15" i="1"/>
  <c r="M14" i="1"/>
  <c r="L14" i="1"/>
  <c r="J26" i="1"/>
  <c r="L26" i="1" s="1"/>
  <c r="J44" i="1"/>
  <c r="L44" i="1" s="1"/>
  <c r="M43" i="1"/>
  <c r="M41" i="1"/>
  <c r="J40" i="1"/>
  <c r="M40" i="1"/>
  <c r="E40" i="1"/>
  <c r="L39" i="1"/>
  <c r="M38" i="1"/>
  <c r="M37" i="1"/>
  <c r="M35" i="1"/>
  <c r="L35" i="1"/>
  <c r="M34" i="1"/>
  <c r="L34" i="1"/>
  <c r="M32" i="1"/>
  <c r="L32" i="1"/>
  <c r="E30" i="1"/>
  <c r="L30" i="1" s="1"/>
  <c r="L28" i="1"/>
  <c r="M28" i="1"/>
  <c r="L27" i="1"/>
  <c r="M27" i="1"/>
  <c r="M25" i="1"/>
  <c r="M24" i="1"/>
  <c r="E12" i="1"/>
  <c r="L12" i="1" s="1"/>
  <c r="E11" i="1"/>
  <c r="L11" i="1" s="1"/>
  <c r="J10" i="1"/>
  <c r="L10" i="1" s="1"/>
  <c r="J9" i="1"/>
  <c r="L9" i="1" s="1"/>
  <c r="E7" i="1"/>
  <c r="J7" i="1"/>
  <c r="M12" i="1"/>
  <c r="M11" i="1"/>
  <c r="M10" i="1"/>
  <c r="M9" i="1"/>
  <c r="E5" i="1"/>
  <c r="L5" i="1" s="1"/>
  <c r="M5" i="1"/>
  <c r="M4" i="1"/>
  <c r="M3" i="1"/>
  <c r="J3" i="1"/>
  <c r="L41" i="1" l="1"/>
  <c r="L7" i="1"/>
  <c r="L3" i="1"/>
  <c r="L40" i="1"/>
</calcChain>
</file>

<file path=xl/sharedStrings.xml><?xml version="1.0" encoding="utf-8"?>
<sst xmlns="http://schemas.openxmlformats.org/spreadsheetml/2006/main" count="105" uniqueCount="83">
  <si>
    <t>Onset</t>
  </si>
  <si>
    <t>Hatching</t>
  </si>
  <si>
    <t>Embryo_ID</t>
  </si>
  <si>
    <t>Embryo (um)</t>
  </si>
  <si>
    <t>VNC (um)</t>
  </si>
  <si>
    <t>time (frame)</t>
  </si>
  <si>
    <t>Embryo:VNC</t>
  </si>
  <si>
    <t>time (minutes)</t>
  </si>
  <si>
    <t>VNC</t>
  </si>
  <si>
    <t>unhealthy</t>
  </si>
  <si>
    <t>20210526_01</t>
  </si>
  <si>
    <t>20210526_02</t>
  </si>
  <si>
    <t>20210526_03</t>
  </si>
  <si>
    <t>20210526_04</t>
  </si>
  <si>
    <t>20210526_05</t>
  </si>
  <si>
    <t>20210526_06</t>
  </si>
  <si>
    <t>20210526_07</t>
  </si>
  <si>
    <t>20210526_08</t>
  </si>
  <si>
    <t>20210526_09</t>
  </si>
  <si>
    <t>20210526_10</t>
  </si>
  <si>
    <t>lost_roi_early</t>
  </si>
  <si>
    <t>bad_roi</t>
  </si>
  <si>
    <t>20210528_01</t>
  </si>
  <si>
    <t>20210528_02</t>
  </si>
  <si>
    <t>20210528_03</t>
  </si>
  <si>
    <t>20210528_04</t>
  </si>
  <si>
    <t>20210528_05</t>
  </si>
  <si>
    <t>20210528_06</t>
  </si>
  <si>
    <t>20210528_07</t>
  </si>
  <si>
    <t>20210528_08</t>
  </si>
  <si>
    <t>20210528_09</t>
  </si>
  <si>
    <t>20210528_10</t>
  </si>
  <si>
    <t>20210528_11</t>
  </si>
  <si>
    <t>too_early</t>
  </si>
  <si>
    <t>didn’t hatch</t>
  </si>
  <si>
    <t>20210530_01</t>
  </si>
  <si>
    <t>20210530_02</t>
  </si>
  <si>
    <t>20210530_03</t>
  </si>
  <si>
    <t>20210530_04</t>
  </si>
  <si>
    <t>20210530_05</t>
  </si>
  <si>
    <t>20210530_06</t>
  </si>
  <si>
    <t>20210530_07</t>
  </si>
  <si>
    <t>20210530_08</t>
  </si>
  <si>
    <t>20210530_09</t>
  </si>
  <si>
    <t>20210530_10</t>
  </si>
  <si>
    <t>20210530_11</t>
  </si>
  <si>
    <t>20210530_12</t>
  </si>
  <si>
    <t>20210530_13</t>
  </si>
  <si>
    <t>20210530_14</t>
  </si>
  <si>
    <t>20210530_15</t>
  </si>
  <si>
    <t>20210530_16</t>
  </si>
  <si>
    <t>20210530_17</t>
  </si>
  <si>
    <t>20210530_18</t>
  </si>
  <si>
    <t>20210530_19</t>
  </si>
  <si>
    <t>20210530_20</t>
  </si>
  <si>
    <t>20210530_21</t>
  </si>
  <si>
    <t>lost ROI after 4</t>
  </si>
  <si>
    <t>lost ROI after late</t>
  </si>
  <si>
    <t>lost ROI after 8</t>
  </si>
  <si>
    <t>bad_ROI</t>
  </si>
  <si>
    <t>lost ROI after 8-then comes back</t>
  </si>
  <si>
    <t>lost ROI after 11</t>
  </si>
  <si>
    <t>wrong_genotype</t>
  </si>
  <si>
    <t>lost ROI after 13</t>
  </si>
  <si>
    <t>cant tell</t>
  </si>
  <si>
    <t>Epi 2</t>
  </si>
  <si>
    <t>Epi 3</t>
  </si>
  <si>
    <t>Epi 4</t>
  </si>
  <si>
    <t>Epi 5</t>
  </si>
  <si>
    <t>Epi 6</t>
  </si>
  <si>
    <t>Epi 7</t>
  </si>
  <si>
    <t>Epi 8</t>
  </si>
  <si>
    <t>Epi 9</t>
  </si>
  <si>
    <t>Epi 10</t>
  </si>
  <si>
    <t>Epi 11</t>
  </si>
  <si>
    <t>Epi 12</t>
  </si>
  <si>
    <t>can't tell</t>
  </si>
  <si>
    <t>VNC (um) at each episode</t>
  </si>
  <si>
    <t>Embryo:VNC at each episode</t>
  </si>
  <si>
    <t>Delta (Embryo:VNC)</t>
  </si>
  <si>
    <t>Delta  (min)</t>
  </si>
  <si>
    <t>Total # of episodes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</si>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</sst>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40DE-501F-3A48-9CF7-A8C19AA5054B}">
  <dimension ref="A1:AL50"/>
  <sheetViews>
    <sheetView tabSelected="1" topLeftCell="D1" zoomScale="68" workbookViewId="0">
      <selection activeCell="I17" sqref="I17"/>
    </sheetView>
  </sheetViews>
  <sheetFormatPr baseColWidth="10" defaultRowHeight="16" x14ac:dyDescent="0.2"/>
  <cols>
    <col min="1" max="1" width="17" customWidth="1"/>
    <col min="2" max="2" width="15" customWidth="1"/>
    <col min="3" max="3" width="13.33203125" customWidth="1"/>
    <col min="4" max="4" width="15.1640625" customWidth="1"/>
    <col min="5" max="5" width="14" customWidth="1"/>
    <col min="6" max="6" width="12.83203125" customWidth="1"/>
    <col min="9" max="9" width="16.33203125" customWidth="1"/>
    <col min="10" max="10" width="17.6640625" customWidth="1"/>
    <col min="11" max="11" width="14.6640625" customWidth="1"/>
    <col min="12" max="12" width="16.6640625" customWidth="1"/>
    <col min="13" max="13" width="14" customWidth="1"/>
    <col min="14" max="14" width="17.6640625" customWidth="1"/>
    <col min="15" max="15" width="18" customWidth="1"/>
  </cols>
  <sheetData>
    <row r="1" spans="1:38" s="2" customFormat="1" x14ac:dyDescent="0.2">
      <c r="A1" s="1"/>
      <c r="B1" s="4" t="s">
        <v>0</v>
      </c>
      <c r="E1" s="5"/>
      <c r="H1" s="4" t="s">
        <v>1</v>
      </c>
      <c r="P1" s="5" t="s">
        <v>77</v>
      </c>
      <c r="AB1" s="5" t="s">
        <v>78</v>
      </c>
    </row>
    <row r="2" spans="1:38" s="2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8</v>
      </c>
      <c r="I2" s="1" t="s">
        <v>5</v>
      </c>
      <c r="J2" s="1" t="s">
        <v>6</v>
      </c>
      <c r="K2" s="1" t="s">
        <v>7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</row>
    <row r="3" spans="1:38" s="2" customFormat="1" x14ac:dyDescent="0.2">
      <c r="A3" s="1" t="s">
        <v>10</v>
      </c>
      <c r="B3" s="2">
        <f>2055/4</f>
        <v>513.75</v>
      </c>
      <c r="C3" s="2">
        <f>1015/4</f>
        <v>253.75</v>
      </c>
      <c r="D3" s="2">
        <v>290</v>
      </c>
      <c r="E3" s="2">
        <f>B3/C3</f>
        <v>2.0246305418719213</v>
      </c>
      <c r="F3" s="1">
        <f t="shared" ref="F3:F44" si="0">(D3*7)/60</f>
        <v>33.833333333333336</v>
      </c>
      <c r="H3" s="1">
        <f>845/4</f>
        <v>211.25</v>
      </c>
      <c r="I3" s="1">
        <v>2981</v>
      </c>
      <c r="J3" s="1">
        <f t="shared" ref="J3:J44" si="1">B3/H3</f>
        <v>2.4319526627218937</v>
      </c>
      <c r="K3" s="1">
        <f t="shared" ref="K3:K44" si="2">(I3*7)/60</f>
        <v>347.78333333333336</v>
      </c>
      <c r="L3" s="1">
        <f t="shared" ref="L3:M15" si="3">J3-E3</f>
        <v>0.40732212084997244</v>
      </c>
      <c r="M3" s="1">
        <f t="shared" si="3"/>
        <v>313.95000000000005</v>
      </c>
      <c r="N3" s="2">
        <v>16</v>
      </c>
      <c r="P3" s="2">
        <f>985/4</f>
        <v>246.25</v>
      </c>
      <c r="Q3" s="2">
        <f>975/4</f>
        <v>243.75</v>
      </c>
      <c r="R3" s="2">
        <f>945/4</f>
        <v>236.25</v>
      </c>
      <c r="S3" s="2">
        <f>925/4</f>
        <v>231.25</v>
      </c>
      <c r="T3" s="2">
        <f>915/4</f>
        <v>228.75</v>
      </c>
      <c r="U3" s="2">
        <f>885/4</f>
        <v>221.25</v>
      </c>
      <c r="V3" s="2">
        <f>865/4</f>
        <v>216.25</v>
      </c>
      <c r="W3" s="2">
        <f>855/4</f>
        <v>213.75</v>
      </c>
      <c r="X3" s="2">
        <f>855/4</f>
        <v>213.75</v>
      </c>
      <c r="Y3" s="2">
        <f>855/4</f>
        <v>213.75</v>
      </c>
      <c r="Z3" s="2">
        <f>845/4</f>
        <v>211.25</v>
      </c>
      <c r="AB3" s="2">
        <f>B3/P3</f>
        <v>2.0862944162436547</v>
      </c>
      <c r="AC3" s="2">
        <f>B3/Q3</f>
        <v>2.1076923076923078</v>
      </c>
      <c r="AD3" s="2">
        <f>B3/R3</f>
        <v>2.1746031746031744</v>
      </c>
      <c r="AE3" s="2">
        <f>B3/S3</f>
        <v>2.2216216216216216</v>
      </c>
      <c r="AF3" s="2">
        <f>B3/T3</f>
        <v>2.2459016393442623</v>
      </c>
      <c r="AG3" s="2">
        <f>B3/U3</f>
        <v>2.3220338983050848</v>
      </c>
      <c r="AH3" s="2">
        <f>B3/V3</f>
        <v>2.3757225433526012</v>
      </c>
      <c r="AI3" s="2">
        <f>B3/W3</f>
        <v>2.4035087719298245</v>
      </c>
      <c r="AJ3" s="2">
        <f>B3/X3</f>
        <v>2.4035087719298245</v>
      </c>
      <c r="AK3" s="2">
        <f>B3/Y3</f>
        <v>2.4035087719298245</v>
      </c>
      <c r="AL3" s="2">
        <f>B3/Z3</f>
        <v>2.4319526627218937</v>
      </c>
    </row>
    <row r="4" spans="1:38" s="2" customFormat="1" x14ac:dyDescent="0.2">
      <c r="A4" s="1" t="s">
        <v>11</v>
      </c>
      <c r="B4" s="2">
        <f>2165/4</f>
        <v>541.25</v>
      </c>
      <c r="C4" s="2">
        <f>945/4</f>
        <v>236.25</v>
      </c>
      <c r="D4" s="1">
        <v>304</v>
      </c>
      <c r="E4" s="2">
        <f t="shared" ref="E4:E44" si="4">B4/C4</f>
        <v>2.2910052910052912</v>
      </c>
      <c r="F4" s="1">
        <f t="shared" si="0"/>
        <v>35.466666666666669</v>
      </c>
      <c r="H4" s="1">
        <f>765/4</f>
        <v>191.25</v>
      </c>
      <c r="I4" s="1">
        <v>3334</v>
      </c>
      <c r="J4" s="1">
        <f t="shared" si="1"/>
        <v>2.8300653594771243</v>
      </c>
      <c r="K4" s="1">
        <f t="shared" si="2"/>
        <v>388.96666666666664</v>
      </c>
      <c r="L4" s="1">
        <f t="shared" si="3"/>
        <v>0.53906006847183319</v>
      </c>
      <c r="M4" s="1">
        <f t="shared" si="3"/>
        <v>353.5</v>
      </c>
      <c r="N4" s="1">
        <v>16</v>
      </c>
      <c r="P4" s="2">
        <f>915/4</f>
        <v>228.75</v>
      </c>
      <c r="Q4" s="2">
        <f>895/4</f>
        <v>223.75</v>
      </c>
      <c r="R4" s="2">
        <f>895/4</f>
        <v>223.75</v>
      </c>
      <c r="S4" s="2">
        <f>875/4</f>
        <v>218.75</v>
      </c>
      <c r="T4" s="2">
        <f>865/4</f>
        <v>216.25</v>
      </c>
      <c r="U4" s="2">
        <f>845/4</f>
        <v>211.25</v>
      </c>
      <c r="V4" s="2">
        <f>845/4</f>
        <v>211.25</v>
      </c>
      <c r="W4" s="2">
        <f>835/4</f>
        <v>208.75</v>
      </c>
      <c r="X4" s="2">
        <f>835/4</f>
        <v>208.75</v>
      </c>
      <c r="Y4" s="2">
        <f>835/4</f>
        <v>208.75</v>
      </c>
      <c r="Z4" s="2">
        <f>825/4</f>
        <v>206.25</v>
      </c>
      <c r="AB4" s="2">
        <f>B4/P7</f>
        <v>2.7935483870967741</v>
      </c>
      <c r="AC4" s="2">
        <f>B4/Q7</f>
        <v>2.8300653594771243</v>
      </c>
      <c r="AD4" s="2">
        <f>B4/R7</f>
        <v>2.8300653594771243</v>
      </c>
      <c r="AE4" s="2">
        <f>B4/S7</f>
        <v>2.8675496688741724</v>
      </c>
      <c r="AF4" s="2">
        <f>B4/T7</f>
        <v>2.8675496688741724</v>
      </c>
      <c r="AG4" s="2">
        <f>B4/U7</f>
        <v>2.8675496688741724</v>
      </c>
      <c r="AH4" s="2">
        <f>B4/V7</f>
        <v>2.8675496688741724</v>
      </c>
      <c r="AI4" s="2">
        <f>B4/W7</f>
        <v>2.9060402684563758</v>
      </c>
      <c r="AJ4" s="2">
        <f>B4/X7</f>
        <v>2.9060402684563758</v>
      </c>
      <c r="AK4" s="2">
        <f>B4/Y7</f>
        <v>2.9455782312925169</v>
      </c>
      <c r="AL4" s="2">
        <f>B4/Z7</f>
        <v>2.9455782312925169</v>
      </c>
    </row>
    <row r="5" spans="1:38" s="2" customFormat="1" x14ac:dyDescent="0.2">
      <c r="A5" s="1" t="s">
        <v>12</v>
      </c>
      <c r="B5" s="2">
        <f>2035/4</f>
        <v>508.75</v>
      </c>
      <c r="C5" s="2">
        <f>845/4</f>
        <v>211.25</v>
      </c>
      <c r="D5" s="2">
        <v>1565</v>
      </c>
      <c r="E5" s="2">
        <f t="shared" si="4"/>
        <v>2.4082840236686391</v>
      </c>
      <c r="F5" s="1">
        <f t="shared" si="0"/>
        <v>182.58333333333334</v>
      </c>
      <c r="H5" s="2">
        <f>735/4</f>
        <v>183.75</v>
      </c>
      <c r="I5" s="2">
        <v>4283</v>
      </c>
      <c r="J5" s="1">
        <f t="shared" si="1"/>
        <v>2.7687074829931975</v>
      </c>
      <c r="K5" s="1">
        <f t="shared" si="2"/>
        <v>499.68333333333334</v>
      </c>
      <c r="L5" s="1">
        <f t="shared" si="3"/>
        <v>0.36042345932455833</v>
      </c>
      <c r="M5" s="1">
        <f t="shared" si="3"/>
        <v>317.10000000000002</v>
      </c>
      <c r="N5" s="2">
        <v>21</v>
      </c>
      <c r="P5" s="2">
        <f>825/4</f>
        <v>206.25</v>
      </c>
      <c r="Q5" s="2">
        <f>815/4</f>
        <v>203.75</v>
      </c>
      <c r="R5" s="2">
        <f>795/4</f>
        <v>198.75</v>
      </c>
      <c r="S5" s="2">
        <f>785/4</f>
        <v>196.25</v>
      </c>
      <c r="T5" s="2">
        <f>780/4</f>
        <v>195</v>
      </c>
      <c r="U5" s="2">
        <f>775/4</f>
        <v>193.75</v>
      </c>
      <c r="V5" s="2">
        <f>775/4</f>
        <v>193.75</v>
      </c>
      <c r="W5" s="2">
        <f>770/4</f>
        <v>192.5</v>
      </c>
      <c r="X5" s="2">
        <f>765/4</f>
        <v>191.25</v>
      </c>
      <c r="Y5" s="2">
        <f>755/4</f>
        <v>188.75</v>
      </c>
      <c r="Z5" s="2">
        <f>750/4</f>
        <v>187.5</v>
      </c>
      <c r="AB5" s="2">
        <f t="shared" ref="AB5:AB44" si="5">B5/P5</f>
        <v>2.4666666666666668</v>
      </c>
      <c r="AC5" s="2">
        <f t="shared" ref="AC5:AC44" si="6">B5/Q5</f>
        <v>2.4969325153374231</v>
      </c>
      <c r="AD5" s="2">
        <f t="shared" ref="AD5:AD44" si="7">B5/R5</f>
        <v>2.5597484276729561</v>
      </c>
      <c r="AE5" s="2">
        <f t="shared" ref="AE5:AE44" si="8">B5/S5</f>
        <v>2.5923566878980893</v>
      </c>
      <c r="AF5" s="2">
        <f t="shared" ref="AF5:AF44" si="9">B5/T5</f>
        <v>2.608974358974359</v>
      </c>
      <c r="AG5" s="2">
        <f t="shared" ref="AG5:AG44" si="10">B5/U5</f>
        <v>2.6258064516129034</v>
      </c>
      <c r="AH5" s="2">
        <f t="shared" ref="AH5:AH44" si="11">B5/V5</f>
        <v>2.6258064516129034</v>
      </c>
      <c r="AI5" s="2">
        <f t="shared" ref="AI5:AI44" si="12">B5/W5</f>
        <v>2.6428571428571428</v>
      </c>
      <c r="AJ5" s="2">
        <f t="shared" ref="AJ5:AJ44" si="13">B5/X5</f>
        <v>2.6601307189542482</v>
      </c>
      <c r="AK5" s="2">
        <f t="shared" ref="AK5:AK44" si="14">B5/Y5</f>
        <v>2.6953642384105962</v>
      </c>
      <c r="AL5" s="2">
        <f t="shared" ref="AL5:AL44" si="15">B5/Z5</f>
        <v>2.7133333333333334</v>
      </c>
    </row>
    <row r="6" spans="1:38" s="2" customFormat="1" x14ac:dyDescent="0.2">
      <c r="A6" s="1" t="s">
        <v>13</v>
      </c>
      <c r="B6" s="1"/>
      <c r="C6" s="1"/>
      <c r="D6" s="2">
        <v>885</v>
      </c>
      <c r="F6" s="1">
        <f t="shared" si="0"/>
        <v>103.25</v>
      </c>
      <c r="I6" s="2">
        <v>2759</v>
      </c>
      <c r="J6" s="1"/>
      <c r="K6" s="1">
        <f t="shared" si="2"/>
        <v>321.88333333333333</v>
      </c>
      <c r="L6" s="1"/>
      <c r="M6" s="1">
        <f t="shared" si="3"/>
        <v>218.63333333333333</v>
      </c>
      <c r="O6" s="2" t="s">
        <v>21</v>
      </c>
      <c r="AB6" s="2" t="e">
        <f t="shared" si="5"/>
        <v>#DIV/0!</v>
      </c>
      <c r="AC6" s="2" t="e">
        <f t="shared" si="6"/>
        <v>#DIV/0!</v>
      </c>
      <c r="AD6" s="2" t="e">
        <f t="shared" si="7"/>
        <v>#DIV/0!</v>
      </c>
      <c r="AE6" s="2" t="e">
        <f t="shared" si="8"/>
        <v>#DIV/0!</v>
      </c>
      <c r="AF6" s="2" t="e">
        <f t="shared" si="9"/>
        <v>#DIV/0!</v>
      </c>
      <c r="AG6" s="2" t="e">
        <f t="shared" si="10"/>
        <v>#DIV/0!</v>
      </c>
      <c r="AH6" s="2" t="e">
        <f t="shared" si="11"/>
        <v>#DIV/0!</v>
      </c>
      <c r="AI6" s="2" t="e">
        <f t="shared" si="12"/>
        <v>#DIV/0!</v>
      </c>
      <c r="AJ6" s="2" t="e">
        <f t="shared" si="13"/>
        <v>#DIV/0!</v>
      </c>
      <c r="AK6" s="2" t="e">
        <f t="shared" si="14"/>
        <v>#DIV/0!</v>
      </c>
      <c r="AL6" s="2" t="e">
        <f t="shared" si="15"/>
        <v>#DIV/0!</v>
      </c>
    </row>
    <row r="7" spans="1:38" s="2" customFormat="1" x14ac:dyDescent="0.2">
      <c r="A7" s="1" t="s">
        <v>14</v>
      </c>
      <c r="B7" s="2">
        <f>1975/4</f>
        <v>493.75</v>
      </c>
      <c r="C7" s="2">
        <f>775/4</f>
        <v>193.75</v>
      </c>
      <c r="D7" s="2">
        <v>1233</v>
      </c>
      <c r="E7" s="2">
        <f t="shared" si="4"/>
        <v>2.5483870967741935</v>
      </c>
      <c r="F7" s="1">
        <f t="shared" si="0"/>
        <v>143.85</v>
      </c>
      <c r="H7" s="2">
        <f>725/4</f>
        <v>181.25</v>
      </c>
      <c r="I7" s="2">
        <v>3293</v>
      </c>
      <c r="J7" s="1">
        <f t="shared" si="1"/>
        <v>2.7241379310344827</v>
      </c>
      <c r="K7" s="1">
        <f t="shared" si="2"/>
        <v>384.18333333333334</v>
      </c>
      <c r="L7" s="1">
        <f t="shared" si="3"/>
        <v>0.17575083426028915</v>
      </c>
      <c r="M7" s="1">
        <f t="shared" si="3"/>
        <v>240.33333333333334</v>
      </c>
      <c r="N7" s="2">
        <v>16</v>
      </c>
      <c r="P7" s="2">
        <f>775/4</f>
        <v>193.75</v>
      </c>
      <c r="Q7" s="2">
        <f>765/4</f>
        <v>191.25</v>
      </c>
      <c r="R7" s="2">
        <f>765/4</f>
        <v>191.25</v>
      </c>
      <c r="S7" s="2">
        <f>755/4</f>
        <v>188.75</v>
      </c>
      <c r="T7" s="2">
        <f>755/4</f>
        <v>188.75</v>
      </c>
      <c r="U7" s="2">
        <f>755/4</f>
        <v>188.75</v>
      </c>
      <c r="V7" s="2">
        <f>755/4</f>
        <v>188.75</v>
      </c>
      <c r="W7" s="2">
        <f>745/4</f>
        <v>186.25</v>
      </c>
      <c r="X7" s="2">
        <f>745/4</f>
        <v>186.25</v>
      </c>
      <c r="Y7" s="2">
        <f>735/4</f>
        <v>183.75</v>
      </c>
      <c r="Z7" s="2">
        <f>735/4</f>
        <v>183.75</v>
      </c>
      <c r="AB7" s="2" t="e">
        <f>B7/#REF!</f>
        <v>#REF!</v>
      </c>
      <c r="AC7" s="2" t="e">
        <f>B7/#REF!</f>
        <v>#REF!</v>
      </c>
      <c r="AD7" s="2" t="e">
        <f>B7/#REF!</f>
        <v>#REF!</v>
      </c>
      <c r="AE7" s="2" t="e">
        <f>B7/#REF!</f>
        <v>#REF!</v>
      </c>
      <c r="AF7" s="2" t="e">
        <f>B7/#REF!</f>
        <v>#REF!</v>
      </c>
      <c r="AG7" s="2" t="e">
        <f>B7/#REF!</f>
        <v>#REF!</v>
      </c>
      <c r="AH7" s="2" t="e">
        <f>B7/#REF!</f>
        <v>#REF!</v>
      </c>
      <c r="AI7" s="2" t="e">
        <f>B7/#REF!</f>
        <v>#REF!</v>
      </c>
      <c r="AJ7" s="2" t="e">
        <f>B7/#REF!</f>
        <v>#REF!</v>
      </c>
      <c r="AK7" s="2" t="e">
        <f>B7/#REF!</f>
        <v>#REF!</v>
      </c>
      <c r="AL7" s="2" t="e">
        <f>B7/#REF!</f>
        <v>#REF!</v>
      </c>
    </row>
    <row r="8" spans="1:38" s="2" customFormat="1" x14ac:dyDescent="0.2">
      <c r="A8" s="1" t="s">
        <v>15</v>
      </c>
      <c r="B8" s="2">
        <f>2035/4</f>
        <v>508.75</v>
      </c>
      <c r="C8" s="2">
        <f>810/4</f>
        <v>202.5</v>
      </c>
      <c r="D8" s="2">
        <v>1650</v>
      </c>
      <c r="E8" s="2">
        <f t="shared" si="4"/>
        <v>2.5123456790123457</v>
      </c>
      <c r="F8" s="1">
        <f t="shared" si="0"/>
        <v>192.5</v>
      </c>
      <c r="H8" s="2">
        <f>765/4</f>
        <v>191.25</v>
      </c>
      <c r="I8" s="2">
        <v>4184</v>
      </c>
      <c r="J8" s="1">
        <f t="shared" si="1"/>
        <v>2.6601307189542482</v>
      </c>
      <c r="K8" s="1">
        <f t="shared" si="2"/>
        <v>488.13333333333333</v>
      </c>
      <c r="L8" s="1">
        <f t="shared" si="3"/>
        <v>0.14778503994190251</v>
      </c>
      <c r="M8" s="1">
        <f t="shared" si="3"/>
        <v>295.63333333333333</v>
      </c>
      <c r="N8" s="2">
        <v>15</v>
      </c>
      <c r="O8" s="2" t="s">
        <v>20</v>
      </c>
      <c r="AB8" s="2" t="e">
        <f t="shared" si="5"/>
        <v>#DIV/0!</v>
      </c>
      <c r="AC8" s="2" t="e">
        <f t="shared" si="6"/>
        <v>#DIV/0!</v>
      </c>
      <c r="AD8" s="2" t="e">
        <f t="shared" si="7"/>
        <v>#DIV/0!</v>
      </c>
      <c r="AE8" s="2" t="e">
        <f t="shared" si="8"/>
        <v>#DIV/0!</v>
      </c>
      <c r="AF8" s="2" t="e">
        <f t="shared" si="9"/>
        <v>#DIV/0!</v>
      </c>
      <c r="AG8" s="2" t="e">
        <f t="shared" si="10"/>
        <v>#DIV/0!</v>
      </c>
      <c r="AH8" s="2" t="e">
        <f t="shared" si="11"/>
        <v>#DIV/0!</v>
      </c>
      <c r="AI8" s="2" t="e">
        <f t="shared" si="12"/>
        <v>#DIV/0!</v>
      </c>
      <c r="AJ8" s="2" t="e">
        <f t="shared" si="13"/>
        <v>#DIV/0!</v>
      </c>
      <c r="AK8" s="2" t="e">
        <f t="shared" si="14"/>
        <v>#DIV/0!</v>
      </c>
      <c r="AL8" s="2" t="e">
        <f t="shared" si="15"/>
        <v>#DIV/0!</v>
      </c>
    </row>
    <row r="9" spans="1:38" s="2" customFormat="1" x14ac:dyDescent="0.2">
      <c r="A9" s="1" t="s">
        <v>16</v>
      </c>
      <c r="B9" s="2">
        <f>1975/4</f>
        <v>493.75</v>
      </c>
      <c r="C9" s="2">
        <f>935/4</f>
        <v>233.75</v>
      </c>
      <c r="D9" s="2">
        <v>1739</v>
      </c>
      <c r="E9" s="2">
        <f t="shared" si="4"/>
        <v>2.1122994652406417</v>
      </c>
      <c r="F9" s="1">
        <f t="shared" si="0"/>
        <v>202.88333333333333</v>
      </c>
      <c r="H9" s="2">
        <f>715/4</f>
        <v>178.75</v>
      </c>
      <c r="I9" s="2">
        <v>3912</v>
      </c>
      <c r="J9" s="1">
        <f t="shared" si="1"/>
        <v>2.7622377622377621</v>
      </c>
      <c r="K9" s="1">
        <f t="shared" si="2"/>
        <v>456.4</v>
      </c>
      <c r="L9" s="1">
        <f t="shared" si="3"/>
        <v>0.64993829699712036</v>
      </c>
      <c r="M9" s="1">
        <f t="shared" si="3"/>
        <v>253.51666666666665</v>
      </c>
      <c r="N9" s="2">
        <v>16</v>
      </c>
      <c r="P9" s="2" t="s">
        <v>76</v>
      </c>
      <c r="AB9" s="2" t="e">
        <f t="shared" si="5"/>
        <v>#VALUE!</v>
      </c>
      <c r="AC9" s="2" t="e">
        <f t="shared" si="6"/>
        <v>#DIV/0!</v>
      </c>
      <c r="AD9" s="2" t="e">
        <f t="shared" si="7"/>
        <v>#DIV/0!</v>
      </c>
      <c r="AE9" s="2" t="e">
        <f t="shared" si="8"/>
        <v>#DIV/0!</v>
      </c>
      <c r="AF9" s="2" t="e">
        <f t="shared" si="9"/>
        <v>#DIV/0!</v>
      </c>
      <c r="AG9" s="2" t="e">
        <f t="shared" si="10"/>
        <v>#DIV/0!</v>
      </c>
      <c r="AH9" s="2" t="e">
        <f t="shared" si="11"/>
        <v>#DIV/0!</v>
      </c>
      <c r="AI9" s="2" t="e">
        <f t="shared" si="12"/>
        <v>#DIV/0!</v>
      </c>
      <c r="AJ9" s="2" t="e">
        <f t="shared" si="13"/>
        <v>#DIV/0!</v>
      </c>
      <c r="AK9" s="2" t="e">
        <f t="shared" si="14"/>
        <v>#DIV/0!</v>
      </c>
      <c r="AL9" s="2" t="e">
        <f t="shared" si="15"/>
        <v>#DIV/0!</v>
      </c>
    </row>
    <row r="10" spans="1:38" s="2" customFormat="1" x14ac:dyDescent="0.2">
      <c r="A10" s="1" t="s">
        <v>17</v>
      </c>
      <c r="B10" s="2">
        <f>2055/4</f>
        <v>513.75</v>
      </c>
      <c r="C10" s="2">
        <f>845/4</f>
        <v>211.25</v>
      </c>
      <c r="D10" s="2">
        <v>1180</v>
      </c>
      <c r="E10" s="2">
        <f t="shared" si="4"/>
        <v>2.4319526627218937</v>
      </c>
      <c r="F10" s="1">
        <f t="shared" si="0"/>
        <v>137.66666666666666</v>
      </c>
      <c r="H10" s="2">
        <f>745/4</f>
        <v>186.25</v>
      </c>
      <c r="I10" s="2">
        <v>3210</v>
      </c>
      <c r="J10" s="1">
        <f t="shared" si="1"/>
        <v>2.7583892617449663</v>
      </c>
      <c r="K10" s="1">
        <f t="shared" si="2"/>
        <v>374.5</v>
      </c>
      <c r="L10" s="1">
        <f t="shared" si="3"/>
        <v>0.32643659902307265</v>
      </c>
      <c r="M10" s="1">
        <f t="shared" si="3"/>
        <v>236.83333333333334</v>
      </c>
      <c r="N10" s="2">
        <v>17</v>
      </c>
      <c r="P10" s="2">
        <f>805/4</f>
        <v>201.25</v>
      </c>
      <c r="Q10" s="2">
        <f>795/4</f>
        <v>198.75</v>
      </c>
      <c r="R10" s="2">
        <f>785/4</f>
        <v>196.25</v>
      </c>
      <c r="S10" s="2">
        <f>775/4</f>
        <v>193.75</v>
      </c>
      <c r="T10" s="2">
        <f>765/4</f>
        <v>191.25</v>
      </c>
      <c r="U10" s="2">
        <f>755/4</f>
        <v>188.75</v>
      </c>
      <c r="V10" s="2">
        <f>755/4</f>
        <v>188.75</v>
      </c>
      <c r="W10" s="2">
        <f>750/4</f>
        <v>187.5</v>
      </c>
      <c r="X10" s="2">
        <f>750/4</f>
        <v>187.5</v>
      </c>
      <c r="Y10" s="2">
        <f>750/4</f>
        <v>187.5</v>
      </c>
      <c r="Z10" s="2">
        <f>750/4</f>
        <v>187.5</v>
      </c>
      <c r="AB10" s="2">
        <f t="shared" si="5"/>
        <v>2.5527950310559007</v>
      </c>
      <c r="AC10" s="2">
        <f t="shared" si="6"/>
        <v>2.5849056603773586</v>
      </c>
      <c r="AD10" s="2">
        <f t="shared" si="7"/>
        <v>2.6178343949044587</v>
      </c>
      <c r="AE10" s="2">
        <f t="shared" si="8"/>
        <v>2.6516129032258067</v>
      </c>
      <c r="AF10" s="2">
        <f t="shared" si="9"/>
        <v>2.6862745098039214</v>
      </c>
      <c r="AG10" s="2">
        <f t="shared" si="10"/>
        <v>2.7218543046357615</v>
      </c>
      <c r="AH10" s="2">
        <f t="shared" si="11"/>
        <v>2.7218543046357615</v>
      </c>
      <c r="AI10" s="2">
        <f t="shared" si="12"/>
        <v>2.74</v>
      </c>
      <c r="AJ10" s="2">
        <f t="shared" si="13"/>
        <v>2.74</v>
      </c>
      <c r="AK10" s="2">
        <f t="shared" si="14"/>
        <v>2.74</v>
      </c>
      <c r="AL10" s="2">
        <f t="shared" si="15"/>
        <v>2.74</v>
      </c>
    </row>
    <row r="11" spans="1:38" s="2" customFormat="1" x14ac:dyDescent="0.2">
      <c r="A11" s="1" t="s">
        <v>18</v>
      </c>
      <c r="B11" s="2">
        <f>2185/4</f>
        <v>546.25</v>
      </c>
      <c r="C11" s="2">
        <f>885/4</f>
        <v>221.25</v>
      </c>
      <c r="D11" s="2">
        <v>1406</v>
      </c>
      <c r="E11" s="2">
        <f t="shared" si="4"/>
        <v>2.4689265536723162</v>
      </c>
      <c r="F11" s="1">
        <f t="shared" si="0"/>
        <v>164.03333333333333</v>
      </c>
      <c r="H11" s="2">
        <f>765/4</f>
        <v>191.25</v>
      </c>
      <c r="I11" s="2">
        <v>4075</v>
      </c>
      <c r="J11" s="1">
        <f t="shared" si="1"/>
        <v>2.8562091503267975</v>
      </c>
      <c r="K11" s="1">
        <f t="shared" si="2"/>
        <v>475.41666666666669</v>
      </c>
      <c r="L11" s="1">
        <f t="shared" si="3"/>
        <v>0.38728259665448128</v>
      </c>
      <c r="M11" s="1">
        <f t="shared" si="3"/>
        <v>311.38333333333333</v>
      </c>
      <c r="N11" s="2">
        <v>21</v>
      </c>
      <c r="P11" s="2">
        <f>875/4</f>
        <v>218.75</v>
      </c>
      <c r="Q11" s="2">
        <f>875/4</f>
        <v>218.75</v>
      </c>
      <c r="R11" s="2">
        <f>865/4</f>
        <v>216.25</v>
      </c>
      <c r="S11" s="2">
        <f>835/4</f>
        <v>208.75</v>
      </c>
      <c r="T11" s="2">
        <f>835/4</f>
        <v>208.75</v>
      </c>
      <c r="U11" s="2">
        <f>830/4</f>
        <v>207.5</v>
      </c>
      <c r="V11" s="2">
        <f>825/4</f>
        <v>206.25</v>
      </c>
      <c r="W11" s="2">
        <f>815/4</f>
        <v>203.75</v>
      </c>
      <c r="X11" s="2">
        <f>795/4</f>
        <v>198.75</v>
      </c>
      <c r="Y11" s="2">
        <f>795/4</f>
        <v>198.75</v>
      </c>
      <c r="Z11" s="2">
        <f>785/4</f>
        <v>196.25</v>
      </c>
      <c r="AB11" s="2">
        <f t="shared" si="5"/>
        <v>2.4971428571428573</v>
      </c>
      <c r="AC11" s="2">
        <f t="shared" si="6"/>
        <v>2.4971428571428573</v>
      </c>
      <c r="AD11" s="2">
        <f t="shared" si="7"/>
        <v>2.5260115606936417</v>
      </c>
      <c r="AE11" s="2">
        <f t="shared" si="8"/>
        <v>2.6167664670658684</v>
      </c>
      <c r="AF11" s="2">
        <f t="shared" si="9"/>
        <v>2.6167664670658684</v>
      </c>
      <c r="AG11" s="2">
        <f t="shared" si="10"/>
        <v>2.6325301204819276</v>
      </c>
      <c r="AH11" s="2">
        <f t="shared" si="11"/>
        <v>2.6484848484848484</v>
      </c>
      <c r="AI11" s="2">
        <f t="shared" si="12"/>
        <v>2.6809815950920246</v>
      </c>
      <c r="AJ11" s="2">
        <f t="shared" si="13"/>
        <v>2.7484276729559749</v>
      </c>
      <c r="AK11" s="2">
        <f t="shared" si="14"/>
        <v>2.7484276729559749</v>
      </c>
      <c r="AL11" s="2">
        <f t="shared" si="15"/>
        <v>2.7834394904458599</v>
      </c>
    </row>
    <row r="12" spans="1:38" s="2" customFormat="1" x14ac:dyDescent="0.2">
      <c r="A12" s="1" t="s">
        <v>19</v>
      </c>
      <c r="B12" s="2">
        <f>2115/4</f>
        <v>528.75</v>
      </c>
      <c r="C12" s="2">
        <f>925/4</f>
        <v>231.25</v>
      </c>
      <c r="D12" s="2">
        <v>660</v>
      </c>
      <c r="E12" s="2">
        <f t="shared" si="4"/>
        <v>2.2864864864864867</v>
      </c>
      <c r="F12" s="1">
        <f t="shared" si="0"/>
        <v>77</v>
      </c>
      <c r="H12" s="2">
        <f>760/4</f>
        <v>190</v>
      </c>
      <c r="I12" s="2">
        <v>3069</v>
      </c>
      <c r="J12" s="1">
        <f t="shared" si="1"/>
        <v>2.7828947368421053</v>
      </c>
      <c r="K12" s="1">
        <f t="shared" si="2"/>
        <v>358.05</v>
      </c>
      <c r="L12" s="1">
        <f t="shared" si="3"/>
        <v>0.49640825035561864</v>
      </c>
      <c r="M12" s="1">
        <f t="shared" si="3"/>
        <v>281.05</v>
      </c>
      <c r="N12" s="2">
        <v>18</v>
      </c>
      <c r="P12" s="2">
        <f>895/4</f>
        <v>223.75</v>
      </c>
      <c r="Q12" s="2">
        <f>845/4</f>
        <v>211.25</v>
      </c>
      <c r="R12" s="2">
        <f>825/4</f>
        <v>206.25</v>
      </c>
      <c r="S12" s="2">
        <f>815/4</f>
        <v>203.75</v>
      </c>
      <c r="T12" s="2">
        <f>805/4</f>
        <v>201.25</v>
      </c>
      <c r="U12" s="2">
        <f>785/4</f>
        <v>196.25</v>
      </c>
      <c r="V12" s="2">
        <f>775/4</f>
        <v>193.75</v>
      </c>
      <c r="W12" s="2">
        <f>775/4</f>
        <v>193.75</v>
      </c>
      <c r="X12" s="2">
        <f>765/4</f>
        <v>191.25</v>
      </c>
      <c r="Y12" s="2">
        <f>760/4</f>
        <v>190</v>
      </c>
      <c r="Z12" s="2">
        <f>760/4</f>
        <v>190</v>
      </c>
      <c r="AB12" s="2">
        <f t="shared" si="5"/>
        <v>2.3631284916201118</v>
      </c>
      <c r="AC12" s="2">
        <f t="shared" si="6"/>
        <v>2.5029585798816569</v>
      </c>
      <c r="AD12" s="2">
        <f t="shared" si="7"/>
        <v>2.5636363636363635</v>
      </c>
      <c r="AE12" s="2">
        <f t="shared" si="8"/>
        <v>2.5950920245398774</v>
      </c>
      <c r="AF12" s="2">
        <f t="shared" si="9"/>
        <v>2.627329192546584</v>
      </c>
      <c r="AG12" s="2">
        <f t="shared" si="10"/>
        <v>2.6942675159235669</v>
      </c>
      <c r="AH12" s="2">
        <f t="shared" si="11"/>
        <v>2.7290322580645161</v>
      </c>
      <c r="AI12" s="2">
        <f t="shared" si="12"/>
        <v>2.7290322580645161</v>
      </c>
      <c r="AJ12" s="2">
        <f t="shared" si="13"/>
        <v>2.7647058823529411</v>
      </c>
      <c r="AK12" s="2">
        <f t="shared" si="14"/>
        <v>2.7828947368421053</v>
      </c>
      <c r="AL12" s="2">
        <f t="shared" si="15"/>
        <v>2.7828947368421053</v>
      </c>
    </row>
    <row r="13" spans="1:38" s="2" customFormat="1" x14ac:dyDescent="0.2">
      <c r="A13" s="1" t="s">
        <v>22</v>
      </c>
      <c r="F13" s="1"/>
      <c r="J13" s="1"/>
      <c r="K13" s="1"/>
      <c r="L13" s="1"/>
      <c r="M13" s="1"/>
      <c r="O13" s="2" t="s">
        <v>33</v>
      </c>
      <c r="AB13" s="2" t="e">
        <f>O13/P13</f>
        <v>#VALUE!</v>
      </c>
      <c r="AC13" s="2" t="e">
        <f>O13/Q13</f>
        <v>#VALUE!</v>
      </c>
      <c r="AD13" s="2" t="e">
        <f>O13/R13</f>
        <v>#VALUE!</v>
      </c>
      <c r="AE13" s="2" t="e">
        <f>O13/S13</f>
        <v>#VALUE!</v>
      </c>
      <c r="AF13" s="2" t="e">
        <f>O13/T13</f>
        <v>#VALUE!</v>
      </c>
      <c r="AG13" s="2" t="e">
        <f>O13/U13</f>
        <v>#VALUE!</v>
      </c>
      <c r="AH13" s="2" t="e">
        <f>O13/V13</f>
        <v>#VALUE!</v>
      </c>
      <c r="AI13" s="2" t="e">
        <f>O13/W13</f>
        <v>#VALUE!</v>
      </c>
      <c r="AJ13" s="2" t="e">
        <f>O13/X13</f>
        <v>#VALUE!</v>
      </c>
      <c r="AK13" s="2" t="e">
        <f>O13/Y13</f>
        <v>#VALUE!</v>
      </c>
      <c r="AL13" s="2" t="e">
        <f>O13/Z13</f>
        <v>#VALUE!</v>
      </c>
    </row>
    <row r="14" spans="1:38" s="2" customFormat="1" x14ac:dyDescent="0.2">
      <c r="A14" s="1" t="s">
        <v>23</v>
      </c>
      <c r="B14" s="2">
        <f>2085/4</f>
        <v>521.25</v>
      </c>
      <c r="C14" s="2">
        <f>915/4</f>
        <v>228.75</v>
      </c>
      <c r="D14" s="2">
        <v>20</v>
      </c>
      <c r="E14" s="2">
        <f t="shared" si="4"/>
        <v>2.278688524590164</v>
      </c>
      <c r="F14" s="1">
        <f t="shared" si="0"/>
        <v>2.3333333333333335</v>
      </c>
      <c r="H14" s="2">
        <f>795/4</f>
        <v>198.75</v>
      </c>
      <c r="I14" s="2">
        <v>2627</v>
      </c>
      <c r="J14" s="1">
        <f t="shared" si="1"/>
        <v>2.6226415094339623</v>
      </c>
      <c r="K14" s="1">
        <f t="shared" si="2"/>
        <v>306.48333333333335</v>
      </c>
      <c r="L14" s="1">
        <f t="shared" si="3"/>
        <v>0.34395298484379833</v>
      </c>
      <c r="M14" s="1">
        <f t="shared" si="3"/>
        <v>304.15000000000003</v>
      </c>
      <c r="N14" s="2">
        <v>20</v>
      </c>
      <c r="P14" s="2">
        <f>885/4</f>
        <v>221.25</v>
      </c>
      <c r="Q14" s="2">
        <f>865/4</f>
        <v>216.25</v>
      </c>
      <c r="R14" s="2">
        <f>865/4</f>
        <v>216.25</v>
      </c>
      <c r="S14" s="2">
        <f>860/4</f>
        <v>215</v>
      </c>
      <c r="T14" s="2">
        <f>855/4</f>
        <v>213.75</v>
      </c>
      <c r="U14" s="2">
        <f>835/4</f>
        <v>208.75</v>
      </c>
      <c r="V14" s="2">
        <f>825/4</f>
        <v>206.25</v>
      </c>
      <c r="W14" s="2">
        <f>820/4</f>
        <v>205</v>
      </c>
      <c r="X14" s="2">
        <f>820/4</f>
        <v>205</v>
      </c>
      <c r="Y14" s="2">
        <f>820/4</f>
        <v>205</v>
      </c>
      <c r="Z14" s="2">
        <f>805/4</f>
        <v>201.25</v>
      </c>
      <c r="AB14" s="2">
        <f t="shared" si="5"/>
        <v>2.3559322033898304</v>
      </c>
      <c r="AC14" s="2">
        <f t="shared" si="6"/>
        <v>2.4104046242774566</v>
      </c>
      <c r="AD14" s="2">
        <f t="shared" si="7"/>
        <v>2.4104046242774566</v>
      </c>
      <c r="AE14" s="2">
        <f t="shared" si="8"/>
        <v>2.4244186046511627</v>
      </c>
      <c r="AF14" s="2">
        <f t="shared" si="9"/>
        <v>2.4385964912280702</v>
      </c>
      <c r="AG14" s="2">
        <f t="shared" si="10"/>
        <v>2.4970059880239521</v>
      </c>
      <c r="AH14" s="2">
        <f t="shared" si="11"/>
        <v>2.5272727272727273</v>
      </c>
      <c r="AI14" s="2">
        <f t="shared" si="12"/>
        <v>2.5426829268292681</v>
      </c>
      <c r="AJ14" s="2">
        <f t="shared" si="13"/>
        <v>2.5426829268292681</v>
      </c>
      <c r="AK14" s="2">
        <f t="shared" si="14"/>
        <v>2.5426829268292681</v>
      </c>
      <c r="AL14" s="2">
        <f t="shared" si="15"/>
        <v>2.5900621118012421</v>
      </c>
    </row>
    <row r="15" spans="1:38" s="2" customFormat="1" x14ac:dyDescent="0.2">
      <c r="A15" s="1" t="s">
        <v>24</v>
      </c>
      <c r="B15" s="2">
        <f>2045/4</f>
        <v>511.25</v>
      </c>
      <c r="C15" s="2">
        <f>875/4</f>
        <v>218.75</v>
      </c>
      <c r="D15" s="2">
        <v>657</v>
      </c>
      <c r="E15" s="2">
        <f t="shared" si="4"/>
        <v>2.3371428571428572</v>
      </c>
      <c r="F15" s="1">
        <f t="shared" si="0"/>
        <v>76.650000000000006</v>
      </c>
      <c r="H15" s="2">
        <f>770/4</f>
        <v>192.5</v>
      </c>
      <c r="I15" s="2">
        <v>3027</v>
      </c>
      <c r="J15" s="1">
        <f t="shared" si="1"/>
        <v>2.6558441558441559</v>
      </c>
      <c r="K15" s="1">
        <f t="shared" si="2"/>
        <v>353.15</v>
      </c>
      <c r="L15" s="1">
        <f t="shared" si="3"/>
        <v>0.31870129870129871</v>
      </c>
      <c r="M15" s="1">
        <f t="shared" si="3"/>
        <v>276.5</v>
      </c>
      <c r="N15" s="2">
        <v>20</v>
      </c>
      <c r="P15" s="2">
        <f>865/4</f>
        <v>216.25</v>
      </c>
      <c r="Q15" s="2">
        <f>835/4</f>
        <v>208.75</v>
      </c>
      <c r="R15" s="2">
        <f>815/4</f>
        <v>203.75</v>
      </c>
      <c r="S15" s="2">
        <f>815/4</f>
        <v>203.75</v>
      </c>
      <c r="T15" s="2">
        <f>805/4</f>
        <v>201.25</v>
      </c>
      <c r="U15" s="2">
        <f>805/4</f>
        <v>201.25</v>
      </c>
      <c r="V15" s="2">
        <f>805/4</f>
        <v>201.25</v>
      </c>
      <c r="W15" s="2">
        <f>795/4</f>
        <v>198.75</v>
      </c>
      <c r="X15" s="2">
        <f>785/4</f>
        <v>196.25</v>
      </c>
      <c r="Y15" s="2">
        <f>785/4</f>
        <v>196.25</v>
      </c>
      <c r="Z15" s="2">
        <f>775/4</f>
        <v>193.75</v>
      </c>
      <c r="AB15" s="2">
        <f t="shared" si="5"/>
        <v>2.3641618497109826</v>
      </c>
      <c r="AC15" s="2">
        <f t="shared" si="6"/>
        <v>2.4491017964071857</v>
      </c>
      <c r="AD15" s="2">
        <f t="shared" si="7"/>
        <v>2.5092024539877302</v>
      </c>
      <c r="AE15" s="2">
        <f t="shared" si="8"/>
        <v>2.5092024539877302</v>
      </c>
      <c r="AF15" s="2">
        <f t="shared" si="9"/>
        <v>2.5403726708074532</v>
      </c>
      <c r="AG15" s="2">
        <f t="shared" si="10"/>
        <v>2.5403726708074532</v>
      </c>
      <c r="AH15" s="2">
        <f t="shared" si="11"/>
        <v>2.5403726708074532</v>
      </c>
      <c r="AI15" s="2">
        <f t="shared" si="12"/>
        <v>2.5723270440251573</v>
      </c>
      <c r="AJ15" s="2">
        <f t="shared" si="13"/>
        <v>2.605095541401274</v>
      </c>
      <c r="AK15" s="2">
        <f t="shared" si="14"/>
        <v>2.605095541401274</v>
      </c>
      <c r="AL15" s="2">
        <f t="shared" si="15"/>
        <v>2.6387096774193548</v>
      </c>
    </row>
    <row r="16" spans="1:38" s="2" customFormat="1" x14ac:dyDescent="0.2">
      <c r="A16" s="1" t="s">
        <v>25</v>
      </c>
      <c r="F16" s="1"/>
      <c r="J16" s="1"/>
      <c r="K16" s="1"/>
      <c r="L16" s="1"/>
      <c r="M16" s="1"/>
      <c r="O16" s="2" t="s">
        <v>33</v>
      </c>
      <c r="AB16" s="2" t="e">
        <f>O16/P16</f>
        <v>#VALUE!</v>
      </c>
      <c r="AC16" s="2" t="e">
        <f>O16/Q16</f>
        <v>#VALUE!</v>
      </c>
      <c r="AD16" s="2" t="e">
        <f>O16/R16</f>
        <v>#VALUE!</v>
      </c>
      <c r="AE16" s="2" t="e">
        <f>O16/S16</f>
        <v>#VALUE!</v>
      </c>
      <c r="AF16" s="2" t="e">
        <f>O16/T16</f>
        <v>#VALUE!</v>
      </c>
      <c r="AG16" s="2" t="e">
        <f>O16/U16</f>
        <v>#VALUE!</v>
      </c>
      <c r="AH16" s="2" t="e">
        <f>O16/V16</f>
        <v>#VALUE!</v>
      </c>
      <c r="AI16" s="2" t="e">
        <f>O16/W16</f>
        <v>#VALUE!</v>
      </c>
      <c r="AJ16" s="2" t="e">
        <f>O16/X16</f>
        <v>#VALUE!</v>
      </c>
      <c r="AK16" s="2" t="e">
        <f>O16/Y16</f>
        <v>#VALUE!</v>
      </c>
      <c r="AL16" s="2" t="e">
        <f>O16/Z16</f>
        <v>#VALUE!</v>
      </c>
    </row>
    <row r="17" spans="1:38" s="2" customFormat="1" x14ac:dyDescent="0.2">
      <c r="A17" s="1" t="s">
        <v>26</v>
      </c>
      <c r="F17" s="1"/>
      <c r="J17" s="1"/>
      <c r="K17" s="1"/>
      <c r="L17" s="1"/>
      <c r="M17" s="1"/>
      <c r="O17" s="2" t="s">
        <v>9</v>
      </c>
      <c r="AB17" s="2" t="e">
        <f>O17/P17</f>
        <v>#VALUE!</v>
      </c>
      <c r="AC17" s="2" t="e">
        <f>O17/Q17</f>
        <v>#VALUE!</v>
      </c>
      <c r="AD17" s="2" t="e">
        <f>O17/R17</f>
        <v>#VALUE!</v>
      </c>
      <c r="AE17" s="2" t="e">
        <f>O17/S17</f>
        <v>#VALUE!</v>
      </c>
      <c r="AF17" s="2" t="e">
        <f>O17/T17</f>
        <v>#VALUE!</v>
      </c>
      <c r="AG17" s="2" t="e">
        <f>O17/U17</f>
        <v>#VALUE!</v>
      </c>
      <c r="AH17" s="2" t="e">
        <f>O17/V17</f>
        <v>#VALUE!</v>
      </c>
      <c r="AI17" s="2" t="e">
        <f>O17/W17</f>
        <v>#VALUE!</v>
      </c>
      <c r="AJ17" s="2" t="e">
        <f>O17/X17</f>
        <v>#VALUE!</v>
      </c>
      <c r="AK17" s="2" t="e">
        <f>O17/Y17</f>
        <v>#VALUE!</v>
      </c>
      <c r="AL17" s="2" t="e">
        <f>O17/Z17</f>
        <v>#VALUE!</v>
      </c>
    </row>
    <row r="18" spans="1:38" s="2" customFormat="1" x14ac:dyDescent="0.2">
      <c r="A18" s="1" t="s">
        <v>27</v>
      </c>
      <c r="F18" s="1"/>
      <c r="J18" s="1"/>
      <c r="K18" s="1"/>
      <c r="L18" s="1"/>
      <c r="M18" s="1"/>
      <c r="O18" s="2" t="s">
        <v>34</v>
      </c>
      <c r="AB18" s="2" t="e">
        <f>O18/P18</f>
        <v>#VALUE!</v>
      </c>
      <c r="AC18" s="2" t="e">
        <f>O18/Q18</f>
        <v>#VALUE!</v>
      </c>
      <c r="AD18" s="2" t="e">
        <f>O18/R18</f>
        <v>#VALUE!</v>
      </c>
      <c r="AE18" s="2" t="e">
        <f>O18/S18</f>
        <v>#VALUE!</v>
      </c>
      <c r="AF18" s="2" t="e">
        <f>O18/T18</f>
        <v>#VALUE!</v>
      </c>
      <c r="AG18" s="2" t="e">
        <f>O18/U18</f>
        <v>#VALUE!</v>
      </c>
      <c r="AH18" s="2" t="e">
        <f>O18/V18</f>
        <v>#VALUE!</v>
      </c>
      <c r="AI18" s="2" t="e">
        <f>O18/W18</f>
        <v>#VALUE!</v>
      </c>
      <c r="AJ18" s="2" t="e">
        <f>O18/X18</f>
        <v>#VALUE!</v>
      </c>
      <c r="AK18" s="2" t="e">
        <f>O18/Y18</f>
        <v>#VALUE!</v>
      </c>
      <c r="AL18" s="2" t="e">
        <f>O18/Z18</f>
        <v>#VALUE!</v>
      </c>
    </row>
    <row r="19" spans="1:38" s="2" customFormat="1" x14ac:dyDescent="0.2">
      <c r="A19" s="1" t="s">
        <v>28</v>
      </c>
      <c r="B19" s="2">
        <f>2105/4</f>
        <v>526.25</v>
      </c>
      <c r="C19" s="2">
        <f>955/4</f>
        <v>238.75</v>
      </c>
      <c r="D19" s="2">
        <v>245</v>
      </c>
      <c r="E19" s="2">
        <f t="shared" si="4"/>
        <v>2.2041884816753927</v>
      </c>
      <c r="F19" s="1">
        <f t="shared" si="0"/>
        <v>28.583333333333332</v>
      </c>
      <c r="H19" s="2">
        <f>815/4</f>
        <v>203.75</v>
      </c>
      <c r="I19" s="2">
        <v>2558</v>
      </c>
      <c r="J19" s="1">
        <f t="shared" si="1"/>
        <v>2.5828220858895707</v>
      </c>
      <c r="K19" s="1">
        <f t="shared" si="2"/>
        <v>298.43333333333334</v>
      </c>
      <c r="L19" s="1">
        <f t="shared" ref="L19:M38" si="16">J19-E19</f>
        <v>0.37863360421417802</v>
      </c>
      <c r="M19" s="1">
        <f t="shared" si="16"/>
        <v>269.85000000000002</v>
      </c>
      <c r="N19" s="2">
        <v>22</v>
      </c>
      <c r="P19" s="2">
        <f>935/4</f>
        <v>233.75</v>
      </c>
      <c r="Q19" s="2">
        <f>925/4</f>
        <v>231.25</v>
      </c>
      <c r="R19" s="2">
        <f>915/4</f>
        <v>228.75</v>
      </c>
      <c r="S19" s="2">
        <f>905/4</f>
        <v>226.25</v>
      </c>
      <c r="T19" s="2">
        <f>885/4</f>
        <v>221.25</v>
      </c>
      <c r="U19" s="2">
        <f>875/4</f>
        <v>218.75</v>
      </c>
      <c r="V19" s="2">
        <f>865/4</f>
        <v>216.25</v>
      </c>
      <c r="W19" s="2">
        <f>860/4</f>
        <v>215</v>
      </c>
      <c r="X19" s="2">
        <f>860/4</f>
        <v>215</v>
      </c>
      <c r="Y19" s="2">
        <f>845/4</f>
        <v>211.25</v>
      </c>
      <c r="Z19" s="2">
        <f>825/4</f>
        <v>206.25</v>
      </c>
      <c r="AB19" s="2">
        <f t="shared" si="5"/>
        <v>2.251336898395722</v>
      </c>
      <c r="AC19" s="2">
        <f t="shared" si="6"/>
        <v>2.2756756756756755</v>
      </c>
      <c r="AD19" s="2">
        <f t="shared" si="7"/>
        <v>2.3005464480874318</v>
      </c>
      <c r="AE19" s="2">
        <f t="shared" si="8"/>
        <v>2.3259668508287294</v>
      </c>
      <c r="AF19" s="2">
        <f t="shared" si="9"/>
        <v>2.3785310734463279</v>
      </c>
      <c r="AG19" s="2">
        <f t="shared" si="10"/>
        <v>2.4057142857142857</v>
      </c>
      <c r="AH19" s="2">
        <f t="shared" si="11"/>
        <v>2.4335260115606938</v>
      </c>
      <c r="AI19" s="2">
        <f t="shared" si="12"/>
        <v>2.4476744186046511</v>
      </c>
      <c r="AJ19" s="2">
        <f t="shared" si="13"/>
        <v>2.4476744186046511</v>
      </c>
      <c r="AK19" s="2">
        <f t="shared" si="14"/>
        <v>2.4911242603550297</v>
      </c>
      <c r="AL19" s="2">
        <f t="shared" si="15"/>
        <v>2.5515151515151517</v>
      </c>
    </row>
    <row r="20" spans="1:38" s="2" customFormat="1" x14ac:dyDescent="0.2">
      <c r="A20" s="1" t="s">
        <v>29</v>
      </c>
      <c r="B20" s="2">
        <f>2095/4</f>
        <v>523.75</v>
      </c>
      <c r="C20" s="2">
        <f>915/4</f>
        <v>228.75</v>
      </c>
      <c r="D20" s="2">
        <v>656</v>
      </c>
      <c r="E20" s="2">
        <f t="shared" si="4"/>
        <v>2.2896174863387979</v>
      </c>
      <c r="F20" s="1">
        <f t="shared" si="0"/>
        <v>76.533333333333331</v>
      </c>
      <c r="H20" s="2" t="s">
        <v>64</v>
      </c>
      <c r="I20" s="2">
        <v>3067</v>
      </c>
      <c r="J20" s="1"/>
      <c r="K20" s="1">
        <f t="shared" si="2"/>
        <v>357.81666666666666</v>
      </c>
      <c r="L20" s="1"/>
      <c r="M20" s="1">
        <f t="shared" si="16"/>
        <v>281.2833333333333</v>
      </c>
      <c r="N20" s="2">
        <v>18</v>
      </c>
      <c r="P20" s="2">
        <f>915/4</f>
        <v>228.75</v>
      </c>
      <c r="Q20" s="2">
        <f>905/4</f>
        <v>226.25</v>
      </c>
      <c r="R20" s="2">
        <f>895/4</f>
        <v>223.75</v>
      </c>
      <c r="S20" s="2">
        <f>885/4</f>
        <v>221.25</v>
      </c>
      <c r="T20" s="2">
        <f>885/4</f>
        <v>221.25</v>
      </c>
      <c r="U20" s="2">
        <f>875/4</f>
        <v>218.75</v>
      </c>
      <c r="V20" s="2">
        <f>855/4</f>
        <v>213.75</v>
      </c>
      <c r="W20" s="2">
        <f>855/4</f>
        <v>213.75</v>
      </c>
      <c r="X20" s="2">
        <f>845/4</f>
        <v>211.25</v>
      </c>
      <c r="Y20" s="2">
        <f>835/4</f>
        <v>208.75</v>
      </c>
      <c r="Z20" s="2">
        <f>835/4</f>
        <v>208.75</v>
      </c>
      <c r="AB20" s="2">
        <f t="shared" si="5"/>
        <v>2.2896174863387979</v>
      </c>
      <c r="AC20" s="2">
        <f t="shared" si="6"/>
        <v>2.3149171270718232</v>
      </c>
      <c r="AD20" s="2">
        <f t="shared" si="7"/>
        <v>2.3407821229050279</v>
      </c>
      <c r="AE20" s="2">
        <f t="shared" si="8"/>
        <v>2.3672316384180792</v>
      </c>
      <c r="AF20" s="2">
        <f t="shared" si="9"/>
        <v>2.3672316384180792</v>
      </c>
      <c r="AG20" s="2">
        <f t="shared" si="10"/>
        <v>2.3942857142857141</v>
      </c>
      <c r="AH20" s="2">
        <f t="shared" si="11"/>
        <v>2.4502923976608186</v>
      </c>
      <c r="AI20" s="2">
        <f t="shared" si="12"/>
        <v>2.4502923976608186</v>
      </c>
      <c r="AJ20" s="2">
        <f t="shared" si="13"/>
        <v>2.4792899408284024</v>
      </c>
      <c r="AK20" s="2">
        <f t="shared" si="14"/>
        <v>2.5089820359281436</v>
      </c>
      <c r="AL20" s="2">
        <f t="shared" si="15"/>
        <v>2.5089820359281436</v>
      </c>
    </row>
    <row r="21" spans="1:38" s="2" customFormat="1" x14ac:dyDescent="0.2">
      <c r="A21" s="1" t="s">
        <v>30</v>
      </c>
      <c r="B21" s="2">
        <f>1925/4</f>
        <v>481.25</v>
      </c>
      <c r="C21" s="2">
        <f>895/4</f>
        <v>223.75</v>
      </c>
      <c r="D21" s="2">
        <v>1427</v>
      </c>
      <c r="E21" s="2">
        <f t="shared" si="4"/>
        <v>2.1508379888268156</v>
      </c>
      <c r="F21" s="1">
        <f t="shared" si="0"/>
        <v>166.48333333333332</v>
      </c>
      <c r="H21" s="2">
        <f>735/4</f>
        <v>183.75</v>
      </c>
      <c r="I21" s="2">
        <v>3572</v>
      </c>
      <c r="J21" s="1">
        <f t="shared" si="1"/>
        <v>2.6190476190476191</v>
      </c>
      <c r="K21" s="1">
        <f t="shared" si="2"/>
        <v>416.73333333333335</v>
      </c>
      <c r="L21" s="1">
        <f t="shared" si="16"/>
        <v>0.46820963022080342</v>
      </c>
      <c r="M21" s="1">
        <f t="shared" si="16"/>
        <v>250.25000000000003</v>
      </c>
      <c r="N21" s="2">
        <v>17</v>
      </c>
      <c r="AB21" s="2" t="e">
        <f t="shared" si="5"/>
        <v>#DIV/0!</v>
      </c>
      <c r="AC21" s="2" t="e">
        <f t="shared" si="6"/>
        <v>#DIV/0!</v>
      </c>
      <c r="AD21" s="2" t="e">
        <f t="shared" si="7"/>
        <v>#DIV/0!</v>
      </c>
      <c r="AE21" s="2" t="e">
        <f t="shared" si="8"/>
        <v>#DIV/0!</v>
      </c>
      <c r="AF21" s="2" t="e">
        <f t="shared" si="9"/>
        <v>#DIV/0!</v>
      </c>
      <c r="AG21" s="2" t="e">
        <f t="shared" si="10"/>
        <v>#DIV/0!</v>
      </c>
      <c r="AH21" s="2" t="e">
        <f t="shared" si="11"/>
        <v>#DIV/0!</v>
      </c>
      <c r="AI21" s="2" t="e">
        <f t="shared" si="12"/>
        <v>#DIV/0!</v>
      </c>
      <c r="AJ21" s="2" t="e">
        <f t="shared" si="13"/>
        <v>#DIV/0!</v>
      </c>
      <c r="AK21" s="2" t="e">
        <f t="shared" si="14"/>
        <v>#DIV/0!</v>
      </c>
      <c r="AL21" s="2" t="e">
        <f t="shared" si="15"/>
        <v>#DIV/0!</v>
      </c>
    </row>
    <row r="22" spans="1:38" s="2" customFormat="1" x14ac:dyDescent="0.2">
      <c r="A22" s="1" t="s">
        <v>31</v>
      </c>
      <c r="B22" s="2">
        <f>2095/4</f>
        <v>523.75</v>
      </c>
      <c r="C22" s="2">
        <f>855/4</f>
        <v>213.75</v>
      </c>
      <c r="D22" s="2">
        <v>479</v>
      </c>
      <c r="E22" s="2">
        <f t="shared" si="4"/>
        <v>2.4502923976608186</v>
      </c>
      <c r="F22" s="1">
        <f t="shared" si="0"/>
        <v>55.883333333333333</v>
      </c>
      <c r="H22" s="2">
        <f>745/4</f>
        <v>186.25</v>
      </c>
      <c r="I22" s="2">
        <v>3375</v>
      </c>
      <c r="J22" s="1">
        <f t="shared" si="1"/>
        <v>2.8120805369127515</v>
      </c>
      <c r="K22" s="1">
        <f t="shared" si="2"/>
        <v>393.75</v>
      </c>
      <c r="L22" s="1">
        <f t="shared" si="16"/>
        <v>0.36178813925193287</v>
      </c>
      <c r="M22" s="1">
        <f t="shared" si="16"/>
        <v>337.86666666666667</v>
      </c>
      <c r="N22" s="2">
        <v>19</v>
      </c>
      <c r="P22" s="2">
        <f>825/4</f>
        <v>206.25</v>
      </c>
      <c r="Q22" s="2">
        <f>815/4</f>
        <v>203.75</v>
      </c>
      <c r="R22" s="2">
        <f>795/4</f>
        <v>198.75</v>
      </c>
      <c r="S22" s="2">
        <f>795/4</f>
        <v>198.75</v>
      </c>
      <c r="T22" s="2">
        <f>785/4</f>
        <v>196.25</v>
      </c>
      <c r="U22" s="2">
        <f>785/4</f>
        <v>196.25</v>
      </c>
      <c r="V22" s="2">
        <f>780/4</f>
        <v>195</v>
      </c>
      <c r="W22" s="2">
        <f>775/4</f>
        <v>193.75</v>
      </c>
      <c r="X22" s="2">
        <f>765/4</f>
        <v>191.25</v>
      </c>
      <c r="Y22" s="2">
        <f>755/4</f>
        <v>188.75</v>
      </c>
      <c r="Z22" s="2">
        <f>755/4</f>
        <v>188.75</v>
      </c>
      <c r="AB22" s="2">
        <f t="shared" si="5"/>
        <v>2.5393939393939395</v>
      </c>
      <c r="AC22" s="2">
        <f t="shared" si="6"/>
        <v>2.5705521472392636</v>
      </c>
      <c r="AD22" s="2">
        <f t="shared" si="7"/>
        <v>2.6352201257861636</v>
      </c>
      <c r="AE22" s="2">
        <f t="shared" si="8"/>
        <v>2.6352201257861636</v>
      </c>
      <c r="AF22" s="2">
        <f t="shared" si="9"/>
        <v>2.6687898089171975</v>
      </c>
      <c r="AG22" s="2">
        <f t="shared" si="10"/>
        <v>2.6687898089171975</v>
      </c>
      <c r="AH22" s="2">
        <f t="shared" si="11"/>
        <v>2.6858974358974357</v>
      </c>
      <c r="AI22" s="2">
        <f t="shared" si="12"/>
        <v>2.7032258064516128</v>
      </c>
      <c r="AJ22" s="2">
        <f t="shared" si="13"/>
        <v>2.738562091503268</v>
      </c>
      <c r="AK22" s="2">
        <f t="shared" si="14"/>
        <v>2.7748344370860929</v>
      </c>
      <c r="AL22" s="2">
        <f t="shared" si="15"/>
        <v>2.7748344370860929</v>
      </c>
    </row>
    <row r="23" spans="1:38" s="2" customFormat="1" x14ac:dyDescent="0.2">
      <c r="A23" s="1" t="s">
        <v>32</v>
      </c>
      <c r="F23" s="1"/>
      <c r="J23" s="1"/>
      <c r="K23" s="1"/>
      <c r="L23" s="1"/>
      <c r="M23" s="1"/>
      <c r="O23" s="2" t="s">
        <v>34</v>
      </c>
      <c r="AB23" s="2" t="e">
        <f>O23/P23</f>
        <v>#VALUE!</v>
      </c>
      <c r="AC23" s="2" t="e">
        <f>O23/Q23</f>
        <v>#VALUE!</v>
      </c>
      <c r="AD23" s="2" t="e">
        <f>O23/R23</f>
        <v>#VALUE!</v>
      </c>
      <c r="AE23" s="2" t="e">
        <f>O23/S23</f>
        <v>#VALUE!</v>
      </c>
      <c r="AF23" s="2" t="e">
        <f>O23/T23</f>
        <v>#VALUE!</v>
      </c>
      <c r="AG23" s="2" t="e">
        <f>O23/U23</f>
        <v>#VALUE!</v>
      </c>
      <c r="AH23" s="2" t="e">
        <f>O23/V23</f>
        <v>#VALUE!</v>
      </c>
      <c r="AI23" s="2" t="e">
        <f>O23/W23</f>
        <v>#VALUE!</v>
      </c>
      <c r="AJ23" s="2" t="e">
        <f>O23/X23</f>
        <v>#VALUE!</v>
      </c>
      <c r="AK23" s="2" t="e">
        <f>O23/Y23</f>
        <v>#VALUE!</v>
      </c>
      <c r="AL23" s="2" t="e">
        <f>O23/Z23</f>
        <v>#VALUE!</v>
      </c>
    </row>
    <row r="24" spans="1:38" s="2" customFormat="1" x14ac:dyDescent="0.2">
      <c r="A24" s="1" t="s">
        <v>35</v>
      </c>
      <c r="B24" s="2">
        <f>1995/4</f>
        <v>498.75</v>
      </c>
      <c r="C24" s="2">
        <f>915/4</f>
        <v>228.75</v>
      </c>
      <c r="D24" s="2">
        <v>496</v>
      </c>
      <c r="E24" s="2">
        <f t="shared" si="4"/>
        <v>2.180327868852459</v>
      </c>
      <c r="F24" s="1">
        <f t="shared" si="0"/>
        <v>57.866666666666667</v>
      </c>
      <c r="H24" s="2">
        <f>805/4</f>
        <v>201.25</v>
      </c>
      <c r="I24" s="2">
        <v>2647</v>
      </c>
      <c r="J24" s="1">
        <f t="shared" si="1"/>
        <v>2.4782608695652173</v>
      </c>
      <c r="K24" s="1">
        <f t="shared" si="2"/>
        <v>308.81666666666666</v>
      </c>
      <c r="L24" s="1">
        <f t="shared" si="16"/>
        <v>0.2979330007127583</v>
      </c>
      <c r="M24" s="1">
        <f t="shared" si="16"/>
        <v>250.95</v>
      </c>
      <c r="N24" s="2">
        <v>19</v>
      </c>
      <c r="O24" s="2" t="s">
        <v>56</v>
      </c>
      <c r="P24" s="2">
        <f>890/4</f>
        <v>222.5</v>
      </c>
      <c r="Q24" s="2">
        <f>885/4</f>
        <v>221.25</v>
      </c>
      <c r="R24" s="2">
        <f>875/4</f>
        <v>218.75</v>
      </c>
      <c r="S24" s="2">
        <f>865/4</f>
        <v>216.25</v>
      </c>
      <c r="T24" s="2">
        <f>845/4</f>
        <v>211.25</v>
      </c>
      <c r="U24" s="2">
        <f>840/4</f>
        <v>210</v>
      </c>
      <c r="V24" s="2">
        <f>835/4</f>
        <v>208.75</v>
      </c>
      <c r="W24" s="2">
        <f>835/4</f>
        <v>208.75</v>
      </c>
      <c r="X24" s="2">
        <f>825/4</f>
        <v>206.25</v>
      </c>
      <c r="Y24" s="2">
        <f>825/4</f>
        <v>206.25</v>
      </c>
      <c r="Z24" s="2">
        <f>820/4</f>
        <v>205</v>
      </c>
      <c r="AB24" s="2">
        <f t="shared" si="5"/>
        <v>2.2415730337078652</v>
      </c>
      <c r="AC24" s="2">
        <f t="shared" si="6"/>
        <v>2.2542372881355934</v>
      </c>
      <c r="AD24" s="2">
        <f t="shared" si="7"/>
        <v>2.2799999999999998</v>
      </c>
      <c r="AE24" s="2">
        <f t="shared" si="8"/>
        <v>2.3063583815028901</v>
      </c>
      <c r="AF24" s="2">
        <f t="shared" si="9"/>
        <v>2.36094674556213</v>
      </c>
      <c r="AG24" s="2">
        <f t="shared" si="10"/>
        <v>2.375</v>
      </c>
      <c r="AH24" s="2">
        <f t="shared" si="11"/>
        <v>2.3892215568862274</v>
      </c>
      <c r="AI24" s="2">
        <f t="shared" si="12"/>
        <v>2.3892215568862274</v>
      </c>
      <c r="AJ24" s="2">
        <f t="shared" si="13"/>
        <v>2.418181818181818</v>
      </c>
      <c r="AK24" s="2">
        <f t="shared" si="14"/>
        <v>2.418181818181818</v>
      </c>
      <c r="AL24" s="2">
        <f t="shared" si="15"/>
        <v>2.4329268292682928</v>
      </c>
    </row>
    <row r="25" spans="1:38" s="2" customFormat="1" x14ac:dyDescent="0.2">
      <c r="A25" s="1" t="s">
        <v>36</v>
      </c>
      <c r="B25" s="2">
        <f>1925/4</f>
        <v>481.25</v>
      </c>
      <c r="C25" s="2">
        <f>935/4</f>
        <v>233.75</v>
      </c>
      <c r="D25" s="2">
        <v>228</v>
      </c>
      <c r="E25" s="2">
        <f t="shared" si="4"/>
        <v>2.0588235294117645</v>
      </c>
      <c r="F25" s="1">
        <f t="shared" si="0"/>
        <v>26.6</v>
      </c>
      <c r="H25" s="2">
        <f>785/4</f>
        <v>196.25</v>
      </c>
      <c r="I25" s="2">
        <v>3316</v>
      </c>
      <c r="J25" s="1">
        <f t="shared" si="1"/>
        <v>2.4522292993630574</v>
      </c>
      <c r="K25" s="1">
        <f t="shared" si="2"/>
        <v>386.86666666666667</v>
      </c>
      <c r="L25" s="1">
        <f t="shared" si="16"/>
        <v>0.39340576995129295</v>
      </c>
      <c r="M25" s="1">
        <f t="shared" si="16"/>
        <v>360.26666666666665</v>
      </c>
      <c r="N25" s="2">
        <v>23</v>
      </c>
      <c r="P25" s="2">
        <f>915/4</f>
        <v>228.75</v>
      </c>
      <c r="Q25" s="2">
        <f>875/4</f>
        <v>218.75</v>
      </c>
      <c r="R25" s="2">
        <f>865/4</f>
        <v>216.25</v>
      </c>
      <c r="S25" s="2">
        <f>835/4</f>
        <v>208.75</v>
      </c>
      <c r="T25" s="2">
        <f>825/4</f>
        <v>206.25</v>
      </c>
      <c r="U25" s="2">
        <f>815/4</f>
        <v>203.75</v>
      </c>
      <c r="V25" s="2">
        <f>815/4</f>
        <v>203.75</v>
      </c>
      <c r="W25" s="2">
        <f>805/4</f>
        <v>201.25</v>
      </c>
      <c r="X25" s="2">
        <f>805/4</f>
        <v>201.25</v>
      </c>
      <c r="Y25" s="2">
        <f>795/4</f>
        <v>198.75</v>
      </c>
      <c r="Z25" s="2">
        <f>785/4</f>
        <v>196.25</v>
      </c>
      <c r="AB25" s="2">
        <f t="shared" si="5"/>
        <v>2.1038251366120218</v>
      </c>
      <c r="AC25" s="2">
        <f t="shared" si="6"/>
        <v>2.2000000000000002</v>
      </c>
      <c r="AD25" s="2">
        <f t="shared" si="7"/>
        <v>2.2254335260115607</v>
      </c>
      <c r="AE25" s="2">
        <f t="shared" si="8"/>
        <v>2.3053892215568861</v>
      </c>
      <c r="AF25" s="2">
        <f t="shared" si="9"/>
        <v>2.3333333333333335</v>
      </c>
      <c r="AG25" s="2">
        <f t="shared" si="10"/>
        <v>2.3619631901840492</v>
      </c>
      <c r="AH25" s="2">
        <f t="shared" si="11"/>
        <v>2.3619631901840492</v>
      </c>
      <c r="AI25" s="2">
        <f t="shared" si="12"/>
        <v>2.3913043478260869</v>
      </c>
      <c r="AJ25" s="2">
        <f t="shared" si="13"/>
        <v>2.3913043478260869</v>
      </c>
      <c r="AK25" s="2">
        <f t="shared" si="14"/>
        <v>2.4213836477987423</v>
      </c>
      <c r="AL25" s="2">
        <f t="shared" si="15"/>
        <v>2.4522292993630574</v>
      </c>
    </row>
    <row r="26" spans="1:38" s="2" customFormat="1" x14ac:dyDescent="0.2">
      <c r="A26" s="1" t="s">
        <v>37</v>
      </c>
      <c r="B26" s="2">
        <f>2065/4</f>
        <v>516.25</v>
      </c>
      <c r="C26" s="2">
        <f>895/4</f>
        <v>223.75</v>
      </c>
      <c r="D26" s="2">
        <v>821</v>
      </c>
      <c r="E26" s="2">
        <f t="shared" si="4"/>
        <v>2.3072625698324023</v>
      </c>
      <c r="F26" s="1">
        <f t="shared" si="0"/>
        <v>95.783333333333331</v>
      </c>
      <c r="H26" s="2">
        <f>765/4</f>
        <v>191.25</v>
      </c>
      <c r="I26" s="2">
        <v>3048</v>
      </c>
      <c r="J26" s="1">
        <f t="shared" si="1"/>
        <v>2.6993464052287583</v>
      </c>
      <c r="K26" s="1">
        <f t="shared" si="2"/>
        <v>355.6</v>
      </c>
      <c r="L26" s="1">
        <f t="shared" si="16"/>
        <v>0.39208383539635605</v>
      </c>
      <c r="M26" s="1">
        <f t="shared" si="16"/>
        <v>259.81666666666672</v>
      </c>
      <c r="N26" s="2">
        <v>20</v>
      </c>
      <c r="O26" s="2" t="s">
        <v>57</v>
      </c>
      <c r="P26" s="2">
        <f>885/4</f>
        <v>221.25</v>
      </c>
      <c r="Q26" s="2">
        <f>880/4</f>
        <v>220</v>
      </c>
      <c r="R26" s="2">
        <f>875/4</f>
        <v>218.75</v>
      </c>
      <c r="S26" s="2">
        <f>865/4</f>
        <v>216.25</v>
      </c>
      <c r="T26" s="2">
        <f>855/4</f>
        <v>213.75</v>
      </c>
      <c r="U26" s="2">
        <f>845/4</f>
        <v>211.25</v>
      </c>
      <c r="V26" s="2">
        <f>825/4</f>
        <v>206.25</v>
      </c>
      <c r="W26" s="2">
        <f>820/4</f>
        <v>205</v>
      </c>
      <c r="X26" s="2">
        <f>815/4</f>
        <v>203.75</v>
      </c>
      <c r="Y26" s="2">
        <f>805/4</f>
        <v>201.25</v>
      </c>
      <c r="Z26" s="2">
        <f>800/4</f>
        <v>200</v>
      </c>
      <c r="AB26" s="2">
        <f t="shared" si="5"/>
        <v>2.3333333333333335</v>
      </c>
      <c r="AC26" s="2">
        <f t="shared" si="6"/>
        <v>2.3465909090909092</v>
      </c>
      <c r="AD26" s="2">
        <f t="shared" si="7"/>
        <v>2.36</v>
      </c>
      <c r="AE26" s="2">
        <f t="shared" si="8"/>
        <v>2.3872832369942198</v>
      </c>
      <c r="AF26" s="2">
        <f t="shared" si="9"/>
        <v>2.4152046783625729</v>
      </c>
      <c r="AG26" s="2">
        <f t="shared" si="10"/>
        <v>2.4437869822485205</v>
      </c>
      <c r="AH26" s="2">
        <f t="shared" si="11"/>
        <v>2.5030303030303029</v>
      </c>
      <c r="AI26" s="2">
        <f t="shared" si="12"/>
        <v>2.5182926829268291</v>
      </c>
      <c r="AJ26" s="2">
        <f t="shared" si="13"/>
        <v>2.5337423312883436</v>
      </c>
      <c r="AK26" s="2">
        <f t="shared" si="14"/>
        <v>2.5652173913043477</v>
      </c>
      <c r="AL26" s="2">
        <f t="shared" si="15"/>
        <v>2.5812499999999998</v>
      </c>
    </row>
    <row r="27" spans="1:38" s="2" customFormat="1" x14ac:dyDescent="0.2">
      <c r="A27" s="1" t="s">
        <v>38</v>
      </c>
      <c r="B27" s="2">
        <f>2025/4</f>
        <v>506.25</v>
      </c>
      <c r="C27" s="2">
        <f>915/4</f>
        <v>228.75</v>
      </c>
      <c r="D27" s="2">
        <v>275</v>
      </c>
      <c r="E27" s="2">
        <f t="shared" si="4"/>
        <v>2.2131147540983607</v>
      </c>
      <c r="F27" s="1">
        <f t="shared" si="0"/>
        <v>32.083333333333336</v>
      </c>
      <c r="H27" s="2">
        <f>755/4</f>
        <v>188.75</v>
      </c>
      <c r="I27" s="2">
        <v>2479</v>
      </c>
      <c r="J27" s="1">
        <f t="shared" si="1"/>
        <v>2.6821192052980134</v>
      </c>
      <c r="K27" s="1">
        <f t="shared" si="2"/>
        <v>289.21666666666664</v>
      </c>
      <c r="L27" s="1">
        <f t="shared" si="16"/>
        <v>0.46900445119965273</v>
      </c>
      <c r="M27" s="1">
        <f t="shared" si="16"/>
        <v>257.13333333333333</v>
      </c>
      <c r="N27" s="2">
        <v>19</v>
      </c>
      <c r="O27" s="2" t="s">
        <v>58</v>
      </c>
      <c r="P27" s="2">
        <f>885/4</f>
        <v>221.25</v>
      </c>
      <c r="Q27" s="2">
        <f>875/4</f>
        <v>218.75</v>
      </c>
      <c r="R27" s="2">
        <f>855/4</f>
        <v>213.75</v>
      </c>
      <c r="S27" s="2">
        <f>835/4</f>
        <v>208.75</v>
      </c>
      <c r="T27" s="2">
        <f>815/4</f>
        <v>203.75</v>
      </c>
      <c r="U27" s="2">
        <f>810/4</f>
        <v>202.5</v>
      </c>
      <c r="V27" s="2">
        <f>810/4</f>
        <v>202.5</v>
      </c>
      <c r="W27" s="2">
        <f>805/4</f>
        <v>201.25</v>
      </c>
      <c r="X27" s="2">
        <f>805/4</f>
        <v>201.25</v>
      </c>
      <c r="Y27" s="2">
        <f>800/4</f>
        <v>200</v>
      </c>
      <c r="Z27" s="2">
        <f>795/4</f>
        <v>198.75</v>
      </c>
      <c r="AB27" s="2">
        <f t="shared" si="5"/>
        <v>2.2881355932203391</v>
      </c>
      <c r="AC27" s="2">
        <f t="shared" si="6"/>
        <v>2.3142857142857145</v>
      </c>
      <c r="AD27" s="2">
        <f t="shared" si="7"/>
        <v>2.3684210526315788</v>
      </c>
      <c r="AE27" s="2">
        <f t="shared" si="8"/>
        <v>2.4251497005988023</v>
      </c>
      <c r="AF27" s="2">
        <f t="shared" si="9"/>
        <v>2.4846625766871164</v>
      </c>
      <c r="AG27" s="2">
        <f t="shared" si="10"/>
        <v>2.5</v>
      </c>
      <c r="AH27" s="2">
        <f t="shared" si="11"/>
        <v>2.5</v>
      </c>
      <c r="AI27" s="2">
        <f t="shared" si="12"/>
        <v>2.5155279503105592</v>
      </c>
      <c r="AJ27" s="2">
        <f t="shared" si="13"/>
        <v>2.5155279503105592</v>
      </c>
      <c r="AK27" s="2">
        <f t="shared" si="14"/>
        <v>2.53125</v>
      </c>
      <c r="AL27" s="2">
        <f t="shared" si="15"/>
        <v>2.5471698113207548</v>
      </c>
    </row>
    <row r="28" spans="1:38" s="2" customFormat="1" x14ac:dyDescent="0.2">
      <c r="A28" s="1" t="s">
        <v>39</v>
      </c>
      <c r="B28" s="2">
        <f>2035/4</f>
        <v>508.75</v>
      </c>
      <c r="C28" s="2">
        <f>955/4</f>
        <v>238.75</v>
      </c>
      <c r="D28" s="2">
        <v>233</v>
      </c>
      <c r="E28" s="2">
        <f t="shared" si="4"/>
        <v>2.1308900523560208</v>
      </c>
      <c r="F28" s="1">
        <f t="shared" si="0"/>
        <v>27.183333333333334</v>
      </c>
      <c r="H28" s="2">
        <f>785/4</f>
        <v>196.25</v>
      </c>
      <c r="I28" s="2">
        <v>2387</v>
      </c>
      <c r="J28" s="1">
        <f t="shared" si="1"/>
        <v>2.5923566878980893</v>
      </c>
      <c r="K28" s="1">
        <f t="shared" si="2"/>
        <v>278.48333333333335</v>
      </c>
      <c r="L28" s="1">
        <f t="shared" si="16"/>
        <v>0.46146663554206846</v>
      </c>
      <c r="M28" s="1">
        <f t="shared" si="16"/>
        <v>251.3</v>
      </c>
      <c r="N28" s="2">
        <v>20</v>
      </c>
      <c r="P28" s="2">
        <f>940/4</f>
        <v>235</v>
      </c>
      <c r="Q28" s="2">
        <f>895/4</f>
        <v>223.75</v>
      </c>
      <c r="R28" s="2">
        <f>885/4</f>
        <v>221.25</v>
      </c>
      <c r="S28" s="2">
        <f>865/4</f>
        <v>216.25</v>
      </c>
      <c r="T28" s="2">
        <f>855/4</f>
        <v>213.75</v>
      </c>
      <c r="U28" s="2">
        <f>850/4</f>
        <v>212.5</v>
      </c>
      <c r="V28" s="2">
        <f>825/4</f>
        <v>206.25</v>
      </c>
      <c r="W28" s="2">
        <f>825/4</f>
        <v>206.25</v>
      </c>
      <c r="X28" s="2">
        <f>815/4</f>
        <v>203.75</v>
      </c>
      <c r="Y28" s="2">
        <f>815/4</f>
        <v>203.75</v>
      </c>
      <c r="Z28" s="2">
        <f>805/4</f>
        <v>201.25</v>
      </c>
      <c r="AB28" s="2">
        <f t="shared" si="5"/>
        <v>2.1648936170212765</v>
      </c>
      <c r="AC28" s="2">
        <f t="shared" si="6"/>
        <v>2.2737430167597767</v>
      </c>
      <c r="AD28" s="2">
        <f t="shared" si="7"/>
        <v>2.2994350282485874</v>
      </c>
      <c r="AE28" s="2">
        <f t="shared" si="8"/>
        <v>2.352601156069364</v>
      </c>
      <c r="AF28" s="2">
        <f t="shared" si="9"/>
        <v>2.3801169590643276</v>
      </c>
      <c r="AG28" s="2">
        <f t="shared" si="10"/>
        <v>2.3941176470588235</v>
      </c>
      <c r="AH28" s="2">
        <f t="shared" si="11"/>
        <v>2.4666666666666668</v>
      </c>
      <c r="AI28" s="2">
        <f t="shared" si="12"/>
        <v>2.4666666666666668</v>
      </c>
      <c r="AJ28" s="2">
        <f t="shared" si="13"/>
        <v>2.4969325153374231</v>
      </c>
      <c r="AK28" s="2">
        <f t="shared" si="14"/>
        <v>2.4969325153374231</v>
      </c>
      <c r="AL28" s="2">
        <f t="shared" si="15"/>
        <v>2.5279503105590062</v>
      </c>
    </row>
    <row r="29" spans="1:38" s="2" customFormat="1" x14ac:dyDescent="0.2">
      <c r="A29" s="1" t="s">
        <v>40</v>
      </c>
      <c r="F29" s="1"/>
      <c r="J29" s="1"/>
      <c r="K29" s="1"/>
      <c r="L29" s="1"/>
      <c r="M29" s="1"/>
      <c r="O29" s="2" t="s">
        <v>59</v>
      </c>
      <c r="AB29" s="2" t="e">
        <f t="shared" si="5"/>
        <v>#DIV/0!</v>
      </c>
      <c r="AC29" s="2" t="e">
        <f t="shared" si="6"/>
        <v>#DIV/0!</v>
      </c>
      <c r="AD29" s="2" t="e">
        <f t="shared" si="7"/>
        <v>#DIV/0!</v>
      </c>
      <c r="AE29" s="2" t="e">
        <f t="shared" si="8"/>
        <v>#DIV/0!</v>
      </c>
      <c r="AF29" s="2" t="e">
        <f t="shared" si="9"/>
        <v>#DIV/0!</v>
      </c>
      <c r="AG29" s="2" t="e">
        <f t="shared" si="10"/>
        <v>#DIV/0!</v>
      </c>
      <c r="AH29" s="2" t="e">
        <f t="shared" si="11"/>
        <v>#DIV/0!</v>
      </c>
      <c r="AI29" s="2" t="e">
        <f t="shared" si="12"/>
        <v>#DIV/0!</v>
      </c>
      <c r="AJ29" s="2" t="e">
        <f t="shared" si="13"/>
        <v>#DIV/0!</v>
      </c>
      <c r="AK29" s="2" t="e">
        <f t="shared" si="14"/>
        <v>#DIV/0!</v>
      </c>
      <c r="AL29" s="2" t="e">
        <f t="shared" si="15"/>
        <v>#DIV/0!</v>
      </c>
    </row>
    <row r="30" spans="1:38" s="2" customFormat="1" x14ac:dyDescent="0.2">
      <c r="A30" s="1" t="s">
        <v>41</v>
      </c>
      <c r="B30" s="2">
        <f>1935/4</f>
        <v>483.75</v>
      </c>
      <c r="C30" s="2">
        <f>875/4</f>
        <v>218.75</v>
      </c>
      <c r="D30" s="2">
        <v>269</v>
      </c>
      <c r="E30" s="2">
        <f t="shared" si="4"/>
        <v>2.2114285714285713</v>
      </c>
      <c r="F30" s="1">
        <f t="shared" si="0"/>
        <v>31.383333333333333</v>
      </c>
      <c r="H30" s="2">
        <f>785/4</f>
        <v>196.25</v>
      </c>
      <c r="I30" s="2">
        <v>2263</v>
      </c>
      <c r="J30" s="1">
        <f t="shared" si="1"/>
        <v>2.4649681528662422</v>
      </c>
      <c r="K30" s="1">
        <f t="shared" si="2"/>
        <v>264.01666666666665</v>
      </c>
      <c r="L30" s="1">
        <f t="shared" si="16"/>
        <v>0.25353958143767086</v>
      </c>
      <c r="M30" s="1">
        <f t="shared" si="16"/>
        <v>232.63333333333333</v>
      </c>
      <c r="N30" s="2">
        <v>18</v>
      </c>
      <c r="O30" s="2" t="s">
        <v>60</v>
      </c>
      <c r="P30" s="2">
        <f>855/4</f>
        <v>213.75</v>
      </c>
      <c r="Q30" s="2">
        <f>835/4</f>
        <v>208.75</v>
      </c>
      <c r="R30" s="2">
        <f>815/4</f>
        <v>203.75</v>
      </c>
      <c r="S30" s="2">
        <f>810/4</f>
        <v>202.5</v>
      </c>
      <c r="T30" s="2">
        <f>800/4</f>
        <v>200</v>
      </c>
      <c r="U30" s="2">
        <f>800/4</f>
        <v>200</v>
      </c>
      <c r="V30" s="2">
        <f>800/4</f>
        <v>200</v>
      </c>
      <c r="W30" s="2">
        <f>795/4</f>
        <v>198.75</v>
      </c>
      <c r="X30" s="2">
        <f>790/4</f>
        <v>197.5</v>
      </c>
      <c r="Y30" s="2">
        <f>785/4</f>
        <v>196.25</v>
      </c>
      <c r="Z30" s="2">
        <f>775/4</f>
        <v>193.75</v>
      </c>
      <c r="AB30" s="2">
        <f t="shared" si="5"/>
        <v>2.263157894736842</v>
      </c>
      <c r="AC30" s="2">
        <f t="shared" si="6"/>
        <v>2.317365269461078</v>
      </c>
      <c r="AD30" s="2">
        <f t="shared" si="7"/>
        <v>2.3742331288343559</v>
      </c>
      <c r="AE30" s="2">
        <f t="shared" si="8"/>
        <v>2.3888888888888888</v>
      </c>
      <c r="AF30" s="2">
        <f t="shared" si="9"/>
        <v>2.4187500000000002</v>
      </c>
      <c r="AG30" s="2">
        <f t="shared" si="10"/>
        <v>2.4187500000000002</v>
      </c>
      <c r="AH30" s="2">
        <f t="shared" si="11"/>
        <v>2.4187500000000002</v>
      </c>
      <c r="AI30" s="2">
        <f t="shared" si="12"/>
        <v>2.4339622641509435</v>
      </c>
      <c r="AJ30" s="2">
        <f t="shared" si="13"/>
        <v>2.4493670886075951</v>
      </c>
      <c r="AK30" s="2">
        <f t="shared" si="14"/>
        <v>2.4649681528662422</v>
      </c>
      <c r="AL30" s="2">
        <f t="shared" si="15"/>
        <v>2.4967741935483869</v>
      </c>
    </row>
    <row r="31" spans="1:38" s="2" customFormat="1" x14ac:dyDescent="0.2">
      <c r="A31" s="1" t="s">
        <v>42</v>
      </c>
      <c r="F31" s="1"/>
      <c r="J31" s="1"/>
      <c r="K31" s="1"/>
      <c r="L31" s="1"/>
      <c r="M31" s="1"/>
      <c r="O31" s="2" t="s">
        <v>33</v>
      </c>
      <c r="AB31" s="2" t="e">
        <f>O31/P31</f>
        <v>#VALUE!</v>
      </c>
      <c r="AC31" s="2" t="e">
        <f>O31/Q31</f>
        <v>#VALUE!</v>
      </c>
      <c r="AD31" s="2" t="e">
        <f>O31/R31</f>
        <v>#VALUE!</v>
      </c>
      <c r="AE31" s="2" t="e">
        <f>O31/S31</f>
        <v>#VALUE!</v>
      </c>
      <c r="AF31" s="2" t="e">
        <f>O31/T31</f>
        <v>#VALUE!</v>
      </c>
      <c r="AG31" s="2" t="e">
        <f>O31/U31</f>
        <v>#VALUE!</v>
      </c>
      <c r="AH31" s="2" t="e">
        <f>O31/V31</f>
        <v>#VALUE!</v>
      </c>
      <c r="AI31" s="2" t="e">
        <f>O31/W31</f>
        <v>#VALUE!</v>
      </c>
      <c r="AJ31" s="2" t="e">
        <f>O31/X31</f>
        <v>#VALUE!</v>
      </c>
      <c r="AK31" s="2" t="e">
        <f>O31/Y31</f>
        <v>#VALUE!</v>
      </c>
      <c r="AL31" s="2" t="e">
        <f>O31/Z31</f>
        <v>#VALUE!</v>
      </c>
    </row>
    <row r="32" spans="1:38" s="2" customFormat="1" x14ac:dyDescent="0.2">
      <c r="A32" s="1" t="s">
        <v>43</v>
      </c>
      <c r="B32" s="2">
        <f>1935/4</f>
        <v>483.75</v>
      </c>
      <c r="C32" s="2">
        <f>915/4</f>
        <v>228.75</v>
      </c>
      <c r="D32" s="2">
        <v>440</v>
      </c>
      <c r="E32" s="2">
        <f t="shared" si="4"/>
        <v>2.1147540983606556</v>
      </c>
      <c r="F32" s="1">
        <f t="shared" si="0"/>
        <v>51.333333333333336</v>
      </c>
      <c r="H32" s="2">
        <f>765/4</f>
        <v>191.25</v>
      </c>
      <c r="I32" s="2">
        <v>2398</v>
      </c>
      <c r="J32" s="1">
        <f t="shared" si="1"/>
        <v>2.5294117647058822</v>
      </c>
      <c r="K32" s="1">
        <f t="shared" si="2"/>
        <v>279.76666666666665</v>
      </c>
      <c r="L32" s="1">
        <f t="shared" si="16"/>
        <v>0.41465766634522661</v>
      </c>
      <c r="M32" s="1">
        <f t="shared" si="16"/>
        <v>228.43333333333331</v>
      </c>
      <c r="N32" s="2">
        <v>13</v>
      </c>
      <c r="P32" s="2">
        <f>895/4</f>
        <v>223.75</v>
      </c>
      <c r="Q32" s="2">
        <f>885/4</f>
        <v>221.25</v>
      </c>
      <c r="R32" s="2">
        <f>875/4</f>
        <v>218.75</v>
      </c>
      <c r="S32" s="2">
        <f>865/4</f>
        <v>216.25</v>
      </c>
      <c r="T32" s="2">
        <f>845/4</f>
        <v>211.25</v>
      </c>
      <c r="U32" s="2">
        <f>840/4</f>
        <v>210</v>
      </c>
      <c r="V32" s="2">
        <f>835/4</f>
        <v>208.75</v>
      </c>
      <c r="W32" s="2">
        <f>825/4</f>
        <v>206.25</v>
      </c>
      <c r="X32" s="2">
        <f>815/4</f>
        <v>203.75</v>
      </c>
      <c r="Y32" s="2">
        <f>815/4</f>
        <v>203.75</v>
      </c>
      <c r="Z32" s="2">
        <f>805/4</f>
        <v>201.25</v>
      </c>
      <c r="AB32" s="2">
        <f t="shared" si="5"/>
        <v>2.1620111731843576</v>
      </c>
      <c r="AC32" s="2">
        <f t="shared" si="6"/>
        <v>2.1864406779661016</v>
      </c>
      <c r="AD32" s="2">
        <f t="shared" si="7"/>
        <v>2.2114285714285713</v>
      </c>
      <c r="AE32" s="2">
        <f t="shared" si="8"/>
        <v>2.2369942196531793</v>
      </c>
      <c r="AF32" s="2">
        <f t="shared" si="9"/>
        <v>2.2899408284023668</v>
      </c>
      <c r="AG32" s="2">
        <f t="shared" si="10"/>
        <v>2.3035714285714284</v>
      </c>
      <c r="AH32" s="2">
        <f t="shared" si="11"/>
        <v>2.317365269461078</v>
      </c>
      <c r="AI32" s="2">
        <f t="shared" si="12"/>
        <v>2.3454545454545452</v>
      </c>
      <c r="AJ32" s="2">
        <f t="shared" si="13"/>
        <v>2.3742331288343559</v>
      </c>
      <c r="AK32" s="2">
        <f t="shared" si="14"/>
        <v>2.3742331288343559</v>
      </c>
      <c r="AL32" s="2">
        <f t="shared" si="15"/>
        <v>2.4037267080745344</v>
      </c>
    </row>
    <row r="33" spans="1:38" s="2" customFormat="1" x14ac:dyDescent="0.2">
      <c r="A33" s="1" t="s">
        <v>44</v>
      </c>
      <c r="F33" s="1"/>
      <c r="J33" s="1"/>
      <c r="K33" s="1"/>
      <c r="L33" s="1"/>
      <c r="M33" s="1"/>
      <c r="O33" s="2" t="s">
        <v>59</v>
      </c>
      <c r="AB33" s="2" t="e">
        <f t="shared" si="5"/>
        <v>#DIV/0!</v>
      </c>
      <c r="AC33" s="2" t="e">
        <f t="shared" si="6"/>
        <v>#DIV/0!</v>
      </c>
      <c r="AD33" s="2" t="e">
        <f t="shared" si="7"/>
        <v>#DIV/0!</v>
      </c>
      <c r="AE33" s="2" t="e">
        <f t="shared" si="8"/>
        <v>#DIV/0!</v>
      </c>
      <c r="AF33" s="2" t="e">
        <f t="shared" si="9"/>
        <v>#DIV/0!</v>
      </c>
      <c r="AG33" s="2" t="e">
        <f t="shared" si="10"/>
        <v>#DIV/0!</v>
      </c>
      <c r="AH33" s="2" t="e">
        <f t="shared" si="11"/>
        <v>#DIV/0!</v>
      </c>
      <c r="AI33" s="2" t="e">
        <f t="shared" si="12"/>
        <v>#DIV/0!</v>
      </c>
      <c r="AJ33" s="2" t="e">
        <f t="shared" si="13"/>
        <v>#DIV/0!</v>
      </c>
      <c r="AK33" s="2" t="e">
        <f t="shared" si="14"/>
        <v>#DIV/0!</v>
      </c>
      <c r="AL33" s="2" t="e">
        <f t="shared" si="15"/>
        <v>#DIV/0!</v>
      </c>
    </row>
    <row r="34" spans="1:38" s="2" customFormat="1" x14ac:dyDescent="0.2">
      <c r="A34" s="1" t="s">
        <v>45</v>
      </c>
      <c r="B34" s="2">
        <f>2055/4</f>
        <v>513.75</v>
      </c>
      <c r="C34" s="2">
        <f>895/4</f>
        <v>223.75</v>
      </c>
      <c r="D34" s="2">
        <v>194</v>
      </c>
      <c r="E34" s="2">
        <f t="shared" si="4"/>
        <v>2.2960893854748603</v>
      </c>
      <c r="F34" s="1">
        <f t="shared" si="0"/>
        <v>22.633333333333333</v>
      </c>
      <c r="H34" s="2">
        <f>755/4</f>
        <v>188.75</v>
      </c>
      <c r="I34" s="2">
        <v>1868</v>
      </c>
      <c r="J34" s="1">
        <f t="shared" si="1"/>
        <v>2.7218543046357615</v>
      </c>
      <c r="K34" s="1">
        <f t="shared" si="2"/>
        <v>217.93333333333334</v>
      </c>
      <c r="L34" s="1">
        <f t="shared" si="16"/>
        <v>0.4257649191609012</v>
      </c>
      <c r="M34" s="1">
        <f t="shared" si="16"/>
        <v>195.3</v>
      </c>
      <c r="N34" s="2">
        <v>13</v>
      </c>
      <c r="P34" s="2">
        <f>885/4</f>
        <v>221.25</v>
      </c>
      <c r="Q34" s="2">
        <f>875/4</f>
        <v>218.75</v>
      </c>
      <c r="R34" s="2">
        <f>855/4</f>
        <v>213.75</v>
      </c>
      <c r="S34" s="2">
        <f>855/4</f>
        <v>213.75</v>
      </c>
      <c r="T34" s="2">
        <f>855/4</f>
        <v>213.75</v>
      </c>
      <c r="U34" s="2">
        <f>845/4</f>
        <v>211.25</v>
      </c>
      <c r="V34" s="2">
        <f>835/4</f>
        <v>208.75</v>
      </c>
      <c r="W34" s="2">
        <f>825/4</f>
        <v>206.25</v>
      </c>
      <c r="X34" s="2">
        <f>815/4</f>
        <v>203.75</v>
      </c>
      <c r="Y34" s="2">
        <f>805/4</f>
        <v>201.25</v>
      </c>
      <c r="Z34" s="2">
        <f>795/4</f>
        <v>198.75</v>
      </c>
      <c r="AB34" s="2">
        <f t="shared" si="5"/>
        <v>2.3220338983050848</v>
      </c>
      <c r="AC34" s="2">
        <f t="shared" si="6"/>
        <v>2.3485714285714288</v>
      </c>
      <c r="AD34" s="2">
        <f t="shared" si="7"/>
        <v>2.4035087719298245</v>
      </c>
      <c r="AE34" s="2">
        <f t="shared" si="8"/>
        <v>2.4035087719298245</v>
      </c>
      <c r="AF34" s="2">
        <f t="shared" si="9"/>
        <v>2.4035087719298245</v>
      </c>
      <c r="AG34" s="2">
        <f t="shared" si="10"/>
        <v>2.4319526627218937</v>
      </c>
      <c r="AH34" s="2">
        <f t="shared" si="11"/>
        <v>2.4610778443113772</v>
      </c>
      <c r="AI34" s="2">
        <f t="shared" si="12"/>
        <v>2.4909090909090907</v>
      </c>
      <c r="AJ34" s="2">
        <f t="shared" si="13"/>
        <v>2.5214723926380369</v>
      </c>
      <c r="AK34" s="2">
        <f t="shared" si="14"/>
        <v>2.5527950310559007</v>
      </c>
      <c r="AL34" s="2">
        <f t="shared" si="15"/>
        <v>2.5849056603773586</v>
      </c>
    </row>
    <row r="35" spans="1:38" s="2" customFormat="1" x14ac:dyDescent="0.2">
      <c r="A35" s="1" t="s">
        <v>46</v>
      </c>
      <c r="B35" s="2">
        <f>1995/4</f>
        <v>498.75</v>
      </c>
      <c r="C35" s="2">
        <f>945/4</f>
        <v>236.25</v>
      </c>
      <c r="D35" s="2">
        <v>226</v>
      </c>
      <c r="E35" s="2">
        <f t="shared" si="4"/>
        <v>2.1111111111111112</v>
      </c>
      <c r="F35" s="1">
        <f t="shared" si="0"/>
        <v>26.366666666666667</v>
      </c>
      <c r="H35" s="2">
        <f>785/4</f>
        <v>196.25</v>
      </c>
      <c r="I35" s="2">
        <v>2057</v>
      </c>
      <c r="J35" s="1">
        <f t="shared" si="1"/>
        <v>2.5414012738853504</v>
      </c>
      <c r="K35" s="1">
        <f t="shared" si="2"/>
        <v>239.98333333333332</v>
      </c>
      <c r="L35" s="1">
        <f t="shared" si="16"/>
        <v>0.43029016277423926</v>
      </c>
      <c r="M35" s="1">
        <f t="shared" si="16"/>
        <v>213.61666666666665</v>
      </c>
      <c r="N35" s="2">
        <v>19</v>
      </c>
      <c r="O35" s="2" t="s">
        <v>61</v>
      </c>
      <c r="P35" s="2">
        <f>885/4</f>
        <v>221.25</v>
      </c>
      <c r="Q35" s="2">
        <f>875/4</f>
        <v>218.75</v>
      </c>
      <c r="R35" s="2">
        <f>865/4</f>
        <v>216.25</v>
      </c>
      <c r="S35" s="2">
        <f>855/4</f>
        <v>213.75</v>
      </c>
      <c r="T35" s="2">
        <f>835/4</f>
        <v>208.75</v>
      </c>
      <c r="U35" s="2">
        <f>825/4</f>
        <v>206.25</v>
      </c>
      <c r="V35" s="2">
        <f>820/4</f>
        <v>205</v>
      </c>
      <c r="W35" s="2">
        <f>820/4</f>
        <v>205</v>
      </c>
      <c r="X35" s="2">
        <f>810/4</f>
        <v>202.5</v>
      </c>
      <c r="Y35" s="2">
        <f>810/4</f>
        <v>202.5</v>
      </c>
      <c r="Z35" s="2">
        <f>810/4</f>
        <v>202.5</v>
      </c>
      <c r="AB35" s="2">
        <f t="shared" si="5"/>
        <v>2.2542372881355934</v>
      </c>
      <c r="AC35" s="2">
        <f t="shared" si="6"/>
        <v>2.2799999999999998</v>
      </c>
      <c r="AD35" s="2">
        <f t="shared" si="7"/>
        <v>2.3063583815028901</v>
      </c>
      <c r="AE35" s="2">
        <f t="shared" si="8"/>
        <v>2.3333333333333335</v>
      </c>
      <c r="AF35" s="2">
        <f t="shared" si="9"/>
        <v>2.3892215568862274</v>
      </c>
      <c r="AG35" s="2">
        <f t="shared" si="10"/>
        <v>2.418181818181818</v>
      </c>
      <c r="AH35" s="2">
        <f t="shared" si="11"/>
        <v>2.4329268292682928</v>
      </c>
      <c r="AI35" s="2">
        <f t="shared" si="12"/>
        <v>2.4329268292682928</v>
      </c>
      <c r="AJ35" s="2">
        <f t="shared" si="13"/>
        <v>2.4629629629629628</v>
      </c>
      <c r="AK35" s="2">
        <f t="shared" si="14"/>
        <v>2.4629629629629628</v>
      </c>
      <c r="AL35" s="2">
        <f t="shared" si="15"/>
        <v>2.4629629629629628</v>
      </c>
    </row>
    <row r="36" spans="1:38" s="2" customFormat="1" x14ac:dyDescent="0.2">
      <c r="A36" s="1" t="s">
        <v>47</v>
      </c>
      <c r="F36" s="1"/>
      <c r="J36" s="1"/>
      <c r="K36" s="1"/>
      <c r="L36" s="1"/>
      <c r="M36" s="1"/>
      <c r="O36" s="2" t="s">
        <v>62</v>
      </c>
      <c r="AB36" s="2" t="e">
        <f>O36/P36</f>
        <v>#VALUE!</v>
      </c>
      <c r="AC36" s="2" t="e">
        <f>O36/Q36</f>
        <v>#VALUE!</v>
      </c>
      <c r="AD36" s="2" t="e">
        <f>O36/R36</f>
        <v>#VALUE!</v>
      </c>
      <c r="AE36" s="2" t="e">
        <f>O36/S36</f>
        <v>#VALUE!</v>
      </c>
      <c r="AF36" s="2" t="e">
        <f>O36/T36</f>
        <v>#VALUE!</v>
      </c>
      <c r="AG36" s="2" t="e">
        <f>O36/U36</f>
        <v>#VALUE!</v>
      </c>
      <c r="AH36" s="2" t="e">
        <f>O36/V36</f>
        <v>#VALUE!</v>
      </c>
      <c r="AI36" s="2" t="e">
        <f>O36/W36</f>
        <v>#VALUE!</v>
      </c>
      <c r="AJ36" s="2" t="e">
        <f>O36/X36</f>
        <v>#VALUE!</v>
      </c>
      <c r="AK36" s="2" t="e">
        <f>O36/Y36</f>
        <v>#VALUE!</v>
      </c>
      <c r="AL36" s="2" t="e">
        <f>O36/Z36</f>
        <v>#VALUE!</v>
      </c>
    </row>
    <row r="37" spans="1:38" s="2" customFormat="1" x14ac:dyDescent="0.2">
      <c r="A37" s="1" t="s">
        <v>48</v>
      </c>
      <c r="B37" s="2">
        <f>2025/4</f>
        <v>506.25</v>
      </c>
      <c r="C37" s="2">
        <f>905/4</f>
        <v>226.25</v>
      </c>
      <c r="D37" s="2">
        <v>455</v>
      </c>
      <c r="E37" s="2">
        <f t="shared" si="4"/>
        <v>2.2375690607734806</v>
      </c>
      <c r="F37" s="1">
        <f t="shared" si="0"/>
        <v>53.083333333333336</v>
      </c>
      <c r="H37" s="2">
        <f>795/4</f>
        <v>198.75</v>
      </c>
      <c r="I37" s="2">
        <v>2169</v>
      </c>
      <c r="J37" s="1">
        <f t="shared" si="1"/>
        <v>2.5471698113207548</v>
      </c>
      <c r="K37" s="1">
        <f t="shared" si="2"/>
        <v>253.05</v>
      </c>
      <c r="L37" s="1">
        <f t="shared" si="16"/>
        <v>0.30960075054727421</v>
      </c>
      <c r="M37" s="1">
        <f t="shared" si="16"/>
        <v>199.96666666666667</v>
      </c>
      <c r="N37" s="2">
        <v>12</v>
      </c>
      <c r="P37" s="2">
        <f>885/4</f>
        <v>221.25</v>
      </c>
      <c r="Q37" s="2">
        <f>870/4</f>
        <v>217.5</v>
      </c>
      <c r="R37" s="2">
        <f>865/4</f>
        <v>216.25</v>
      </c>
      <c r="S37" s="2">
        <f>845/4</f>
        <v>211.25</v>
      </c>
      <c r="T37" s="2">
        <f>845/4</f>
        <v>211.25</v>
      </c>
      <c r="U37" s="2">
        <f>835/4</f>
        <v>208.75</v>
      </c>
      <c r="V37" s="2">
        <f>825/4</f>
        <v>206.25</v>
      </c>
      <c r="W37" s="2">
        <f>820/4</f>
        <v>205</v>
      </c>
      <c r="X37" s="2">
        <f>815/4</f>
        <v>203.75</v>
      </c>
      <c r="Y37" s="2">
        <f>795/4</f>
        <v>198.75</v>
      </c>
      <c r="Z37" s="2">
        <f>795/4</f>
        <v>198.75</v>
      </c>
      <c r="AB37" s="2">
        <f t="shared" si="5"/>
        <v>2.2881355932203391</v>
      </c>
      <c r="AC37" s="2">
        <f t="shared" si="6"/>
        <v>2.3275862068965516</v>
      </c>
      <c r="AD37" s="2">
        <f t="shared" si="7"/>
        <v>2.3410404624277459</v>
      </c>
      <c r="AE37" s="2">
        <f t="shared" si="8"/>
        <v>2.3964497041420119</v>
      </c>
      <c r="AF37" s="2">
        <f t="shared" si="9"/>
        <v>2.3964497041420119</v>
      </c>
      <c r="AG37" s="2">
        <f t="shared" si="10"/>
        <v>2.4251497005988023</v>
      </c>
      <c r="AH37" s="2">
        <f t="shared" si="11"/>
        <v>2.4545454545454546</v>
      </c>
      <c r="AI37" s="2">
        <f t="shared" si="12"/>
        <v>2.4695121951219514</v>
      </c>
      <c r="AJ37" s="2">
        <f t="shared" si="13"/>
        <v>2.4846625766871164</v>
      </c>
      <c r="AK37" s="2">
        <f t="shared" si="14"/>
        <v>2.5471698113207548</v>
      </c>
      <c r="AL37" s="2">
        <f t="shared" si="15"/>
        <v>2.5471698113207548</v>
      </c>
    </row>
    <row r="38" spans="1:38" s="2" customFormat="1" x14ac:dyDescent="0.2">
      <c r="A38" s="1" t="s">
        <v>49</v>
      </c>
      <c r="B38" s="2">
        <f>2055/4</f>
        <v>513.75</v>
      </c>
      <c r="C38" s="2">
        <f>905/4</f>
        <v>226.25</v>
      </c>
      <c r="D38" s="2">
        <v>234</v>
      </c>
      <c r="E38" s="2">
        <f t="shared" si="4"/>
        <v>2.270718232044199</v>
      </c>
      <c r="F38" s="1">
        <f t="shared" si="0"/>
        <v>27.3</v>
      </c>
      <c r="H38" s="2" t="s">
        <v>64</v>
      </c>
      <c r="I38" s="2">
        <v>2824</v>
      </c>
      <c r="J38" s="1"/>
      <c r="K38" s="1">
        <f t="shared" si="2"/>
        <v>329.46666666666664</v>
      </c>
      <c r="L38" s="1"/>
      <c r="M38" s="1">
        <f t="shared" si="16"/>
        <v>302.16666666666663</v>
      </c>
      <c r="N38" s="2">
        <v>15</v>
      </c>
      <c r="O38" s="2" t="s">
        <v>63</v>
      </c>
      <c r="P38" s="2">
        <f>885/4</f>
        <v>221.25</v>
      </c>
      <c r="Q38" s="2">
        <f>865/4</f>
        <v>216.25</v>
      </c>
      <c r="R38" s="2">
        <f>845/4</f>
        <v>211.25</v>
      </c>
      <c r="S38" s="2">
        <f>835/4</f>
        <v>208.75</v>
      </c>
      <c r="T38" s="2">
        <f>830/4</f>
        <v>207.5</v>
      </c>
      <c r="U38" s="2">
        <f>815/4</f>
        <v>203.75</v>
      </c>
      <c r="V38" s="2">
        <f>805/4</f>
        <v>201.25</v>
      </c>
      <c r="W38" s="2">
        <f>785/4</f>
        <v>196.25</v>
      </c>
      <c r="X38" s="2">
        <f>785/4</f>
        <v>196.25</v>
      </c>
      <c r="Y38" s="2">
        <f>775/4</f>
        <v>193.75</v>
      </c>
      <c r="Z38" s="2">
        <f>765/4</f>
        <v>191.25</v>
      </c>
      <c r="AB38" s="2">
        <f t="shared" si="5"/>
        <v>2.3220338983050848</v>
      </c>
      <c r="AC38" s="2">
        <f t="shared" si="6"/>
        <v>2.3757225433526012</v>
      </c>
      <c r="AD38" s="2">
        <f t="shared" si="7"/>
        <v>2.4319526627218937</v>
      </c>
      <c r="AE38" s="2">
        <f t="shared" si="8"/>
        <v>2.4610778443113772</v>
      </c>
      <c r="AF38" s="2">
        <f t="shared" si="9"/>
        <v>2.4759036144578315</v>
      </c>
      <c r="AG38" s="2">
        <f t="shared" si="10"/>
        <v>2.5214723926380369</v>
      </c>
      <c r="AH38" s="2">
        <f t="shared" si="11"/>
        <v>2.5527950310559007</v>
      </c>
      <c r="AI38" s="2">
        <f t="shared" si="12"/>
        <v>2.6178343949044587</v>
      </c>
      <c r="AJ38" s="2">
        <f t="shared" si="13"/>
        <v>2.6178343949044587</v>
      </c>
      <c r="AK38" s="2">
        <f t="shared" si="14"/>
        <v>2.6516129032258067</v>
      </c>
      <c r="AL38" s="2">
        <f t="shared" si="15"/>
        <v>2.6862745098039214</v>
      </c>
    </row>
    <row r="39" spans="1:38" s="2" customFormat="1" x14ac:dyDescent="0.2">
      <c r="A39" s="1" t="s">
        <v>50</v>
      </c>
      <c r="B39" s="2">
        <f>2145/4</f>
        <v>536.25</v>
      </c>
      <c r="C39" s="2">
        <f>915/4</f>
        <v>228.75</v>
      </c>
      <c r="D39" s="2">
        <v>629</v>
      </c>
      <c r="E39" s="2">
        <f t="shared" si="4"/>
        <v>2.3442622950819674</v>
      </c>
      <c r="F39" s="1">
        <f t="shared" si="0"/>
        <v>73.38333333333334</v>
      </c>
      <c r="H39" s="2">
        <f>775/4</f>
        <v>193.75</v>
      </c>
      <c r="I39" s="2">
        <v>2765</v>
      </c>
      <c r="J39" s="1">
        <f t="shared" si="1"/>
        <v>2.7677419354838708</v>
      </c>
      <c r="K39" s="1">
        <f t="shared" si="2"/>
        <v>322.58333333333331</v>
      </c>
      <c r="L39" s="1">
        <f t="shared" ref="L39:M44" si="17">J39-E39</f>
        <v>0.42347964040190345</v>
      </c>
      <c r="M39" s="1">
        <f t="shared" si="17"/>
        <v>249.2</v>
      </c>
      <c r="N39" s="2">
        <v>17</v>
      </c>
      <c r="O39" s="2" t="s">
        <v>61</v>
      </c>
      <c r="P39" s="2">
        <f>885/4</f>
        <v>221.25</v>
      </c>
      <c r="Q39" s="2">
        <f>855/4</f>
        <v>213.75</v>
      </c>
      <c r="R39" s="2">
        <f>845/4</f>
        <v>211.25</v>
      </c>
      <c r="S39" s="2">
        <f>835/4</f>
        <v>208.75</v>
      </c>
      <c r="T39" s="2">
        <f>825/4</f>
        <v>206.25</v>
      </c>
      <c r="U39" s="2">
        <f>815/4</f>
        <v>203.75</v>
      </c>
      <c r="V39" s="2">
        <f>805/4</f>
        <v>201.25</v>
      </c>
      <c r="W39" s="2">
        <f>785/4</f>
        <v>196.25</v>
      </c>
      <c r="X39" s="2">
        <f>785/4</f>
        <v>196.25</v>
      </c>
      <c r="Y39" s="2">
        <f>785/4</f>
        <v>196.25</v>
      </c>
      <c r="Z39" s="2">
        <f>780/4</f>
        <v>195</v>
      </c>
      <c r="AB39" s="2">
        <f t="shared" si="5"/>
        <v>2.4237288135593222</v>
      </c>
      <c r="AC39" s="2">
        <f t="shared" si="6"/>
        <v>2.5087719298245612</v>
      </c>
      <c r="AD39" s="2">
        <f t="shared" si="7"/>
        <v>2.5384615384615383</v>
      </c>
      <c r="AE39" s="2">
        <f t="shared" si="8"/>
        <v>2.568862275449102</v>
      </c>
      <c r="AF39" s="2">
        <f t="shared" si="9"/>
        <v>2.6</v>
      </c>
      <c r="AG39" s="2">
        <f t="shared" si="10"/>
        <v>2.6319018404907975</v>
      </c>
      <c r="AH39" s="2">
        <f t="shared" si="11"/>
        <v>2.6645962732919255</v>
      </c>
      <c r="AI39" s="2">
        <f t="shared" si="12"/>
        <v>2.7324840764331211</v>
      </c>
      <c r="AJ39" s="2">
        <f t="shared" si="13"/>
        <v>2.7324840764331211</v>
      </c>
      <c r="AK39" s="2">
        <f t="shared" si="14"/>
        <v>2.7324840764331211</v>
      </c>
      <c r="AL39" s="2">
        <f t="shared" si="15"/>
        <v>2.75</v>
      </c>
    </row>
    <row r="40" spans="1:38" s="2" customFormat="1" x14ac:dyDescent="0.2">
      <c r="A40" s="1" t="s">
        <v>51</v>
      </c>
      <c r="B40" s="2">
        <f>1935/4</f>
        <v>483.75</v>
      </c>
      <c r="C40" s="2">
        <f>965/4</f>
        <v>241.25</v>
      </c>
      <c r="D40" s="2">
        <v>663</v>
      </c>
      <c r="E40" s="2">
        <f t="shared" si="4"/>
        <v>2.0051813471502591</v>
      </c>
      <c r="F40" s="1">
        <f t="shared" si="0"/>
        <v>77.349999999999994</v>
      </c>
      <c r="H40" s="2">
        <f>795/4</f>
        <v>198.75</v>
      </c>
      <c r="I40" s="2">
        <v>3047</v>
      </c>
      <c r="J40" s="1">
        <f t="shared" si="1"/>
        <v>2.4339622641509435</v>
      </c>
      <c r="K40" s="1">
        <f t="shared" si="2"/>
        <v>355.48333333333335</v>
      </c>
      <c r="L40" s="1">
        <f t="shared" si="17"/>
        <v>0.42878091700068444</v>
      </c>
      <c r="M40" s="1">
        <f t="shared" si="17"/>
        <v>278.13333333333333</v>
      </c>
      <c r="N40" s="2">
        <v>20</v>
      </c>
      <c r="O40" s="2" t="s">
        <v>63</v>
      </c>
      <c r="P40" s="2">
        <f>925/4</f>
        <v>231.25</v>
      </c>
      <c r="Q40" s="2">
        <f>925/4</f>
        <v>231.25</v>
      </c>
      <c r="R40" s="2">
        <f>915/4</f>
        <v>228.75</v>
      </c>
      <c r="S40" s="2">
        <f>905/4</f>
        <v>226.25</v>
      </c>
      <c r="T40" s="2">
        <f>905/4</f>
        <v>226.25</v>
      </c>
      <c r="U40" s="2">
        <f>895/4</f>
        <v>223.75</v>
      </c>
      <c r="V40" s="2">
        <f>885/4</f>
        <v>221.25</v>
      </c>
      <c r="W40" s="2">
        <f>875/4</f>
        <v>218.75</v>
      </c>
      <c r="X40" s="2">
        <f>875/4</f>
        <v>218.75</v>
      </c>
      <c r="Y40" s="2">
        <f>875/4</f>
        <v>218.75</v>
      </c>
      <c r="Z40" s="2">
        <f>865/4</f>
        <v>216.25</v>
      </c>
      <c r="AB40" s="2">
        <f t="shared" si="5"/>
        <v>2.0918918918918918</v>
      </c>
      <c r="AC40" s="2">
        <f t="shared" si="6"/>
        <v>2.0918918918918918</v>
      </c>
      <c r="AD40" s="2">
        <f t="shared" si="7"/>
        <v>2.1147540983606556</v>
      </c>
      <c r="AE40" s="2">
        <f t="shared" si="8"/>
        <v>2.1381215469613259</v>
      </c>
      <c r="AF40" s="2">
        <f t="shared" si="9"/>
        <v>2.1381215469613259</v>
      </c>
      <c r="AG40" s="2">
        <f t="shared" si="10"/>
        <v>2.1620111731843576</v>
      </c>
      <c r="AH40" s="2">
        <f t="shared" si="11"/>
        <v>2.1864406779661016</v>
      </c>
      <c r="AI40" s="2">
        <f t="shared" si="12"/>
        <v>2.2114285714285713</v>
      </c>
      <c r="AJ40" s="2">
        <f t="shared" si="13"/>
        <v>2.2114285714285713</v>
      </c>
      <c r="AK40" s="2">
        <f t="shared" si="14"/>
        <v>2.2114285714285713</v>
      </c>
      <c r="AL40" s="2">
        <f t="shared" si="15"/>
        <v>2.2369942196531793</v>
      </c>
    </row>
    <row r="41" spans="1:38" s="2" customFormat="1" x14ac:dyDescent="0.2">
      <c r="A41" s="1" t="s">
        <v>52</v>
      </c>
      <c r="B41" s="2">
        <f>2005/4</f>
        <v>501.25</v>
      </c>
      <c r="C41" s="2">
        <f>875/4</f>
        <v>218.75</v>
      </c>
      <c r="D41" s="2">
        <v>303</v>
      </c>
      <c r="E41" s="2">
        <f t="shared" si="4"/>
        <v>2.2914285714285714</v>
      </c>
      <c r="F41" s="1">
        <f t="shared" si="0"/>
        <v>35.35</v>
      </c>
      <c r="H41" s="2">
        <f>795/4</f>
        <v>198.75</v>
      </c>
      <c r="I41" s="2">
        <v>2512</v>
      </c>
      <c r="J41" s="1">
        <f t="shared" si="1"/>
        <v>2.5220125786163523</v>
      </c>
      <c r="K41" s="1">
        <f t="shared" si="2"/>
        <v>293.06666666666666</v>
      </c>
      <c r="L41" s="1">
        <f t="shared" si="17"/>
        <v>0.23058400718778094</v>
      </c>
      <c r="M41" s="1">
        <f t="shared" si="17"/>
        <v>257.71666666666664</v>
      </c>
      <c r="N41" s="2">
        <v>16</v>
      </c>
      <c r="P41" s="2">
        <f>845/4</f>
        <v>211.25</v>
      </c>
      <c r="Q41" s="2">
        <f>835/4</f>
        <v>208.75</v>
      </c>
      <c r="R41" s="2">
        <f>825/4</f>
        <v>206.25</v>
      </c>
      <c r="S41" s="2">
        <f>815/4</f>
        <v>203.75</v>
      </c>
      <c r="T41" s="2">
        <f>805/4</f>
        <v>201.25</v>
      </c>
      <c r="U41" s="2">
        <f>785/4</f>
        <v>196.25</v>
      </c>
      <c r="V41" s="2">
        <f>785/4</f>
        <v>196.25</v>
      </c>
      <c r="W41" s="2">
        <f>775/4</f>
        <v>193.75</v>
      </c>
      <c r="X41" s="2">
        <f>765/4</f>
        <v>191.25</v>
      </c>
      <c r="Y41" s="2">
        <f>755/4</f>
        <v>188.75</v>
      </c>
      <c r="Z41" s="2">
        <f>755/4</f>
        <v>188.75</v>
      </c>
      <c r="AB41" s="2">
        <f t="shared" si="5"/>
        <v>2.3727810650887573</v>
      </c>
      <c r="AC41" s="2">
        <f t="shared" si="6"/>
        <v>2.4011976047904193</v>
      </c>
      <c r="AD41" s="2">
        <f t="shared" si="7"/>
        <v>2.4303030303030302</v>
      </c>
      <c r="AE41" s="2">
        <f t="shared" si="8"/>
        <v>2.4601226993865031</v>
      </c>
      <c r="AF41" s="2">
        <f t="shared" si="9"/>
        <v>2.4906832298136647</v>
      </c>
      <c r="AG41" s="2">
        <f t="shared" si="10"/>
        <v>2.5541401273885351</v>
      </c>
      <c r="AH41" s="2">
        <f t="shared" si="11"/>
        <v>2.5541401273885351</v>
      </c>
      <c r="AI41" s="2">
        <f t="shared" si="12"/>
        <v>2.5870967741935482</v>
      </c>
      <c r="AJ41" s="2">
        <f t="shared" si="13"/>
        <v>2.6209150326797386</v>
      </c>
      <c r="AK41" s="2">
        <f t="shared" si="14"/>
        <v>2.6556291390728477</v>
      </c>
      <c r="AL41" s="2">
        <f t="shared" si="15"/>
        <v>2.6556291390728477</v>
      </c>
    </row>
    <row r="42" spans="1:38" s="2" customFormat="1" x14ac:dyDescent="0.2">
      <c r="A42" s="1" t="s">
        <v>53</v>
      </c>
      <c r="F42" s="1"/>
      <c r="J42" s="1"/>
      <c r="K42" s="1"/>
      <c r="L42" s="1"/>
      <c r="M42" s="1"/>
      <c r="O42" s="2" t="s">
        <v>33</v>
      </c>
      <c r="AB42" s="2" t="e">
        <f>O42/P42</f>
        <v>#VALUE!</v>
      </c>
      <c r="AC42" s="2" t="e">
        <f>O42/Q42</f>
        <v>#VALUE!</v>
      </c>
      <c r="AD42" s="2" t="e">
        <f>O42/R42</f>
        <v>#VALUE!</v>
      </c>
      <c r="AE42" s="2" t="e">
        <f>O42/S42</f>
        <v>#VALUE!</v>
      </c>
      <c r="AF42" s="2" t="e">
        <f>O42/T42</f>
        <v>#VALUE!</v>
      </c>
      <c r="AG42" s="2" t="e">
        <f>O42/U42</f>
        <v>#VALUE!</v>
      </c>
      <c r="AH42" s="2" t="e">
        <f>O42/V42</f>
        <v>#VALUE!</v>
      </c>
      <c r="AI42" s="2" t="e">
        <f>O42/W42</f>
        <v>#VALUE!</v>
      </c>
      <c r="AJ42" s="2" t="e">
        <f>O42/X42</f>
        <v>#VALUE!</v>
      </c>
      <c r="AK42" s="2" t="e">
        <f>O42/Y42</f>
        <v>#VALUE!</v>
      </c>
      <c r="AL42" s="2" t="e">
        <f>O42/Z42</f>
        <v>#VALUE!</v>
      </c>
    </row>
    <row r="43" spans="1:38" s="2" customFormat="1" x14ac:dyDescent="0.2">
      <c r="A43" s="1" t="s">
        <v>54</v>
      </c>
      <c r="B43" s="2">
        <f>1995/4</f>
        <v>498.75</v>
      </c>
      <c r="C43" s="2">
        <f>895/4</f>
        <v>223.75</v>
      </c>
      <c r="D43" s="2">
        <v>186</v>
      </c>
      <c r="E43" s="2">
        <f t="shared" si="4"/>
        <v>2.2290502793296088</v>
      </c>
      <c r="F43" s="1">
        <f t="shared" si="0"/>
        <v>21.7</v>
      </c>
      <c r="H43" s="2">
        <f>745/4</f>
        <v>186.25</v>
      </c>
      <c r="I43" s="2">
        <v>2523</v>
      </c>
      <c r="J43" s="1">
        <f t="shared" si="1"/>
        <v>2.6778523489932886</v>
      </c>
      <c r="K43" s="1">
        <f t="shared" si="2"/>
        <v>294.35000000000002</v>
      </c>
      <c r="L43" s="1">
        <f t="shared" si="17"/>
        <v>0.44880206966367986</v>
      </c>
      <c r="M43" s="1">
        <f t="shared" si="17"/>
        <v>272.65000000000003</v>
      </c>
      <c r="N43" s="2">
        <v>20</v>
      </c>
      <c r="P43" s="2">
        <f>875/4</f>
        <v>218.75</v>
      </c>
      <c r="Q43" s="2">
        <f>865/4</f>
        <v>216.25</v>
      </c>
      <c r="R43" s="2">
        <f>865/4</f>
        <v>216.25</v>
      </c>
      <c r="S43" s="2">
        <f>845/4</f>
        <v>211.25</v>
      </c>
      <c r="T43" s="2">
        <f>835/4</f>
        <v>208.75</v>
      </c>
      <c r="U43" s="2">
        <f>815/4</f>
        <v>203.75</v>
      </c>
      <c r="V43" s="2">
        <f>815/4</f>
        <v>203.75</v>
      </c>
      <c r="W43" s="3">
        <f>805/4</f>
        <v>201.25</v>
      </c>
      <c r="X43" s="3">
        <f>805/4</f>
        <v>201.25</v>
      </c>
      <c r="Y43" s="3">
        <f>805/4</f>
        <v>201.25</v>
      </c>
      <c r="Z43" s="3">
        <f>805/4</f>
        <v>201.25</v>
      </c>
      <c r="AB43" s="2">
        <f t="shared" si="5"/>
        <v>2.2799999999999998</v>
      </c>
      <c r="AC43" s="2">
        <f t="shared" si="6"/>
        <v>2.3063583815028901</v>
      </c>
      <c r="AD43" s="2">
        <f t="shared" si="7"/>
        <v>2.3063583815028901</v>
      </c>
      <c r="AE43" s="2">
        <f t="shared" si="8"/>
        <v>2.36094674556213</v>
      </c>
      <c r="AF43" s="2">
        <f t="shared" si="9"/>
        <v>2.3892215568862274</v>
      </c>
      <c r="AG43" s="2">
        <f t="shared" si="10"/>
        <v>2.4478527607361964</v>
      </c>
      <c r="AH43" s="2">
        <f t="shared" si="11"/>
        <v>2.4478527607361964</v>
      </c>
      <c r="AI43" s="2">
        <f t="shared" si="12"/>
        <v>2.4782608695652173</v>
      </c>
      <c r="AJ43" s="2">
        <f t="shared" si="13"/>
        <v>2.4782608695652173</v>
      </c>
      <c r="AK43" s="2">
        <f t="shared" si="14"/>
        <v>2.4782608695652173</v>
      </c>
      <c r="AL43" s="2">
        <f t="shared" si="15"/>
        <v>2.4782608695652173</v>
      </c>
    </row>
    <row r="44" spans="1:38" s="2" customFormat="1" x14ac:dyDescent="0.2">
      <c r="A44" s="1" t="s">
        <v>55</v>
      </c>
      <c r="B44" s="2">
        <f>2115/4</f>
        <v>528.75</v>
      </c>
      <c r="C44" s="2">
        <f>945/4</f>
        <v>236.25</v>
      </c>
      <c r="D44" s="2">
        <v>222</v>
      </c>
      <c r="E44" s="2">
        <f t="shared" si="4"/>
        <v>2.2380952380952381</v>
      </c>
      <c r="F44" s="1">
        <f t="shared" si="0"/>
        <v>25.9</v>
      </c>
      <c r="H44" s="2">
        <f>815/4</f>
        <v>203.75</v>
      </c>
      <c r="I44" s="2">
        <v>2063</v>
      </c>
      <c r="J44" s="1">
        <f t="shared" si="1"/>
        <v>2.5950920245398774</v>
      </c>
      <c r="K44" s="1">
        <f t="shared" si="2"/>
        <v>240.68333333333334</v>
      </c>
      <c r="L44" s="1">
        <f t="shared" si="17"/>
        <v>0.35699678644463928</v>
      </c>
      <c r="M44" s="1">
        <f t="shared" si="17"/>
        <v>214.78333333333333</v>
      </c>
      <c r="N44" s="2">
        <v>21</v>
      </c>
      <c r="P44" s="2">
        <f>945/4</f>
        <v>236.25</v>
      </c>
      <c r="Q44" s="2">
        <f>935/4</f>
        <v>233.75</v>
      </c>
      <c r="R44" s="2">
        <f>885/4</f>
        <v>221.25</v>
      </c>
      <c r="S44" s="2">
        <f>875/4</f>
        <v>218.75</v>
      </c>
      <c r="T44" s="2">
        <f>855/4</f>
        <v>213.75</v>
      </c>
      <c r="U44" s="2">
        <f>845/4</f>
        <v>211.25</v>
      </c>
      <c r="V44" s="2">
        <f>845/4</f>
        <v>211.25</v>
      </c>
      <c r="W44" s="2">
        <f>835/4</f>
        <v>208.75</v>
      </c>
      <c r="X44" s="2">
        <f>835/4</f>
        <v>208.75</v>
      </c>
      <c r="Y44" s="2">
        <f>825/4</f>
        <v>206.25</v>
      </c>
      <c r="Z44" s="2">
        <f>815/4</f>
        <v>203.75</v>
      </c>
      <c r="AB44" s="2">
        <f t="shared" si="5"/>
        <v>2.2380952380952381</v>
      </c>
      <c r="AC44" s="2">
        <f t="shared" si="6"/>
        <v>2.2620320855614975</v>
      </c>
      <c r="AD44" s="2">
        <f t="shared" si="7"/>
        <v>2.3898305084745761</v>
      </c>
      <c r="AE44" s="2">
        <f t="shared" si="8"/>
        <v>2.4171428571428573</v>
      </c>
      <c r="AF44" s="2">
        <f t="shared" si="9"/>
        <v>2.4736842105263159</v>
      </c>
      <c r="AG44" s="2">
        <f t="shared" si="10"/>
        <v>2.5029585798816569</v>
      </c>
      <c r="AH44" s="2">
        <f t="shared" si="11"/>
        <v>2.5029585798816569</v>
      </c>
      <c r="AI44" s="2">
        <f t="shared" si="12"/>
        <v>2.532934131736527</v>
      </c>
      <c r="AJ44" s="2">
        <f t="shared" si="13"/>
        <v>2.532934131736527</v>
      </c>
      <c r="AK44" s="2">
        <f t="shared" si="14"/>
        <v>2.5636363636363635</v>
      </c>
      <c r="AL44" s="2">
        <f t="shared" si="15"/>
        <v>2.5950920245398774</v>
      </c>
    </row>
    <row r="45" spans="1:38" s="2" customFormat="1" x14ac:dyDescent="0.2"/>
    <row r="46" spans="1:38" x14ac:dyDescent="0.2"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38" x14ac:dyDescent="0.2"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38" x14ac:dyDescent="0.2"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6:27" x14ac:dyDescent="0.2"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6:27" x14ac:dyDescent="0.2"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Carreira-Rosario</dc:creator>
  <cp:lastModifiedBy>Arnaldo Carreira-Rosario</cp:lastModifiedBy>
  <dcterms:created xsi:type="dcterms:W3CDTF">2021-05-05T21:50:44Z</dcterms:created>
  <dcterms:modified xsi:type="dcterms:W3CDTF">2021-08-04T06:04:48Z</dcterms:modified>
</cp:coreProperties>
</file>