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lair\OneDrive\Documents\UofM Data Analytics Bootcamp\"/>
    </mc:Choice>
  </mc:AlternateContent>
  <xr:revisionPtr revIDLastSave="0" documentId="13_ncr:1_{A6CE32BC-C8D9-4474-88E9-5E95B82600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rowdfunding" sheetId="1" r:id="rId1"/>
    <sheet name="Pivot Table 1" sheetId="2" r:id="rId2"/>
    <sheet name="Pivot Table 2" sheetId="6" r:id="rId3"/>
    <sheet name="Crowdfunding Goal Analysis" sheetId="7" r:id="rId4"/>
    <sheet name="Statistical Analysis" sheetId="8" r:id="rId5"/>
  </sheets>
  <definedNames>
    <definedName name="_xlnm._FilterDatabase" localSheetId="0" hidden="1">Crowdfunding!$A$1:$T$1001</definedName>
    <definedName name="_xlcn.WorksheetConnection_CrowdfundingA1T10011" hidden="1">Crowdfunding!$A$1:$T$1001</definedName>
  </definedNames>
  <calcPr calcId="191029"/>
  <pivotCaches>
    <pivotCache cacheId="0" r:id="rId6"/>
    <pivotCache cacheId="55" r:id="rId7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8" l="1"/>
  <c r="I6" i="8"/>
  <c r="I5" i="8"/>
  <c r="I4" i="8"/>
  <c r="I3" i="8"/>
  <c r="H7" i="8"/>
  <c r="H6" i="8"/>
  <c r="H5" i="8"/>
  <c r="H4" i="8"/>
  <c r="H3" i="8"/>
  <c r="I2" i="8"/>
  <c r="H2" i="8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B5" i="7"/>
  <c r="B13" i="7"/>
  <c r="B12" i="7"/>
  <c r="B11" i="7"/>
  <c r="B10" i="7"/>
  <c r="B9" i="7"/>
  <c r="B8" i="7"/>
  <c r="B7" i="7"/>
  <c r="B6" i="7"/>
  <c r="B4" i="7"/>
  <c r="C3" i="7"/>
  <c r="B3" i="7"/>
  <c r="C2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4" i="7" l="1"/>
  <c r="G4" i="7" s="1"/>
  <c r="E9" i="7"/>
  <c r="H9" i="7" s="1"/>
  <c r="E8" i="7"/>
  <c r="H8" i="7" s="1"/>
  <c r="E5" i="7"/>
  <c r="F5" i="7" s="1"/>
  <c r="E6" i="7"/>
  <c r="H6" i="7" s="1"/>
  <c r="E7" i="7"/>
  <c r="F7" i="7" s="1"/>
  <c r="E10" i="7"/>
  <c r="F10" i="7" s="1"/>
  <c r="E3" i="7"/>
  <c r="G3" i="7" s="1"/>
  <c r="E2" i="7"/>
  <c r="F2" i="7" s="1"/>
  <c r="E13" i="7"/>
  <c r="G13" i="7" s="1"/>
  <c r="F9" i="7"/>
  <c r="E12" i="7"/>
  <c r="H12" i="7" s="1"/>
  <c r="E11" i="7"/>
  <c r="H11" i="7" s="1"/>
  <c r="F3" i="7"/>
  <c r="F8" i="7" l="1"/>
  <c r="G9" i="7"/>
  <c r="G8" i="7"/>
  <c r="G7" i="7"/>
  <c r="F13" i="7"/>
  <c r="G5" i="7"/>
  <c r="H5" i="7"/>
  <c r="G10" i="7"/>
  <c r="F6" i="7"/>
  <c r="H4" i="7"/>
  <c r="F4" i="7"/>
  <c r="H3" i="7"/>
  <c r="H10" i="7"/>
  <c r="F12" i="7"/>
  <c r="F11" i="7"/>
  <c r="H13" i="7"/>
  <c r="G6" i="7"/>
  <c r="G12" i="7"/>
  <c r="H7" i="7"/>
  <c r="H2" i="7"/>
  <c r="G11" i="7"/>
  <c r="G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C33BB7-00E2-4ADB-97F9-F52CDA89BA2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1886E96-7AE5-4C5D-9AFC-169E317C7EC5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Date Created Conversion (Year)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<sst xmlns="http://schemas.openxmlformats.org/spreadsheetml/2006/main" count="7026" uniqueCount="2093">
  <si>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</si>
  <si>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</si>
  <si>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</si>
  <si>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</si>
  <si>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</si>
  <si>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</si>
  <si>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</si>
  <si>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</si>
  <si>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</si>
  <si>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</si>
  <si>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</si>
  <si>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</si>
  <si>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</si>
  <si>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</si>
  <si>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</si>
  <si>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</si>
  <si>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</si>
  <si>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</si>
  <si>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</si>
  <si>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</si>
  <si>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</si>
  <si>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</si>
  <si>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</si>
  <si>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</si>
  <si>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</si>
  <si>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</si>
  <si>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</si>
  <si>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</si>
  <si>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</si>
  <si>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</si>
  <si>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</si>
  <si>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</si>
  <si>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</si>
  <si>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</si>
  <si>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</si>
  <si>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</si>
  <si>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</si>
  <si>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</si>
  <si>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</si>
  <si>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</si>
  <si>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</si>
  <si>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</si>
  <si>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</si>
  <si>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</si>
  <si>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</si>
  <si>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</si>
  <si>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</si>
  <si>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</si>
  <si>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</si>
  <si>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</si>
  <si>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</si>
  <si>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</si>
  <si>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</si>
  <si>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</si>
  <si>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</si>
  <si>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</si>
  <si>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</si>
  <si>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</si>
  <si>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</si>
  <si>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</si>
  <si>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</si>
  <si>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</si>
  <si>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</si>
  <si>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</si>
  <si>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</si>
  <si>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</si>
  <si>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</si>
  <si>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</si>
  <si>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</si>
  <si>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</si>
  <si>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</si>
  <si>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</si>
  <si>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</si>
  <si>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</si>
  <si>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</si>
  <si>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</si>
  <si>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</si>
  <si>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</si>
  <si>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</si>
  <si>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</si>
  <si>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</si>
  <si>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</si>
  <si>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</si>
  <si>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</si>
  <si>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</si>
  <si>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</si>
  <si>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</si>
  <si>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</si>
  <si>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</si>
  <si>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</si>
  <si>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</si>
  <si>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</si>
  <si>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</si>
  <si>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</si>
  <si>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</si>
  <si>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</si>
  <si>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</si>
  <si>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</si>
  <si>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</si>
  <si>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</si>
  <si>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</si>
  <si>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</si>
  <si>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</si>
  <si>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</si>
  <si>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</si>
  <si>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</si>
  <si>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</si>
  <si>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</si>
  <si>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</si>
  <si>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</si>
  <si>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</si>
  <si>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</si>
  <si>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</si>
  <si>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</si>
  <si>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</si>
  <si>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</si>
  <si>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</si>
  <si>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</si>
  <si>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</si>
  <si>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</si>
  <si>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</si>
  <si>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</si>
  <si>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</si>
  <si>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</si>
  <si>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</si>
  <si>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</si>
  <si>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</si>
  <si>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</si>
  <si>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</si>
  <si>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</si>
  <si>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</si>
  <si>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</si>
  <si>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</si>
  <si>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</si>
  <si>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</si>
  <si>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</si>
  <si>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</si>
  <si>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</si>
  <si>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</si>
  <si>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</si>
  <si>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</si>
  <si>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</si>
  <si>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</si>
  <si>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</si>
  <si>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</si>
  <si>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</si>
  <si>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</si>
  <si>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</si>
  <si>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</si>
  <si>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</si>
  <si>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</si>
  <si>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</si>
  <si>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</si>
  <si>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</si>
  <si>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</si>
  <si>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</si>
  <si>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</si>
  <si>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</si>
  <si>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</si>
  <si>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</si>
  <si>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</si>
  <si>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</si>
  <si>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</si>
  <si>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</si>
  <si>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</si>
  <si>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</si>
  <si>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</si>
  <si>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</si>
  <si>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</si>
  <si>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</si>
  <si>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</si>
  <si>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</si>
  <si>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</si>
  <si>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</si>
  <si>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</si>
  <si>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</si>
  <si>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</si>
  <si>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</si>
  <si>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</si>
  <si>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</si>
  <si>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</si>
  <si>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</si>
  <si>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</si>
  <si>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</si>
  <si>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</si>
  <si>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</si>
  <si>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</si>
  <si>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</si>
  <si>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</si>
  <si>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</si>
  <si>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</si>
  <si>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</si>
  <si>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</si>
  <si>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</si>
  <si>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</si>
  <si>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</si>
  <si>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</si>
  <si>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</si>
  <si>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</si>
  <si>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</si>
  <si>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</si>
  <si>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</si>
  <si>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</si>
  <si>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</si>
  <si>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</si>
  <si>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</si>
  <si>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</si>
  <si>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</si>
  <si>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</si>
  <si>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</si>
  <si>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</si>
  <si>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</si>
  <si>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</si>
  <si>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</si>
  <si>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</si>
  <si>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</si>
  <si>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</si>
  <si>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</si>
  <si>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</si>
  <si>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</si>
  <si>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</si>
  <si>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</si>
  <si>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</si>
  <si>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</si>
  <si>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</si>
  <si>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</si>
  <si>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</si>
  <si>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</si>
  <si>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</si>
  <si>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</si>
  <si>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</si>
  <si>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</si>
  <si>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</si>
  <si>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</si>
  <si>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</si>
  <si>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</si>
  <si>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</si>
  <si>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</si>
  <si>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</si>
  <si>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</si>
  <si>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</si>
  <si>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</si>
  <si>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</si>
  <si>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</si>
  <si>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</si>
  <si>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</si>
  <si>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</si>
  <si>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</si>
  <si>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</si>
  <si>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</si>
  <si>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</si>
  <si>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</si>
  <si>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</si>
  <si>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</si>
  <si>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</si>
  <si>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</si>
  <si>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</si>
  <si>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</si>
  <si>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</si>
  <si>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</si>
  <si>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</si>
  <si>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</si>
  <si>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</si>
  <si>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</si>
  <si>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</si>
  <si>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</si>
  <si>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</si>
  <si>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</si>
  <si>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</si>
  <si>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</si>
  <si>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</si>
  <si>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</si>
  <si>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</si>
  <si>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</si>
  <si>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</si>
  <si>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</si>
  <si>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</si>
  <si>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</si>
  <si>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</si>
  <si>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</si>
  <si>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</si>
  <si>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</si>
  <si>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</si>
  <si>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</si>
  <si>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</si>
  <si>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</si>
  <si>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</si>
  <si>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</si>
  <si>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</si>
  <si>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</si>
  <si>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</si>
  <si>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</si>
  <si>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</si>
  <si>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</si>
  <si>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</si>
  <si>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</si>
  <si>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</si>
  <si>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</si>
  <si>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</si>
  <si>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</si>
  <si>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</si>
  <si>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</si>
  <si>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</si>
  <si>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</si>
  <si>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</si>
  <si>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</si>
  <si>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</si>
  <si>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</si>
  <si>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</si>
  <si>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</si>
  <si>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</si>
  <si>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</si>
  <si>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</si>
  <si>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</si>
  <si>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</si>
  <si>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</si>
  <si>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</si>
  <si>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</si>
  <si>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</si>
  <si>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</si>
  <si>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</si>
  <si>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</si>
  <si>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</si>
  <si>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</si>
  <si>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</si>
  <si>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</si>
  <si>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</si>
  <si>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</si>
  <si>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</si>
  <si>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</si>
  <si>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</si>
  <si>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</si>
  <si>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</si>
  <si>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</si>
  <si>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</si>
  <si>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</si>
  <si>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</si>
  <si>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</si>
  <si>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</si>
  <si>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</si>
  <si>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</si>
  <si>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</si>
  <si>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</si>
  <si>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</si>
  <si>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</si>
  <si>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</si>
  <si>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</si>
  <si>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</si>
  <si>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</si>
  <si>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</si>
  <si>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</si>
  <si>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</si>
  <si>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</si>
  <si>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</si>
  <si>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</si>
  <si>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</si>
  <si>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</si>
  <si>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</si>
  <si>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</si>
  <si>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</si>
  <si>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</si>
  <si>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</si>
  <si>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</si>
  <si>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</si>
  <si>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</si>
  <si>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</si>
  <si>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</si>
  <si>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</si>
  <si>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</si>
  <si>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</si>
  <si>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</si>
  <si>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</si>
  <si>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</si>
  <si>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</si>
  <si>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</si>
  <si>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</si>
  <si>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</si>
  <si>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</si>
  <si>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</si>
  <si>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</si>
  <si>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</si>
  <si>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</si>
  <si>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</si>
  <si>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</si>
  <si>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</si>
  <si>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</si>
  <si>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</si>
  <si>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</si>
  <si>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</si>
  <si>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</si>
  <si>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</si>
  <si>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</si>
  <si>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</si>
  <si>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</si>
  <si>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</si>
  <si>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</si>
  <si>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</si>
  <si>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</si>
  <si>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</si>
  <si>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</si>
  <si>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</si>
  <si>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</si>
  <si>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</si>
  <si>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</si>
  <si>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</si>
  <si>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</si>
  <si>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</si>
  <si>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</si>
  <si>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</si>
  <si>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</si>
  <si>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</si>
  <si>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</si>
  <si>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</si>
  <si>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</si>
  <si>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</si>
  <si>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</si>
  <si>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</si>
  <si>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</si>
  <si>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</si>
  <si>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</si>
  <si>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</si>
  <si>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</si>
  <si>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</si>
  <si>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</si>
  <si>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</si>
  <si>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</si>
  <si>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</si>
  <si>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</si>
  <si>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</si>
  <si>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</si>
  <si>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</si>
  <si>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</si>
  <si>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</si>
  <si>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</si>
  <si>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</si>
  <si>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</si>
  <si>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</si>
  <si>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</si>
  <si>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</si>
  <si>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</si>
  <si>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</si>
  <si>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</si>
  <si>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</si>
  <si>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</si>
  <si>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</si>
  <si>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</si>
  <si>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</si>
  <si>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</si>
  <si>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</si>
  <si>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</si>
  <si>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</si>
  <si>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</si>
  <si>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</si>
  <si>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</si>
  <si>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</si>
  <si>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</si>
  <si>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</si>
  <si>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</si>
  <si>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</si>
  <si>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</si>
  <si>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</si>
  <si>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</si>
  <si>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</si>
  <si>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</si>
  <si>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</si>
  <si>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</si>
  <si>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</si>
  <si>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</si>
  <si>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</si>
  <si>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</si>
  <si>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</si>
  <si>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</si>
  <si>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</si>
  <si>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</si>
  <si>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</si>
  <si>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</si>
  <si>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</si>
  <si>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</si>
  <si>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</si>
  <si>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</si>
  <si>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</si>
  <si>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</si>
  <si>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</si>
  <si>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</si>
  <si>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</si>
  <si>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</si>
  <si>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</si>
  <si>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</si>
  <si>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</si>
  <si>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</si>
  <si>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</si>
  <si>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</si>
  <si>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</si>
  <si>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</si>
  <si>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</si>
  <si>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</si>
  <si>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</si>
  <si>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</si>
  <si>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</si>
  <si>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</si>
  <si>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</si>
  <si>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</si>
  <si>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</si>
  <si>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</si>
  <si>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</si>
  <si>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</si>
  <si>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</si>
  <si>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</si>
  <si>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</si>
  <si>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</si>
  <si>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</si>
  <si>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</si>
  <si>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</si>
  <si>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</si>
  <si>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</si>
  <si>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</si>
  <si>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</si>
  <si>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</si>
  <si>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</si>
  <si>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</si>
  <si>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</si>
  <si>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</si>
  <si>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</si>
  <si>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</si>
  <si>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</si>
  <si>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</si>
  <si>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</si>
  <si>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</si>
  <si>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</si>
  <si>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</si>
  <si>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</si>
  <si>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</si>
  <si>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</si>
  <si>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</si>
  <si>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</si>
  <si>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</si>
  <si>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</si>
  <si>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</si>
  <si>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</si>
  <si>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</si>
  <si>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</si>
  <si>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</si>
  <si>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</si>
  <si>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</si>
  <si>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</si>
  <si>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</si>
  <si>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</si>
  <si>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</si>
  <si>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</si>
  <si>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</si>
  <si>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</si>
  <si>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</si>
  <si>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</si>
  <si>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</si>
  <si>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</si>
  <si>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</si>
  <si>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</si>
  <si>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</si>
  <si>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</si>
  <si>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</si>
  <si>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</si>
  <si>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</si>
  <si>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</si>
  <si>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</si>
  <si>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</si>
  <si>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</si>
  <si>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</si>
  <si>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</si>
  <si>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</si>
  <si>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</si>
  <si>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</si>
  <si>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</si>
  <si>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</si>
  <si>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</si>
  <si>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</si>
  <si>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</si>
  <si>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</si>
  <si>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</si>
  <si>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</si>
  <si>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</si>
  <si>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</si>
  <si>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</si>
  <si>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</si>
  <si>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</si>
  <si>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</si>
  <si>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</si>
  <si>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</si>
  <si>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</si>
  <si>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</si>
  <si>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</si>
  <si>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</si>
  <si>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</si>
  <si>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</si>
  <si>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</si>
  <si>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</si>
  <si>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</si>
  <si>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</si>
  <si>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</si>
  <si>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</si>
  <si>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</si>
  <si>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</si>
  <si>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</si>
  <si>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</si>
  <si>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</si>
  <si>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</si>
  <si>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</si>
  <si>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</si>
  <si>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</si>
  <si>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</si>
  <si>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</si>
  <si>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</si>
  <si>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</si>
  <si>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</si>
  <si>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</si>
  <si>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</si>
  <si>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</si>
  <si>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</si>
  <si>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</si>
  <si>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</si>
  <si>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</si>
  <si>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</si>
  <si>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</si>
  <si>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</si>
  <si>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</si>
  <si>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</si>
  <si>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</si>
  <si>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</si>
  <si>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</si>
  <si>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</si>
  <si>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</si>
  <si>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</si>
  <si>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</si>
  <si>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</si>
  <si>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</si>
  <si>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</si>
  <si>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</si>
  <si>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</si>
  <si>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</si>
  <si>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</si>
  <si>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</si>
  <si>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</si>
  <si>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</si>
  <si>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</si>
  <si>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</si>
  <si>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</si>
  <si>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</si>
  <si>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</si>
  <si>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</si>
  <si>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</si>
  <si>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</si>
  <si>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</si>
  <si>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</si>
  <si>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</si>
  <si>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</si>
  <si>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</si>
  <si>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</si>
  <si>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</si>
  <si>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</si>
  <si>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</si>
  <si>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</si>
  <si>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</si>
  <si>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</si>
  <si>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</si>
  <si>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</si>
  <si>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</si>
  <si>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</si>
  <si>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</si>
  <si>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</si>
  <si>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</si>
  <si>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</si>
  <si>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</si>
  <si>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</si>
  <si>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</si>
  <si>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</si>
  <si>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</si>
  <si>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</si>
  <si>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</si>
  <si>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</si>
  <si>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</si>
  <si>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</si>
  <si>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</si>
  <si>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</si>
  <si>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</si>
  <si>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</si>
  <si>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</si>
  <si>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</si>
  <si>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</si>
  <si>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</si>
  <si>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</si>
  <si>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</si>
  <si>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</si>
  <si>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</si>
  <si>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</si>
  <si>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</si>
  <si>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</si>
  <si>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</si>
  <si>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</si>
  <si>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</si>
  <si>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</si>
  <si>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</si>
  <si>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</si>
  <si>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</si>
  <si>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</si>
  <si>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</si>
  <si>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</si>
  <si>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</si>
  <si>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</si>
  <si>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</si>
  <si>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</si>
  <si>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</si>
  <si>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</si>
  <si>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</si>
  <si>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</si>
  <si>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</si>
  <si>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</si>
  <si>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</si>
  <si>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</si>
  <si>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</si>
  <si>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</si>
  <si>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</si>
  <si>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</si>
  <si>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</si>
  <si>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</si>
  <si>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</si>
  <si>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</si>
  <si>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</si>
  <si>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</si>
  <si>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</si>
  <si>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</si>
  <si>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</si>
  <si>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</si>
  <si>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</si>
  <si>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</si>
  <si>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</si>
  <si>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</si>
  <si>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</si>
  <si>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</si>
  <si>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</si>
  <si>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</si>
  <si>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</si>
  <si>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</si>
  <si>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</si>
  <si>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</si>
  <si>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</si>
  <si>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</si>
  <si>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</si>
  <si>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</si>
  <si>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</si>
  <si>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</si>
  <si>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</si>
  <si>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</si>
  <si>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</si>
  <si>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</si>
  <si>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</si>
  <si>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</si>
  <si>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</si>
  <si>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</si>
  <si>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</si>
  <si>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</si>
  <si>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</si>
  <si>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</si>
  <si>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</si>
  <si>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</si>
  <si>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</si>
  <si>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</si>
  <si>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</si>
  <si>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</si>
  <si>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</si>
  <si>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</si>
  <si>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</si>
  <si>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</si>
  <si>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</si>
  <si>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</si>
  <si>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</si>
  <si>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</si>
  <si>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</si>
  <si>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</si>
  <si>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</si>
  <si>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</si>
  <si>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</si>
  <si>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</si>
  <si>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</si>
  <si>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</si>
  <si>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</si>
  <si>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</si>
  <si>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</si>
  <si>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</si>
  <si>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</si>
  <si>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</si>
  <si>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</si>
  <si>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</si>
  <si>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</si>
  <si>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</si>
  <si>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</si>
  <si>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</si>
  <si>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</si>
  <si>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</si>
  <si>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</si>
  <si>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</si>
  <si>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</si>
  <si>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</si>
  <si>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</si>
  <si>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</si>
  <si>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</si>
  <si>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</si>
  <si>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</si>
  <si>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</si>
  <si>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</si>
  <si>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</si>
  <si>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</si>
  <si>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</si>
  <si>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</si>
  <si>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</si>
  <si>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</si>
  <si>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</si>
  <si>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</si>
  <si>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</si>
  <si>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</si>
  <si>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</si>
  <si>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</si>
  <si>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</si>
  <si>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</si>
  <si>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</si>
  <si>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</si>
  <si>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</si>
  <si>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</si>
  <si>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</si>
  <si>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</si>
  <si>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</si>
  <si>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</si>
  <si>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</si>
  <si>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</si>
  <si>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</si>
  <si>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</si>
  <si>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</si>
  <si>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</si>
  <si>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</si>
  <si>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</si>
  <si>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</si>
  <si>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</si>
  <si>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</si>
  <si>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</si>
  <si>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</si>
  <si>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</si>
  <si>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</si>
  <si>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</si>
  <si>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</si>
  <si>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</si>
  <si>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</si>
  <si>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</si>
  <si>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</si>
  <si>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</si>
  <si>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</si>
  <si>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</si>
  <si>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</si>
  <si>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</si>
  <si>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</si>
  <si>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</si>
  <si>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</si>
  <si>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</si>
  <si>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</si>
  <si>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</si>
  <si>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</si>
  <si>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</si>
  <si>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</si>
  <si>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</si>
  <si>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</si>
  <si>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</si>
  <si>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</si>
  <si>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</si>
  <si>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</si>
  <si>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</si>
  <si>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</si>
  <si>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</si>
  <si>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</si>
  <si>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</si>
  <si>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</si>
  <si>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</si>
  <si>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</si>
  <si>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</si>
  <si>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</si>
  <si>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</si>
  <si>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</si>
  <si>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</si>
  <si>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</si>
  <si>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</si>
  <si>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</si>
  <si>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</si>
  <si>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</si>
  <si>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</si>
  <si>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</si>
  <si>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</si>
  <si>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</si>
  <si>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</si>
  <si>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</si>
  <si>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</si>
  <si>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</si>
  <si>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</si>
  <si>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</si>
  <si>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</si>
  <si>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</si>
  <si>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</si>
  <si>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</si>
  <si>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</si>
  <si>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</si>
  <si>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</si>
  <si>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</si>
  <si>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</si>
  <si>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</si>
  <si>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</si>
  <si>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</si>
  <si>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</si>
  <si>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</si>
  <si>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</si>
  <si>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</si>
  <si>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</si>
  <si>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</si>
  <si>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</si>
  <si>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</si>
  <si>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</si>
  <si>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</si>
  <si>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</si>
  <si>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</si>
  <si>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</si>
  <si>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</si>
  <si>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</si>
  <si>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</si>
  <si>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</si>
  <si>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</si>
  <si>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</si>
  <si>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</si>
  <si>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</si>
  <si>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</si>
  <si>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</si>
  <si>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</si>
  <si>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</si>
  <si>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</si>
  <si>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</si>
  <si>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</si>
  <si>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</si>
  <si>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</si>
  <si>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</si>
  <si>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</si>
  <si>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</si>
  <si>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</si>
  <si>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</si>
  <si>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</si>
  <si>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</si>
  <si>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</si>
  <si>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</si>
  <si>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</si>
  <si>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</si>
  <si>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</si>
  <si>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</si>
  <si>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</si>
  <si>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</si>
  <si>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</si>
  <si>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</si>
  <si>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</si>
  <si>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</si>
  <si>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</si>
  <si>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</si>
  <si>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</si>
  <si>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</si>
  <si>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</si>
  <si>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</si>
  <si>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</si>
  <si>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</si>
  <si>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</si>
  <si>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</si>
  <si>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</si>
  <si>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</si>
  <si>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</si>
  <si>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</si>
  <si>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</si>
  <si>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</si>
  <si>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</si>
  <si>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</si>
  <si>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</si>
  <si>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</si>
  <si>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</si>
  <si>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</si>
  <si>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</si>
  <si>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</si>
  <si>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</si>
  <si>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</si>
  <si>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</si>
  <si>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</si>
  <si>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</si>
  <si>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</si>
  <si>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</si>
  <si>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</si>
  <si>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</si>
  <si>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</si>
  <si>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</si>
  <si>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</si>
  <si>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</si>
  <si>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</si>
  <si>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</si>
  <si>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</si>
  <si>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</si>
  <si>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</si>
  <si>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</si>
  <si>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</si>
  <si>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</si>
  <si>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</si>
  <si>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</si>
  <si>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</si>
  <si>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</si>
  <si>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</si>
  <si>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</si>
  <si>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</si>
  <si>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</si>
  <si>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</si>
  <si>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</si>
  <si>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</si>
  <si>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</si>
  <si>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</si>
  <si>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</si>
  <si>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</si>
  <si>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</si>
  <si>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</si>
  <si>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</si>
  <si>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</si>
  <si>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</si>
  <si>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</si>
  <si>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</si>
  <si>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</si>
  <si>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</si>
  <si>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</si>
  <si>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</si>
  <si>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</si>
  <si>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</si>
  <si>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</si>
  <si>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</si>
  <si>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</si>
  <si>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</si>
  <si>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</si>
  <si>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</si>
  <si>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</si>
  <si>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</si>
  <si>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</si>
  <si>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</si>
  <si>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</si>
  <si>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</si>
  <si>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</si>
  <si>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</si>
  <si>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</si>
  <si>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</si>
  <si>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</si>
  <si>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</si>
  <si>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</si>
  <si>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</si>
  <si>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</si>
  <si>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</si>
  <si>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</si>
  <si>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</si>
  <si>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</si>
  <si>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</si>
  <si>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</si>
  <si>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</si>
  <si>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</si>
  <si>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</si>
  <si>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</si>
  <si>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</si>
  <si>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</si>
  <si>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</si>
  <si>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</si>
  <si>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</si>
  <si>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</si>
  <si>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</si>
  <si>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</si>
  <si>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</si>
  <si>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</si>
  <si>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</si>
  <si>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</si>
  <si>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</si>
  <si>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</si>
  <si>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</si>
  <si>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</si>
  <si>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</si>
  <si>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</si>
  <si>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</si>
  <si>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</si>
  <si>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</si>
  <si>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</si>
  <si>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</si>
  <si>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</si>
  <si>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</si>
  <si>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</si>
  <si>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</si>
  <si>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</si>
  <si>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</si>
  <si>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</si>
  <si>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</si>
  <si>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</si>
  <si>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</si>
  <si>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</si>
  <si>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</si>
  <si>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</si>
  <si>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</si>
  <si>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</si>
  <si>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</si>
  <si>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</si>
  <si>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</si>
  <si>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</si>
  <si>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</si>
  <si>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</si>
  <si>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</si>
  <si>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</si>
  <si>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</si>
  <si>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</si>
  <si>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</si>
  <si>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</si>
  <si>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</si>
  <si>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</si>
  <si>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</si>
  <si>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</si>
  <si>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</si>
  <si>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</si>
  <si>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</si>
  <si>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</si>
  <si>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</si>
  <si>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</si>
  <si>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</si>
  <si>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</si>
  <si>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</si>
  <si>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</si>
  <si>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</si>
  <si>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</si>
  <si>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</si>
  <si>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</si>
  <si>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</si>
  <si>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</si>
  <si>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</si>
  <si>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</si>
  <si>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</si>
  <si>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</si>
  <si>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</si>
  <si>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</si>
  <si>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</si>
  <si>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</si>
  <si>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</si>
  <si>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</si>
  <si>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</si>
  <si>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</si>
  <si>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</si>
  <si>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</si>
  <si>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</si>
  <si>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</si>
  <si>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</si>
  <si>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</si>
  <si>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</si>
  <si>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</si>
  <si>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</si>
  <si>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</si>
  <si>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</si>
  <si>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</si>
  <si>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</si>
  <si>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</si>
  <si>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</si>
  <si>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</si>
  <si>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</si>
  <si>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</si>
  <si>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</si>
  <si>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</si>
  <si>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</si>
  <si>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</si>
  <si>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</si>
  <si>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</si>
  <si>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</si>
  <si>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</si>
  <si>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</si>
  <si>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</si>
  <si>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</si>
  <si>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</si>
  <si>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</si>
  <si>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</si>
  <si>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</si>
  <si>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</si>
  <si>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</si>
  <si>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</si>
  <si>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</si>
  <si>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</si>
  <si>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</si>
  <si>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</si>
  <si>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</si>
  <si>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</si>
  <si>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</si>
  <si>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</si>
  <si>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</si>
  <si>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</si>
  <si>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</si>
  <si>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</si>
  <si>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</si>
  <si>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</si>
  <si>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</si>
  <si>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</si>
  <si>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</si>
  <si>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</si>
  <si>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</si>
  <si>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</si>
  <si>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</si>
  <si>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</si>
  <si>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</si>
  <si>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</si>
  <si>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</si>
  <si>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</si>
  <si>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</si>
  <si>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</si>
  <si>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</si>
  <si>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</si>
  <si>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</si>
  <si>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</si>
  <si>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</si>
  <si>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</si>
  <si>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</si>
  <si>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</si>
  <si>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</si>
  <si>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</si>
  <si>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</si>
  <si>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</si>
  <si>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</si>
  <si>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</si>
  <si>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</si>
  <si>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</si>
  <si>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</si>
  <si>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</si>
  <si>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</si>
  <si>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</si>
  <si>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</si>
  <si>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</si>
  <si>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</si>
  <si>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</si>
  <si>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</si>
  <si>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</si>
  <si>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</si>
  <si>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</si>
  <si>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</si>
  <si>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</si>
  <si>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</si>
  <si>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</si>
  <si>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</si>
  <si>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</si>
  <si>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</si>
  <si>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</si>
  <si>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</si>
  <si>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</si>
  <si>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</si>
  <si>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</si>
  <si>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</si>
  <si>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</si>
  <si>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</si>
  <si>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</si>
  <si>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</si>
  <si>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</si>
  <si>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</si>
  <si>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</si>
  <si>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</si>
  <si>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</si>
  <si>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</si>
  <si>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</si>
  <si>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</si>
  <si>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</si>
  <si>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</si>
  <si>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</si>
  <si>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</si>
  <si>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</si>
  <si>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</si>
  <si>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</si>
  <si>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</si>
  <si>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</si>
  <si>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</si>
  <si>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</si>
  <si>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</si>
  <si>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</si>
  <si>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</si>
  <si>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</si>
  <si>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</si>
  <si>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</si>
  <si>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</si>
  <si>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</si>
  <si>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</si>
  <si>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</si>
  <si>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</si>
  <si>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</si>
  <si>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</si>
  <si>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</si>
  <si>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</si>
  <si>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</si>
  <si>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</si>
  <si>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</si>
  <si>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</si>
  <si>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</si>
  <si>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</si>
  <si>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</si>
  <si>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</si>
  <si>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</si>
  <si>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</si>
  <si>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</si>
  <si>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</si>
  <si>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</si>
  <si>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</si>
  <si>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</si>
  <si>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</si>
  <si>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</si>
  <si>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</si>
  <si>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</si>
  <si>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</si>
  <si>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</si>
  <si>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</si>
  <si>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</si>
  <si>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</si>
  <si>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</si>
  <si>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</si>
  <si>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</si>
  <si>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</si>
  <si>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</si>
  <si>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</si>
  <si>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</si>
  <si>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</si>
  <si>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</si>
  <si>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</si>
  <si>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</si>
  <si>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</si>
  <si>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</si>
  <si>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</si>
  <si>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</si>
  <si>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</si>
  <si>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</si>
  <si>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</si>
  <si>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</si>
  <si>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</si>
  <si>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</si>
  <si>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</si>
  <si>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</si>
  <si>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</si>
  <si>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</si>
  <si>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</si>
  <si>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</si>
  <si>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</si>
  <si>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</si>
  <si>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</si>
  <si>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</si>
  <si>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</si>
  <si>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</si>
  <si>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</si>
  <si>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</si>
  <si>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</si>
  <si>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</si>
  <si>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</si>
  <si>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</si>
  <si>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</si>
  <si>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</si>
  <si>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</si>
  <si>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</si>
  <si>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</si>
  <si>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</si>
  <si>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</si>
  <si>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</si>
  <si>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</si>
  <si>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</si>
  <si>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</si>
  <si>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</si>
  <si>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</si>
  <si>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</si>
  <si>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</si>
  <si>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</si>
  <si>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</si>
  <si>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</si>
  <si>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</si>
  <si>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</si>
  <si>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</si>
  <si>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</si>
  <si>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</si>
  <si>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</si>
  <si>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</si>
  <si>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</si>
  <si>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</si>
  <si>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</si>
  <si>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</si>
  <si>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</si>
  <si>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</si>
  <si>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</si>
  <si>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</si>
  <si>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</si>
  <si>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</si>
  <si>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</si>
  <si>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</si>
  <si>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</si>
  <si>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</si>
  <si>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</si>
  <si>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</si>
  <si>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</si>
  <si>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</si>
  <si>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</si>
  <si>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</si>
  <si>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</si>
  <si>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</si>
  <si>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</si>
  <si>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</si>
  <si>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</si>
  <si>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</si>
  <si>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</si>
  <si>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</si>
  <si>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</si>
  <si>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</si>
  <si>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</si>
  <si>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</si>
  <si>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</si>
  <si>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</si>
  <si>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</si>
  <si>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</si>
  <si>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</si>
  <si>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</si>
  <si>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</si>
  <si>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</si>
  <si>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</si>
  <si>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</si>
  <si>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</si>
  <si>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</si>
  <si>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</si>
  <si>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</si>
  <si>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</si>
  <si>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</si>
  <si>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</si>
  <si>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</si>
  <si>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</si>
  <si>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</si>
  <si>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</si>
  <si>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</si>
  <si>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</si>
  <si>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</si>
  <si>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</si>
  <si>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</si>
  <si>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</si>
  <si>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</si>
  <si>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</si>
  <si>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</si>
  <si>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</si>
  <si>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</si>
  <si>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</si>
  <si>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</si>
  <si>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</si>
  <si>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</si>
  <si>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</si>
  <si>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</si>
  <si>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</si>
  <si>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</si>
  <si>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</si>
  <si>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</si>
  <si>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</si>
  <si>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</si>
  <si>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</si>
  <si>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</si>
  <si>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</si>
  <si>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</si>
  <si>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</si>
  <si>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</si>
  <si>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</si>
  <si>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</si>
  <si>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</si>
  <si>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</si>
  <si>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</si>
  <si>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</si>
  <si>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</si>
  <si>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</si>
  <si>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</si>
  <si>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</si>
  <si>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</si>
  <si>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</si>
  <si>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</si>
  <si>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</si>
  <si>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</si>
  <si>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</si>
  <si>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</si>
  <si>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</si>
  <si>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</si>
  <si>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</si>
  <si>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</si>
  <si>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</si>
  <si>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</si>
  <si>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</si>
  <si>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</si>
  <si>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</si>
  <si>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</si>
  <si>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</si>
  <si>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</si>
  <si>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</si>
  <si>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</si>
  <si>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</si>
  <si>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</si>
  <si>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</si>
  <si>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</si>
  <si>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</si>
  <si>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</si>
  <si>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</si>
  <si>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</si>
  <si>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</si>
  <si>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</si>
  <si>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</si>
  <si>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</si>
  <si>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</si>
  <si>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</si>
  <si>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</si>
  <si>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</si>
  <si>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</si>
  <si>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</si>
  <si>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</si>
  <si>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</si>
  <si>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</si>
  <si>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</si>
  <si>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</si>
  <si>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</si>
  <si>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</si>
  <si>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</si>
  <si>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</si>
  <si>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</si>
  <si>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</si>
  <si>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</si>
  <si>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</si>
  <si>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</si>
  <si>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</si>
  <si>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</si>
  <si>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</si>
  <si>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</si>
  <si>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</si>
  <si>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</si>
  <si>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</si>
  <si>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</si>
  <si>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</si>
  <si>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</si>
  <si>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</si>
  <si>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</si>
  <si>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</si>
  <si>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</si>
  <si>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</si>
  <si>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</si>
  <si>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</si>
  <si>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</si>
  <si>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</si>
  <si>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</si>
  <si>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</si>
  <si>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</si>
  <si>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</si>
  <si>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</si>
  <si>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</si>
  <si>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</si>
  <si>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</si>
  <si>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</si>
  <si>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</si>
  <si>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</si>
  <si>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</si>
  <si>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</si>
  <si>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</si>
  <si>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</si>
  <si>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</si>
  <si>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</si>
  <si>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</si>
  <si>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</si>
  <si>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</si>
  <si>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</si>
  <si>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</si>
  <si>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</si>
  <si>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</si>
  <si>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</si>
  <si>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</si>
  <si>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</si>
  <si>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</si>
  <si>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</si>
  <si>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</si>
  <si>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</si>
  <si>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</si>
  <si>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</si>
  <si>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</si>
  <si>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</si>
  <si>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</si>
  <si>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</si>
  <si>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</si>
  <si>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</si>
  <si>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</si>
  <si>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</si>
  <si>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</si>
  <si>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</si>
  <si>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</si>
  <si>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</si>
  <si>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</si>
  <si>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</si>
  <si>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</si>
  <si>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</si>
  <si>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</si>
  <si>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</si>
  <si>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</si>
  <si>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</si>
  <si>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</si>
  <si>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</si>
  <si>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</si>
  <si>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</si>
  <si>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</si>
  <si>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</si>
  <si>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</si>
  <si>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</si>
  <si>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</si>
  <si>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</si>
  <si>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</si>
  <si>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</si>
  <si>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</si>
  <si>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</si>
  <si>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</si>
  <si>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</si>
  <si>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</si>
  <si>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</si>
  <si>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</si>
  <si>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</si>
  <si>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</si>
  <si>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</si>
  <si>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</si>
  <si>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</si>
  <si>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</si>
  <si>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</si>
  <si>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</si>
  <si>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</si>
  <si>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</si>
  <si>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</si>
  <si>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</si>
  <si>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</si>
  <si>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</si>
  <si>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</si>
  <si>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</si>
  <si>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</si>
  <si>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</si>
  <si>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</si>
  <si>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</si>
  <si>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</si>
  <si>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</si>
  <si>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</si>
  <si>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</si>
  <si>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</si>
  <si>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</si>
  <si>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</si>
  <si>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</si>
  <si>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</si>
  <si>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</si>
  <si>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</si>
  <si>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</si>
  <si>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</si>
  <si>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</si>
  <si>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</si>
  <si>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</si>
  <si>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</si>
  <si>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</si>
  <si>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</si>
  <si>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</si>
  <si>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</si>
  <si>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</si>
  <si>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</si>
  <si>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</si>
  <si>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</si>
  <si>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</si>
  <si>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</si>
  <si>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</si>
  <si>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</si>
  <si>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</si>
  <si>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</si>
  <si>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</si>
  <si>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</si>
  <si>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</si>
  <si>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</si>
  <si>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</si>
  <si>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</si>
  <si>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</si>
  <si>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</si>
  <si>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</si>
  <si>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</si>
  <si>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</si>
  <si>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</si>
  <si>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</si>
  <si>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</si>
  <si>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</si>
  <si>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</si>
  <si>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</si>
  <si>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</si>
  <si>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</si>
  <si>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</si>
  <si>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</si>
  <si>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</si>
  <si>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</si>
  <si>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</si>
  <si>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</si>
  <si>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</si>
  <si>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</si>
  <si>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</si>
  <si>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</si>
  <si>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</si>
  <si>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</si>
  <si>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</si>
  <si>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</si>
  <si>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</si>
  <si>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</si>
  <si>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</si>
  <si>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</si>
  <si>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</si>
  <si>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</si>
  <si>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</si>
  <si>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</si>
  <si>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</si>
  <si>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</si>
  <si>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</si>
  <si>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</si>
  <si>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</si>
  <si>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</si>
  <si>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</si>
  <si>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</si>
  <si>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</si>
  <si>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</si>
  <si>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</si>
  <si>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</si>
  <si>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</si>
  <si>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</si>
  <si>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</si>
  <si>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</si>
  <si>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</si>
  <si>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</si>
  <si>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</si>
  <si>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</si>
  <si>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</si>
  <si>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</si>
  <si>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</si>
  <si>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</si>
  <si>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</si>
  <si>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</si>
  <si>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</si>
  <si>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</si>
  <si>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</si>
  <si>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</si>
  <si>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</si>
  <si>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</si>
  <si>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</si>
  <si>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</si>
  <si>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</si>
  <si>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</si>
  <si>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</si>
  <si>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</si>
  <si>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</si>
  <si>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</si>
  <si>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</si>
  <si>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</si>
  <si>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</si>
  <si>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</si>
  <si>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</si>
  <si>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</si>
  <si>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</si>
  <si>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</si>
  <si>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</si>
  <si>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</si>
  <si>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</si>
  <si>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</si>
  <si>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</si>
  <si>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</si>
  <si>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</si>
  <si>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</si>
  <si>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</si>
  <si>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</si>
  <si>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</si>
  <si>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</si>
  <si>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</si>
  <si>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</si>
  <si>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</si>
  <si>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</si>
  <si>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</si>
  <si>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</si>
  <si>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</si>
  <si>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</si>
  <si>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</si>
  <si>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</si>
  <si>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</si>
  <si>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</si>
  <si>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</si>
  <si>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</si>
  <si>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</si>
  <si>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</si>
  <si>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</si>
  <si>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</si>
  <si>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</si>
  <si>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</si>
  <si>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</si>
  <si>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</si>
  <si>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</si>
  <si>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</si>
  <si>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</si>
  <si>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</si>
  <si>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</si>
  <si>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</si>
  <si>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</si>
  <si>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</si>
  <si>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</si>
  <si>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</si>
  <si>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</si>
  <si>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</si>
  <si>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</si>
  <si>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</si>
  <si>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</si>
  <si>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</si>
  <si>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</si>
  <si>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</si>
  <si>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</si>
  <si>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</si>
  <si>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</si>
  <si>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</si>
  <si>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</si>
  <si>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</si>
  <si>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</si>
  <si>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</si>
  <si>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</si>
  <si>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</si>
  <si>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</si>
  <si>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</si>
  <si>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</si>
  <si>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</si>
  <si>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</si>
  <si>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</si>
  <si>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</si>
  <si>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</si>
  <si>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</si>
  <si>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</si>
  <si>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</si>
  <si>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</si>
  <si>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</si>
  <si>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</si>
  <si>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</si>
  <si>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</si>
  <si>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</si>
  <si>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</si>
  <si>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</si>
  <si>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</si>
  <si>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</si>
  <si>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</si>
  <si>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</si>
  <si>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</si>
  <si>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</si>
  <si>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</si>
  <si>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</si>
  <si>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</si>
  <si>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</si>
  <si>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</si>
  <si>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</si>
  <si>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</si>
  <si>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</si>
  <si>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</si>
  <si>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</si>
  <si>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</si>
  <si>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</si>
  <si>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</si>
  <si>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</si>
  <si>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</si>
  <si>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</si>
  <si>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</si>
  <si>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</si>
  <si>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</si>
  <si>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</si>
  <si>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</si>
  <si>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</si>
  <si>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</si>
  <si>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</si>
  <si>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</si>
  <si>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</si>
  <si>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</si>
  <si>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</si>
  <si>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</si>
  <si>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</si>
  <si>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</si>
  <si>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</si>
  <si>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</si>
  <si>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</si>
  <si>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</si>
  <si>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</si>
  <si>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</si>
  <si>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</si>
  <si>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</si>
  <si>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</si>
  <si>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</si>
  <si>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</si>
  <si>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</si>
  <si>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</si>
  <si>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</si>
  <si>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</si>
  <si>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</si>
  <si>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</si>
  <si>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</si>
  <si>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</si>
  <si>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</si>
  <si>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</si>
  <si>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</si>
  <si>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</si>
  <si>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</si>
  <si>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</si>
  <si>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</si>
  <si>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</si>
  <si>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</si>
  <si>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</si>
  <si>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</si>
  <si>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</si>
  <si>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</si>
  <si>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</si>
  <si>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</si>
  <si>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</si>
  <si>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</si>
  <si>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</si>
  <si>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</si>
  <si>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</si>
  <si>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</si>
  <si>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</si>
  <si>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</si>
  <si>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</si>
  <si>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</si>
  <si>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</si>
  <si>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</si>
  <si>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</si>
  <si>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</si>
  <si>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</si>
  <si>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</si>
  <si>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</si>
  <si>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</si>
  <si>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</si>
  <si>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</si>
  <si>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</si>
  <si>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</si>
  <si>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</si>
  <si>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</si>
  <si>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</si>
  <si>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</si>
  <si>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</si>
  <si>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</si>
  <si>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</si>
  <si>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</si>
  <si>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</si>
  <si>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</si>
  <si>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</si>
  <si>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</si>
  <si>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</si>
  <si>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</si>
  <si>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</si>
  <si>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</si>
  <si>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</si>
  <si>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</si>
  <si>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</si>
  <si>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</si>
  <si>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</si>
  <si>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</si>
  <si>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</si>
  <si>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</si>
  <si>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</si>
  <si>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</si>
  <si>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</si>
  <si>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</si>
  <si>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</si>
  <si>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</si>
  <si>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</si>
  <si>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</si>
  <si>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</si>
  <si>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</si>
  <si>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</si>
  <si>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</si>
  <si>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</si>
  <si>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</si>
  <si>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</si>
  <si>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</si>
  <si>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</si>
  <si>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</si>
  <si>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</si>
  <si>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</si>
  <si>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</si>
  <si>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</si>
  <si>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</si>
  <si>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</si>
  <si>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</si>
  <si>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</si>
  <si>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</si>
  <si>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</si>
  <si>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</si>
  <si>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</si>
  <si>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</si>
  <si>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</si>
  <si>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</si>
  <si>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</si>
  <si>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</si>
  <si>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</si>
  <si>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</si>
  <si>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</si>
  <si>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</si>
  <si>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</si>
  <si>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</si>
  <si>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</si>
  <si>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</si>
  <si>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</si>
  <si>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</si>
  <si>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</si>
  <si>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</si>
  <si>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</si>
  <si>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</si>
  <si>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</si>
  <si>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</si>
  <si>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</si>
  <si>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</si>
  <si>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</si>
  <si>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</si>
  <si>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</si>
  <si>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</si>
  <si>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</si>
  <si>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</si>
  <si>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</si>
  <si>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</si>
  <si>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</si>
  <si>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</si>
  <si>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</si>
  <si>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</si>
  <si>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</si>
  <si>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</si>
  <si>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</si>
  <si>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</si>
  <si>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</si>
  <si>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</si>
  <si>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</si>
  <si>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</si>
  <si>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</si>
  <si>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</si>
  <si>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</si>
  <si>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</si>
  <si>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</si>
  <si>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</si>
  <si>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</si>
  <si>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</si>
  <si>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</si>
  <si>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</si>
  <si>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</si>
  <si>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</si>
  <si>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</si>
  <si>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</si>
  <si>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</si>
  <si>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</si>
  <si>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</si>
  <si>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</si>
  <si>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</si>
  <si>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</si>
  <si>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</si>
  <si>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Row Labels</t>
  </si>
  <si>
    <t>(All)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</si>
  <si>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</si>
  <si>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</si>
  <si>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</si>
  <si>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</si>
  <si>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</si>
  <si>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</si>
  <si>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</si>
  <si>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</si>
  <si>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</si>
  <si>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</si>
  <si>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</si>
  <si>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</si>
  <si>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</si>
  <si>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</si>
  <si>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</si>
  <si>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</si>
  <si>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</si>
  <si>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</si>
  <si>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</si>
  <si>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</si>
  <si>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</si>
  <si>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</si>
  <si>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</si>
  <si>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 xml:space="preserve"> 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</si>
  <si>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</si>
  <si>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</si>
  <si>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</si>
  <si>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</si>
  <si>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</si>
  <si>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</si>
  <si>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</si>
  <si>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</si>
  <si>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</si>
  <si>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</si>
  <si>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</si>
  <si>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</si>
  <si>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Outcome</t>
  </si>
  <si>
    <t>mean</t>
  </si>
  <si>
    <t>median</t>
  </si>
  <si>
    <t>minimum</t>
  </si>
  <si>
    <t>maximum</t>
  </si>
  <si>
    <t>variance</t>
  </si>
  <si>
    <t>standard deviation</t>
  </si>
  <si>
    <t>Successful</t>
  </si>
  <si>
    <t>Unsuccessful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</si>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</sst>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8B8B"/>
        </patternFill>
      </fill>
    </dxf>
    <dxf>
      <fill>
        <patternFill>
          <bgColor rgb="FFA4DF7F"/>
        </patternFill>
      </fill>
    </dxf>
    <dxf>
      <fill>
        <patternFill>
          <bgColor rgb="FF9FE6FF"/>
        </patternFill>
      </fill>
    </dxf>
    <dxf>
      <fill>
        <patternFill>
          <bgColor rgb="FFFFFF9B"/>
        </patternFill>
      </fill>
    </dxf>
    <dxf>
      <fill>
        <patternFill>
          <bgColor rgb="FFFF8B8B"/>
        </patternFill>
      </fill>
    </dxf>
    <dxf>
      <fill>
        <patternFill>
          <bgColor rgb="FFA4DF7F"/>
        </patternFill>
      </fill>
    </dxf>
    <dxf>
      <fill>
        <patternFill>
          <bgColor rgb="FF9FE6FF"/>
        </patternFill>
      </fill>
    </dxf>
    <dxf>
      <fill>
        <patternFill>
          <bgColor rgb="FFFFFF9B"/>
        </patternFill>
      </fill>
    </dxf>
    <dxf>
      <fill>
        <patternFill>
          <bgColor rgb="FFFF8B8B"/>
        </patternFill>
      </fill>
    </dxf>
    <dxf>
      <fill>
        <patternFill>
          <bgColor rgb="FFA4DF7F"/>
        </patternFill>
      </fill>
    </dxf>
    <dxf>
      <fill>
        <patternFill>
          <bgColor rgb="FF9FE6FF"/>
        </patternFill>
      </fill>
    </dxf>
    <dxf>
      <fill>
        <patternFill>
          <bgColor rgb="FFFFFF9B"/>
        </patternFill>
      </fill>
    </dxf>
  </dxfs>
  <tableStyles count="0" defaultTableStyle="TableStyleMedium2" defaultPivotStyle="PivotStyleLight16"/>
  <colors>
    <mruColors>
      <color rgb="FF5079FE"/>
      <color rgb="FF0072C8"/>
      <color rgb="FF88D559"/>
      <color rgb="FFA4DF7F"/>
      <color rgb="FFFF5D5D"/>
      <color rgb="FFFFFF9B"/>
      <color rgb="FF9FE6FF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[CrowdfundingBook_HW1.xlsx]Pivot Table 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74-4579-BED4-B5A1EB75F3C7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74-4579-BED4-B5A1EB75F3C7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74-4579-BED4-B5A1EB75F3C7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74-4579-BED4-B5A1EB75F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2098400"/>
        <c:axId val="1082104160"/>
      </c:barChart>
      <c:catAx>
        <c:axId val="108209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104160"/>
        <c:crosses val="autoZero"/>
        <c:auto val="1"/>
        <c:lblAlgn val="ctr"/>
        <c:lblOffset val="100"/>
        <c:noMultiLvlLbl val="0"/>
      </c:catAx>
      <c:valAx>
        <c:axId val="108210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09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[CrowdfundingBook_HW1.xlsx]Pivot Table 2!PivotTable5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2'!$B$5:$B$6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2'!$A$7:$A$19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E-4E02-AFDB-381CC8B3C1F6}"/>
            </c:ext>
          </c:extLst>
        </c:ser>
        <c:ser>
          <c:idx val="1"/>
          <c:order val="1"/>
          <c:tx>
            <c:strRef>
              <c:f>'Pivot Table 2'!$C$5:$C$6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2'!$A$7:$A$19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DF-4DB4-8475-D396BB372AD9}"/>
            </c:ext>
          </c:extLst>
        </c:ser>
        <c:ser>
          <c:idx val="2"/>
          <c:order val="2"/>
          <c:tx>
            <c:strRef>
              <c:f>'Pivot Table 2'!$D$5:$D$6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2'!$A$7:$A$19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2'!$D$7:$D$19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DF-4DB4-8475-D396BB372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2100320"/>
        <c:axId val="1082079200"/>
      </c:lineChart>
      <c:catAx>
        <c:axId val="108210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079200"/>
        <c:crosses val="autoZero"/>
        <c:auto val="1"/>
        <c:lblAlgn val="ctr"/>
        <c:lblOffset val="100"/>
        <c:noMultiLvlLbl val="0"/>
      </c:catAx>
      <c:valAx>
        <c:axId val="10820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10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3-4D3F-AC0D-9D4FDE59C922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3-4D3F-AC0D-9D4FDE59C922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 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03-4D3F-AC0D-9D4FDE59C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306704"/>
        <c:axId val="1087304304"/>
      </c:lineChart>
      <c:catAx>
        <c:axId val="10873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304304"/>
        <c:crosses val="autoZero"/>
        <c:auto val="1"/>
        <c:lblAlgn val="ctr"/>
        <c:lblOffset val="100"/>
        <c:noMultiLvlLbl val="0"/>
      </c:catAx>
      <c:valAx>
        <c:axId val="10873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30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331470</xdr:colOff>
      <xdr:row>1</xdr:row>
      <xdr:rowOff>15240</xdr:rowOff>
    </xdr:from>
    <xdr:to>
      <xdr:col>9</xdr:col>
      <xdr:colOff>1539240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0D011E-A860-402B-F0D6-A21C51086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3</xdr:row>
      <xdr:rowOff>190500</xdr:rowOff>
    </xdr:from>
    <xdr:to>
      <xdr:col>8</xdr:col>
      <xdr:colOff>1684020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AA0685-8BF8-6600-B804-2F73C8195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224790</xdr:colOff>
      <xdr:row>14</xdr:row>
      <xdr:rowOff>0</xdr:rowOff>
    </xdr:from>
    <xdr:to>
      <xdr:col>8</xdr:col>
      <xdr:colOff>15240</xdr:colOff>
      <xdr:row>32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94AECF-B5A7-89E8-6681-EE2779F7F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15</xdr:col>
      <xdr:colOff>7620</xdr:colOff>
      <xdr:row>21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A65029-B065-2B9D-4431-4214039B2E98}"/>
            </a:ext>
          </a:extLst>
        </xdr:cNvPr>
        <xdr:cNvSpPr txBox="1"/>
      </xdr:nvSpPr>
      <xdr:spPr>
        <a:xfrm>
          <a:off x="4732020" y="1783080"/>
          <a:ext cx="7056120" cy="2499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Based on the data above, it would be more beneficial to</a:t>
          </a:r>
          <a:r>
            <a:rPr lang="en-US" sz="1100" baseline="0"/>
            <a:t> use median to summarize the central tendency of this dataset compared to the mean. Taking a look at the minimum and maximum for this data, we see that the "Successful" group has a minimum of 16 and a maximum of 7,295, furthermore, the "Unsuccessful" group has a minimum of 0 and a maximum of 6,080. This suggests the presence of very high outliers that could possibly be skewing the means of both groups to a much higher number. In order to account for the potential influence of outliers in this data, it would be best to use median to summarize the central tendency. </a:t>
          </a:r>
        </a:p>
        <a:p>
          <a:endParaRPr lang="en-US" sz="1100" baseline="0"/>
        </a:p>
        <a:p>
          <a:r>
            <a:rPr lang="en-US" sz="1100" baseline="0"/>
            <a:t>According to the data, there is more variability in the successful campaigns than in the unsuccessful ones. This does make sense for a number of reasons. First, the successful campaign has a larger sample size which means there are more data points that can cause variability. Additionally, due to the positive skewedness of the successful results we are more likely to see a higher variability in the data. Lastly, the presence of strong outliers as shown by the minimum , 16, and maximum, 7,295, show that there are exeptionally high values of success as well as very low values which naturally will produce a high variance.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rissa Nunez" refreshedDate="45563.68544872685" createdVersion="8" refreshedVersion="8" minRefreshableVersion="3" recordCount="1000" xr:uid="{80C1F187-F3D7-4DA6-9B4B-99EB70C12CF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larissa Nunez" refreshedDate="45568.600337152777" backgroundQuery="1" createdVersion="8" refreshedVersion="8" minRefreshableVersion="3" recordCount="0" supportSubquery="1" supportAdvancedDrill="1" xr:uid="{CB3F725D-46A9-4ACD-9E2B-73B743C0C742}">
  <cacheSource type="external" connectionId="1"/>
  <cacheFields count="5"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Parent Category].[Parent Category]" caption="Parent Category" numFmtId="0" hierarchy="18" level="1">
      <sharedItems containsSemiMixedTypes="0" containsNonDate="0" containsString="0"/>
    </cacheField>
  </cacheFields>
  <cacheHierarchies count="28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3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ent Category]" caption="Count of Parent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x v="0"/>
    <x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x v="1"/>
    <x v="1"/>
    <x v="1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x v="2"/>
    <x v="2"/>
    <x v="2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x v="3"/>
    <x v="3"/>
    <x v="3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x v="4"/>
    <x v="4"/>
    <x v="4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x v="4"/>
    <x v="5"/>
    <x v="5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x v="5"/>
    <x v="6"/>
    <x v="6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x v="6"/>
    <x v="7"/>
    <x v="7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x v="7"/>
    <x v="8"/>
    <x v="8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x v="8"/>
    <x v="9"/>
    <x v="9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x v="5"/>
    <x v="10"/>
    <x v="10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x v="9"/>
    <x v="11"/>
    <x v="11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x v="9"/>
    <x v="12"/>
    <x v="12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x v="3"/>
    <x v="13"/>
    <x v="13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x v="10"/>
    <x v="14"/>
    <x v="14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x v="11"/>
    <x v="15"/>
    <x v="15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x v="12"/>
    <x v="16"/>
    <x v="16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x v="13"/>
    <x v="17"/>
    <x v="17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x v="14"/>
    <x v="18"/>
    <x v="18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x v="15"/>
    <x v="19"/>
    <x v="19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x v="16"/>
    <x v="20"/>
    <x v="20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x v="17"/>
    <x v="21"/>
    <x v="21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x v="18"/>
    <x v="22"/>
    <x v="22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x v="6"/>
    <x v="23"/>
    <x v="23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x v="19"/>
    <x v="24"/>
    <x v="24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x v="20"/>
    <x v="25"/>
    <x v="25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x v="21"/>
    <x v="26"/>
    <x v="26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x v="22"/>
    <x v="27"/>
    <x v="27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x v="23"/>
    <x v="28"/>
    <x v="28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x v="24"/>
    <x v="29"/>
    <x v="29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x v="25"/>
    <x v="30"/>
    <x v="30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x v="26"/>
    <x v="31"/>
    <x v="31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x v="27"/>
    <x v="32"/>
    <x v="32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x v="28"/>
    <x v="33"/>
    <x v="33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x v="29"/>
    <x v="34"/>
    <x v="34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x v="30"/>
    <x v="35"/>
    <x v="35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x v="31"/>
    <x v="36"/>
    <x v="36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x v="32"/>
    <x v="37"/>
    <x v="37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x v="33"/>
    <x v="38"/>
    <x v="38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x v="34"/>
    <x v="39"/>
    <x v="39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x v="35"/>
    <x v="40"/>
    <x v="40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x v="36"/>
    <x v="41"/>
    <x v="41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x v="37"/>
    <x v="42"/>
    <x v="42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x v="38"/>
    <x v="43"/>
    <x v="43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x v="39"/>
    <x v="44"/>
    <x v="44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x v="40"/>
    <x v="45"/>
    <x v="45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x v="41"/>
    <x v="46"/>
    <x v="46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x v="42"/>
    <x v="47"/>
    <x v="47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x v="43"/>
    <x v="48"/>
    <x v="48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x v="44"/>
    <x v="49"/>
    <x v="49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x v="0"/>
    <x v="50"/>
    <x v="50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x v="45"/>
    <x v="51"/>
    <x v="51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x v="44"/>
    <x v="52"/>
    <x v="52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x v="35"/>
    <x v="53"/>
    <x v="53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x v="46"/>
    <x v="54"/>
    <x v="54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x v="47"/>
    <x v="55"/>
    <x v="55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x v="48"/>
    <x v="56"/>
    <x v="56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x v="49"/>
    <x v="57"/>
    <x v="57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x v="50"/>
    <x v="58"/>
    <x v="58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x v="1"/>
    <x v="59"/>
    <x v="59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x v="51"/>
    <x v="60"/>
    <x v="60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x v="52"/>
    <x v="61"/>
    <x v="61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x v="22"/>
    <x v="62"/>
    <x v="62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x v="53"/>
    <x v="63"/>
    <x v="63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x v="54"/>
    <x v="64"/>
    <x v="64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x v="55"/>
    <x v="65"/>
    <x v="6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x v="49"/>
    <x v="66"/>
    <x v="66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x v="56"/>
    <x v="67"/>
    <x v="67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x v="57"/>
    <x v="68"/>
    <x v="68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x v="58"/>
    <x v="69"/>
    <x v="69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x v="59"/>
    <x v="70"/>
    <x v="70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x v="46"/>
    <x v="71"/>
    <x v="71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x v="60"/>
    <x v="72"/>
    <x v="72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x v="1"/>
    <x v="73"/>
    <x v="73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x v="61"/>
    <x v="74"/>
    <x v="74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x v="62"/>
    <x v="75"/>
    <x v="75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x v="63"/>
    <x v="76"/>
    <x v="76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x v="40"/>
    <x v="77"/>
    <x v="77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x v="6"/>
    <x v="78"/>
    <x v="7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x v="64"/>
    <x v="79"/>
    <x v="79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x v="65"/>
    <x v="80"/>
    <x v="80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x v="66"/>
    <x v="81"/>
    <x v="81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x v="67"/>
    <x v="82"/>
    <x v="82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x v="68"/>
    <x v="83"/>
    <x v="83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x v="69"/>
    <x v="84"/>
    <x v="84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x v="70"/>
    <x v="85"/>
    <x v="85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x v="71"/>
    <x v="86"/>
    <x v="86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x v="72"/>
    <x v="87"/>
    <x v="87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x v="73"/>
    <x v="88"/>
    <x v="88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x v="74"/>
    <x v="89"/>
    <x v="89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x v="75"/>
    <x v="58"/>
    <x v="90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x v="76"/>
    <x v="90"/>
    <x v="91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x v="77"/>
    <x v="91"/>
    <x v="92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x v="78"/>
    <x v="92"/>
    <x v="93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x v="49"/>
    <x v="93"/>
    <x v="94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x v="79"/>
    <x v="94"/>
    <x v="95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x v="80"/>
    <x v="95"/>
    <x v="96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x v="81"/>
    <x v="96"/>
    <x v="97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x v="82"/>
    <x v="97"/>
    <x v="98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x v="4"/>
    <x v="98"/>
    <x v="99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x v="0"/>
    <x v="99"/>
    <x v="100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x v="79"/>
    <x v="100"/>
    <x v="101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x v="41"/>
    <x v="101"/>
    <x v="102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x v="83"/>
    <x v="102"/>
    <x v="103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x v="84"/>
    <x v="103"/>
    <x v="10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x v="85"/>
    <x v="104"/>
    <x v="105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x v="61"/>
    <x v="105"/>
    <x v="106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x v="26"/>
    <x v="106"/>
    <x v="107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x v="42"/>
    <x v="107"/>
    <x v="108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x v="5"/>
    <x v="108"/>
    <x v="109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x v="86"/>
    <x v="109"/>
    <x v="110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x v="87"/>
    <x v="110"/>
    <x v="111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x v="53"/>
    <x v="111"/>
    <x v="112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x v="88"/>
    <x v="112"/>
    <x v="113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x v="89"/>
    <x v="113"/>
    <x v="114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x v="90"/>
    <x v="114"/>
    <x v="115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x v="44"/>
    <x v="115"/>
    <x v="116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x v="70"/>
    <x v="116"/>
    <x v="117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x v="91"/>
    <x v="117"/>
    <x v="118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x v="92"/>
    <x v="118"/>
    <x v="119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x v="93"/>
    <x v="119"/>
    <x v="120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x v="94"/>
    <x v="120"/>
    <x v="121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x v="95"/>
    <x v="121"/>
    <x v="122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x v="96"/>
    <x v="122"/>
    <x v="123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x v="97"/>
    <x v="123"/>
    <x v="124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x v="98"/>
    <x v="124"/>
    <x v="125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x v="99"/>
    <x v="125"/>
    <x v="126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x v="100"/>
    <x v="126"/>
    <x v="127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x v="101"/>
    <x v="127"/>
    <x v="128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x v="102"/>
    <x v="128"/>
    <x v="129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x v="103"/>
    <x v="129"/>
    <x v="130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x v="104"/>
    <x v="130"/>
    <x v="131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x v="88"/>
    <x v="131"/>
    <x v="132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x v="6"/>
    <x v="132"/>
    <x v="133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x v="105"/>
    <x v="133"/>
    <x v="134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x v="106"/>
    <x v="134"/>
    <x v="135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x v="107"/>
    <x v="135"/>
    <x v="136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x v="37"/>
    <x v="136"/>
    <x v="137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x v="103"/>
    <x v="137"/>
    <x v="138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x v="108"/>
    <x v="138"/>
    <x v="139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x v="20"/>
    <x v="139"/>
    <x v="140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x v="109"/>
    <x v="140"/>
    <x v="14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x v="92"/>
    <x v="141"/>
    <x v="142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x v="91"/>
    <x v="142"/>
    <x v="143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x v="25"/>
    <x v="143"/>
    <x v="144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x v="110"/>
    <x v="144"/>
    <x v="145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x v="35"/>
    <x v="145"/>
    <x v="146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x v="111"/>
    <x v="146"/>
    <x v="147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x v="29"/>
    <x v="147"/>
    <x v="148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x v="8"/>
    <x v="148"/>
    <x v="1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x v="0"/>
    <x v="99"/>
    <x v="100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x v="112"/>
    <x v="149"/>
    <x v="150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x v="113"/>
    <x v="150"/>
    <x v="151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x v="114"/>
    <x v="151"/>
    <x v="152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x v="115"/>
    <x v="152"/>
    <x v="15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x v="116"/>
    <x v="153"/>
    <x v="154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x v="117"/>
    <x v="154"/>
    <x v="155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x v="3"/>
    <x v="155"/>
    <x v="156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x v="118"/>
    <x v="156"/>
    <x v="157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x v="119"/>
    <x v="157"/>
    <x v="158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x v="48"/>
    <x v="158"/>
    <x v="159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x v="20"/>
    <x v="159"/>
    <x v="160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x v="55"/>
    <x v="160"/>
    <x v="161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x v="26"/>
    <x v="161"/>
    <x v="162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x v="120"/>
    <x v="162"/>
    <x v="16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x v="121"/>
    <x v="163"/>
    <x v="164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x v="122"/>
    <x v="164"/>
    <x v="165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x v="97"/>
    <x v="165"/>
    <x v="166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x v="123"/>
    <x v="166"/>
    <x v="167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x v="124"/>
    <x v="167"/>
    <x v="168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x v="125"/>
    <x v="168"/>
    <x v="169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x v="70"/>
    <x v="169"/>
    <x v="170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x v="126"/>
    <x v="170"/>
    <x v="171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x v="127"/>
    <x v="171"/>
    <x v="172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x v="60"/>
    <x v="172"/>
    <x v="173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x v="128"/>
    <x v="173"/>
    <x v="174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x v="129"/>
    <x v="174"/>
    <x v="175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x v="130"/>
    <x v="175"/>
    <x v="176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x v="44"/>
    <x v="176"/>
    <x v="177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x v="131"/>
    <x v="177"/>
    <x v="178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x v="132"/>
    <x v="178"/>
    <x v="179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x v="133"/>
    <x v="179"/>
    <x v="180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x v="134"/>
    <x v="180"/>
    <x v="181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x v="135"/>
    <x v="181"/>
    <x v="182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x v="136"/>
    <x v="182"/>
    <x v="183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x v="67"/>
    <x v="183"/>
    <x v="184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x v="137"/>
    <x v="184"/>
    <x v="185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x v="138"/>
    <x v="185"/>
    <x v="186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x v="139"/>
    <x v="186"/>
    <x v="187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x v="140"/>
    <x v="187"/>
    <x v="188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x v="41"/>
    <x v="188"/>
    <x v="189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x v="141"/>
    <x v="189"/>
    <x v="190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x v="142"/>
    <x v="190"/>
    <x v="191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x v="47"/>
    <x v="191"/>
    <x v="192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x v="143"/>
    <x v="192"/>
    <x v="193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x v="144"/>
    <x v="193"/>
    <x v="194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x v="139"/>
    <x v="194"/>
    <x v="195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x v="145"/>
    <x v="195"/>
    <x v="196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x v="146"/>
    <x v="196"/>
    <x v="197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x v="37"/>
    <x v="197"/>
    <x v="198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x v="0"/>
    <x v="50"/>
    <x v="50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x v="118"/>
    <x v="198"/>
    <x v="199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x v="111"/>
    <x v="199"/>
    <x v="200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x v="147"/>
    <x v="200"/>
    <x v="201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x v="148"/>
    <x v="201"/>
    <x v="202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x v="81"/>
    <x v="202"/>
    <x v="203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x v="25"/>
    <x v="203"/>
    <x v="204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x v="67"/>
    <x v="204"/>
    <x v="205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x v="149"/>
    <x v="205"/>
    <x v="206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x v="150"/>
    <x v="206"/>
    <x v="207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x v="151"/>
    <x v="207"/>
    <x v="208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x v="152"/>
    <x v="208"/>
    <x v="209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x v="32"/>
    <x v="209"/>
    <x v="210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x v="153"/>
    <x v="210"/>
    <x v="211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x v="1"/>
    <x v="211"/>
    <x v="212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x v="154"/>
    <x v="212"/>
    <x v="213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x v="155"/>
    <x v="213"/>
    <x v="214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x v="156"/>
    <x v="214"/>
    <x v="215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x v="57"/>
    <x v="215"/>
    <x v="216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x v="157"/>
    <x v="216"/>
    <x v="217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x v="58"/>
    <x v="217"/>
    <x v="218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x v="158"/>
    <x v="218"/>
    <x v="219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x v="73"/>
    <x v="219"/>
    <x v="220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x v="159"/>
    <x v="220"/>
    <x v="221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x v="160"/>
    <x v="221"/>
    <x v="222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x v="161"/>
    <x v="222"/>
    <x v="223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x v="162"/>
    <x v="223"/>
    <x v="224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x v="163"/>
    <x v="224"/>
    <x v="225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x v="164"/>
    <x v="225"/>
    <x v="226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x v="165"/>
    <x v="226"/>
    <x v="227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x v="166"/>
    <x v="227"/>
    <x v="228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x v="44"/>
    <x v="228"/>
    <x v="229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x v="74"/>
    <x v="229"/>
    <x v="230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x v="167"/>
    <x v="230"/>
    <x v="231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x v="168"/>
    <x v="231"/>
    <x v="232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x v="133"/>
    <x v="232"/>
    <x v="233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x v="169"/>
    <x v="233"/>
    <x v="234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x v="29"/>
    <x v="234"/>
    <x v="23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x v="166"/>
    <x v="235"/>
    <x v="236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x v="170"/>
    <x v="236"/>
    <x v="237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x v="171"/>
    <x v="237"/>
    <x v="238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x v="172"/>
    <x v="238"/>
    <x v="239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x v="141"/>
    <x v="239"/>
    <x v="240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x v="173"/>
    <x v="240"/>
    <x v="241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x v="31"/>
    <x v="241"/>
    <x v="242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x v="49"/>
    <x v="242"/>
    <x v="243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x v="6"/>
    <x v="243"/>
    <x v="244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x v="174"/>
    <x v="244"/>
    <x v="245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x v="8"/>
    <x v="245"/>
    <x v="246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x v="175"/>
    <x v="246"/>
    <x v="247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x v="0"/>
    <x v="247"/>
    <x v="248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x v="143"/>
    <x v="248"/>
    <x v="249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x v="67"/>
    <x v="249"/>
    <x v="250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x v="158"/>
    <x v="250"/>
    <x v="251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x v="176"/>
    <x v="251"/>
    <x v="252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x v="177"/>
    <x v="252"/>
    <x v="253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x v="178"/>
    <x v="253"/>
    <x v="254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x v="57"/>
    <x v="254"/>
    <x v="255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x v="92"/>
    <x v="255"/>
    <x v="256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x v="37"/>
    <x v="256"/>
    <x v="257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x v="9"/>
    <x v="257"/>
    <x v="258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x v="179"/>
    <x v="258"/>
    <x v="259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x v="12"/>
    <x v="259"/>
    <x v="260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x v="49"/>
    <x v="260"/>
    <x v="26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x v="180"/>
    <x v="261"/>
    <x v="262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x v="70"/>
    <x v="262"/>
    <x v="263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x v="181"/>
    <x v="263"/>
    <x v="264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x v="182"/>
    <x v="264"/>
    <x v="265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x v="42"/>
    <x v="265"/>
    <x v="266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x v="26"/>
    <x v="266"/>
    <x v="267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x v="183"/>
    <x v="267"/>
    <x v="268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x v="184"/>
    <x v="268"/>
    <x v="269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x v="185"/>
    <x v="269"/>
    <x v="270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x v="75"/>
    <x v="270"/>
    <x v="271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x v="166"/>
    <x v="271"/>
    <x v="272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x v="61"/>
    <x v="272"/>
    <x v="27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x v="20"/>
    <x v="273"/>
    <x v="274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x v="31"/>
    <x v="274"/>
    <x v="275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x v="50"/>
    <x v="275"/>
    <x v="276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x v="48"/>
    <x v="276"/>
    <x v="277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x v="186"/>
    <x v="277"/>
    <x v="278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x v="187"/>
    <x v="278"/>
    <x v="279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x v="141"/>
    <x v="279"/>
    <x v="280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x v="32"/>
    <x v="280"/>
    <x v="281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x v="122"/>
    <x v="281"/>
    <x v="282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x v="79"/>
    <x v="282"/>
    <x v="283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x v="188"/>
    <x v="283"/>
    <x v="284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x v="9"/>
    <x v="284"/>
    <x v="285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x v="36"/>
    <x v="285"/>
    <x v="286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x v="126"/>
    <x v="286"/>
    <x v="287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x v="189"/>
    <x v="287"/>
    <x v="288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x v="37"/>
    <x v="288"/>
    <x v="289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x v="190"/>
    <x v="289"/>
    <x v="290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x v="191"/>
    <x v="290"/>
    <x v="291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x v="60"/>
    <x v="291"/>
    <x v="292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x v="192"/>
    <x v="292"/>
    <x v="293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x v="55"/>
    <x v="293"/>
    <x v="294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x v="44"/>
    <x v="294"/>
    <x v="295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x v="26"/>
    <x v="295"/>
    <x v="296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x v="167"/>
    <x v="296"/>
    <x v="297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x v="0"/>
    <x v="297"/>
    <x v="298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x v="79"/>
    <x v="298"/>
    <x v="299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x v="193"/>
    <x v="299"/>
    <x v="300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x v="74"/>
    <x v="300"/>
    <x v="301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x v="118"/>
    <x v="301"/>
    <x v="302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x v="54"/>
    <x v="302"/>
    <x v="303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x v="191"/>
    <x v="303"/>
    <x v="304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x v="194"/>
    <x v="304"/>
    <x v="305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x v="195"/>
    <x v="305"/>
    <x v="306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x v="178"/>
    <x v="306"/>
    <x v="307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x v="75"/>
    <x v="307"/>
    <x v="308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x v="9"/>
    <x v="308"/>
    <x v="309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x v="18"/>
    <x v="309"/>
    <x v="310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x v="196"/>
    <x v="310"/>
    <x v="31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x v="1"/>
    <x v="311"/>
    <x v="312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x v="40"/>
    <x v="312"/>
    <x v="313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x v="103"/>
    <x v="313"/>
    <x v="314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x v="47"/>
    <x v="314"/>
    <x v="315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x v="57"/>
    <x v="315"/>
    <x v="316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x v="141"/>
    <x v="316"/>
    <x v="317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x v="197"/>
    <x v="317"/>
    <x v="318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x v="198"/>
    <x v="318"/>
    <x v="319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x v="199"/>
    <x v="319"/>
    <x v="320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x v="200"/>
    <x v="320"/>
    <x v="321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x v="143"/>
    <x v="321"/>
    <x v="322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x v="191"/>
    <x v="322"/>
    <x v="323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x v="44"/>
    <x v="323"/>
    <x v="324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x v="97"/>
    <x v="324"/>
    <x v="325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x v="201"/>
    <x v="325"/>
    <x v="326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x v="202"/>
    <x v="326"/>
    <x v="327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x v="203"/>
    <x v="327"/>
    <x v="328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x v="88"/>
    <x v="328"/>
    <x v="329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x v="204"/>
    <x v="329"/>
    <x v="330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x v="103"/>
    <x v="330"/>
    <x v="331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x v="205"/>
    <x v="331"/>
    <x v="332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x v="206"/>
    <x v="332"/>
    <x v="333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x v="207"/>
    <x v="333"/>
    <x v="334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x v="208"/>
    <x v="334"/>
    <x v="335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x v="209"/>
    <x v="335"/>
    <x v="336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x v="210"/>
    <x v="336"/>
    <x v="337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x v="211"/>
    <x v="337"/>
    <x v="338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x v="212"/>
    <x v="338"/>
    <x v="339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x v="213"/>
    <x v="339"/>
    <x v="340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x v="25"/>
    <x v="340"/>
    <x v="341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x v="214"/>
    <x v="341"/>
    <x v="342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x v="215"/>
    <x v="342"/>
    <x v="343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x v="48"/>
    <x v="343"/>
    <x v="344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x v="79"/>
    <x v="344"/>
    <x v="345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x v="216"/>
    <x v="345"/>
    <x v="346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x v="217"/>
    <x v="346"/>
    <x v="347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x v="0"/>
    <x v="297"/>
    <x v="298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x v="218"/>
    <x v="347"/>
    <x v="348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x v="54"/>
    <x v="348"/>
    <x v="349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x v="219"/>
    <x v="349"/>
    <x v="350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x v="55"/>
    <x v="350"/>
    <x v="351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x v="167"/>
    <x v="351"/>
    <x v="352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x v="29"/>
    <x v="352"/>
    <x v="353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x v="173"/>
    <x v="353"/>
    <x v="354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x v="62"/>
    <x v="354"/>
    <x v="355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x v="220"/>
    <x v="355"/>
    <x v="356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x v="221"/>
    <x v="356"/>
    <x v="357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x v="20"/>
    <x v="357"/>
    <x v="358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x v="41"/>
    <x v="358"/>
    <x v="359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x v="5"/>
    <x v="359"/>
    <x v="360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x v="79"/>
    <x v="360"/>
    <x v="361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x v="39"/>
    <x v="361"/>
    <x v="362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x v="37"/>
    <x v="362"/>
    <x v="363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x v="34"/>
    <x v="363"/>
    <x v="364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x v="5"/>
    <x v="364"/>
    <x v="365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x v="91"/>
    <x v="365"/>
    <x v="366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x v="222"/>
    <x v="366"/>
    <x v="367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x v="223"/>
    <x v="367"/>
    <x v="368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x v="79"/>
    <x v="211"/>
    <x v="369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x v="224"/>
    <x v="368"/>
    <x v="370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x v="225"/>
    <x v="369"/>
    <x v="371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x v="50"/>
    <x v="370"/>
    <x v="372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x v="74"/>
    <x v="371"/>
    <x v="373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x v="226"/>
    <x v="372"/>
    <x v="374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x v="227"/>
    <x v="373"/>
    <x v="375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x v="44"/>
    <x v="374"/>
    <x v="376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x v="186"/>
    <x v="375"/>
    <x v="377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x v="98"/>
    <x v="376"/>
    <x v="378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x v="14"/>
    <x v="377"/>
    <x v="379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x v="9"/>
    <x v="378"/>
    <x v="380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x v="228"/>
    <x v="379"/>
    <x v="381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x v="229"/>
    <x v="380"/>
    <x v="382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x v="230"/>
    <x v="381"/>
    <x v="383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x v="231"/>
    <x v="382"/>
    <x v="384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x v="232"/>
    <x v="383"/>
    <x v="385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x v="233"/>
    <x v="384"/>
    <x v="386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x v="166"/>
    <x v="385"/>
    <x v="38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x v="234"/>
    <x v="386"/>
    <x v="388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x v="235"/>
    <x v="387"/>
    <x v="389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x v="236"/>
    <x v="388"/>
    <x v="390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x v="126"/>
    <x v="389"/>
    <x v="391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x v="143"/>
    <x v="390"/>
    <x v="392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x v="237"/>
    <x v="391"/>
    <x v="393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x v="32"/>
    <x v="392"/>
    <x v="394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x v="12"/>
    <x v="393"/>
    <x v="395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x v="238"/>
    <x v="394"/>
    <x v="396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x v="0"/>
    <x v="50"/>
    <x v="50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x v="79"/>
    <x v="395"/>
    <x v="397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x v="190"/>
    <x v="396"/>
    <x v="398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x v="239"/>
    <x v="397"/>
    <x v="399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x v="240"/>
    <x v="398"/>
    <x v="400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x v="241"/>
    <x v="399"/>
    <x v="401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x v="242"/>
    <x v="400"/>
    <x v="402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x v="74"/>
    <x v="401"/>
    <x v="403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x v="243"/>
    <x v="402"/>
    <x v="404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x v="244"/>
    <x v="403"/>
    <x v="405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x v="184"/>
    <x v="404"/>
    <x v="406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x v="75"/>
    <x v="405"/>
    <x v="407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x v="118"/>
    <x v="406"/>
    <x v="408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x v="245"/>
    <x v="407"/>
    <x v="409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x v="246"/>
    <x v="408"/>
    <x v="410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x v="247"/>
    <x v="409"/>
    <x v="411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x v="248"/>
    <x v="410"/>
    <x v="412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x v="12"/>
    <x v="411"/>
    <x v="413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x v="249"/>
    <x v="412"/>
    <x v="414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x v="250"/>
    <x v="413"/>
    <x v="415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x v="92"/>
    <x v="414"/>
    <x v="41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x v="151"/>
    <x v="415"/>
    <x v="417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x v="251"/>
    <x v="416"/>
    <x v="418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x v="252"/>
    <x v="417"/>
    <x v="419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x v="135"/>
    <x v="418"/>
    <x v="420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x v="50"/>
    <x v="419"/>
    <x v="421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x v="37"/>
    <x v="420"/>
    <x v="422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x v="253"/>
    <x v="421"/>
    <x v="42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x v="254"/>
    <x v="422"/>
    <x v="424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x v="255"/>
    <x v="423"/>
    <x v="425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x v="32"/>
    <x v="424"/>
    <x v="426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x v="135"/>
    <x v="425"/>
    <x v="427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x v="106"/>
    <x v="426"/>
    <x v="428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x v="256"/>
    <x v="427"/>
    <x v="429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x v="91"/>
    <x v="315"/>
    <x v="430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x v="257"/>
    <x v="428"/>
    <x v="431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x v="81"/>
    <x v="429"/>
    <x v="43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x v="32"/>
    <x v="430"/>
    <x v="433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x v="111"/>
    <x v="431"/>
    <x v="434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x v="258"/>
    <x v="432"/>
    <x v="435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x v="259"/>
    <x v="433"/>
    <x v="436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x v="260"/>
    <x v="434"/>
    <x v="437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x v="91"/>
    <x v="435"/>
    <x v="438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x v="29"/>
    <x v="436"/>
    <x v="439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x v="8"/>
    <x v="437"/>
    <x v="440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x v="118"/>
    <x v="438"/>
    <x v="441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x v="85"/>
    <x v="439"/>
    <x v="442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x v="261"/>
    <x v="440"/>
    <x v="443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x v="262"/>
    <x v="441"/>
    <x v="444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x v="79"/>
    <x v="442"/>
    <x v="445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x v="0"/>
    <x v="443"/>
    <x v="446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x v="263"/>
    <x v="444"/>
    <x v="447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x v="73"/>
    <x v="445"/>
    <x v="448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x v="264"/>
    <x v="446"/>
    <x v="449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x v="220"/>
    <x v="447"/>
    <x v="450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x v="265"/>
    <x v="448"/>
    <x v="45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x v="266"/>
    <x v="449"/>
    <x v="452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x v="92"/>
    <x v="450"/>
    <x v="453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x v="267"/>
    <x v="451"/>
    <x v="454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x v="9"/>
    <x v="452"/>
    <x v="455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x v="166"/>
    <x v="453"/>
    <x v="456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x v="268"/>
    <x v="454"/>
    <x v="457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x v="269"/>
    <x v="455"/>
    <x v="458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x v="270"/>
    <x v="456"/>
    <x v="459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x v="271"/>
    <x v="457"/>
    <x v="460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x v="53"/>
    <x v="458"/>
    <x v="461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x v="272"/>
    <x v="459"/>
    <x v="46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x v="1"/>
    <x v="460"/>
    <x v="463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x v="220"/>
    <x v="461"/>
    <x v="464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x v="36"/>
    <x v="462"/>
    <x v="465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x v="136"/>
    <x v="463"/>
    <x v="466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x v="33"/>
    <x v="464"/>
    <x v="467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x v="273"/>
    <x v="465"/>
    <x v="468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x v="92"/>
    <x v="466"/>
    <x v="469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x v="220"/>
    <x v="75"/>
    <x v="470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x v="71"/>
    <x v="467"/>
    <x v="471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x v="274"/>
    <x v="468"/>
    <x v="472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x v="275"/>
    <x v="469"/>
    <x v="473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x v="276"/>
    <x v="470"/>
    <x v="474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x v="166"/>
    <x v="471"/>
    <x v="475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x v="133"/>
    <x v="472"/>
    <x v="476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x v="277"/>
    <x v="473"/>
    <x v="477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x v="3"/>
    <x v="474"/>
    <x v="478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x v="278"/>
    <x v="475"/>
    <x v="479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x v="241"/>
    <x v="476"/>
    <x v="480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x v="279"/>
    <x v="477"/>
    <x v="481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x v="5"/>
    <x v="478"/>
    <x v="482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x v="280"/>
    <x v="479"/>
    <x v="483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x v="98"/>
    <x v="480"/>
    <x v="484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x v="243"/>
    <x v="481"/>
    <x v="485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x v="166"/>
    <x v="482"/>
    <x v="486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x v="281"/>
    <x v="483"/>
    <x v="487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x v="255"/>
    <x v="484"/>
    <x v="488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x v="79"/>
    <x v="485"/>
    <x v="489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x v="186"/>
    <x v="486"/>
    <x v="490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x v="170"/>
    <x v="487"/>
    <x v="491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x v="282"/>
    <x v="488"/>
    <x v="492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x v="122"/>
    <x v="489"/>
    <x v="493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x v="283"/>
    <x v="490"/>
    <x v="494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x v="284"/>
    <x v="491"/>
    <x v="495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x v="0"/>
    <x v="0"/>
    <x v="0"/>
    <x v="0"/>
    <n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x v="285"/>
    <x v="492"/>
    <x v="496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x v="81"/>
    <x v="493"/>
    <x v="497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x v="286"/>
    <x v="494"/>
    <x v="498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x v="168"/>
    <x v="495"/>
    <x v="499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x v="262"/>
    <x v="496"/>
    <x v="500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x v="287"/>
    <x v="497"/>
    <x v="501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x v="118"/>
    <x v="498"/>
    <x v="502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x v="288"/>
    <x v="499"/>
    <x v="503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x v="172"/>
    <x v="500"/>
    <x v="504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x v="75"/>
    <x v="501"/>
    <x v="505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x v="252"/>
    <x v="502"/>
    <x v="506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x v="14"/>
    <x v="503"/>
    <x v="507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x v="111"/>
    <x v="504"/>
    <x v="508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x v="289"/>
    <x v="505"/>
    <x v="509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x v="133"/>
    <x v="506"/>
    <x v="510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x v="290"/>
    <x v="507"/>
    <x v="511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x v="291"/>
    <x v="508"/>
    <x v="512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x v="35"/>
    <x v="509"/>
    <x v="513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x v="96"/>
    <x v="510"/>
    <x v="514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x v="126"/>
    <x v="511"/>
    <x v="515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x v="4"/>
    <x v="512"/>
    <x v="516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x v="292"/>
    <x v="513"/>
    <x v="517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x v="79"/>
    <x v="514"/>
    <x v="518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x v="127"/>
    <x v="515"/>
    <x v="519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x v="118"/>
    <x v="516"/>
    <x v="520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x v="111"/>
    <x v="517"/>
    <x v="521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x v="223"/>
    <x v="518"/>
    <x v="522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x v="25"/>
    <x v="519"/>
    <x v="523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x v="135"/>
    <x v="520"/>
    <x v="524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x v="293"/>
    <x v="521"/>
    <x v="525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x v="294"/>
    <x v="522"/>
    <x v="526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x v="39"/>
    <x v="523"/>
    <x v="527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x v="295"/>
    <x v="524"/>
    <x v="528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x v="296"/>
    <x v="525"/>
    <x v="529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x v="97"/>
    <x v="526"/>
    <x v="530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x v="122"/>
    <x v="527"/>
    <x v="531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x v="197"/>
    <x v="528"/>
    <x v="532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x v="297"/>
    <x v="529"/>
    <x v="533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x v="122"/>
    <x v="530"/>
    <x v="534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x v="98"/>
    <x v="531"/>
    <x v="535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x v="298"/>
    <x v="532"/>
    <x v="536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x v="299"/>
    <x v="533"/>
    <x v="537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x v="300"/>
    <x v="534"/>
    <x v="538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x v="54"/>
    <x v="535"/>
    <x v="539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x v="301"/>
    <x v="536"/>
    <x v="540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x v="3"/>
    <x v="537"/>
    <x v="541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x v="81"/>
    <x v="538"/>
    <x v="542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x v="302"/>
    <x v="539"/>
    <x v="543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x v="303"/>
    <x v="540"/>
    <x v="544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x v="0"/>
    <x v="443"/>
    <x v="446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x v="304"/>
    <x v="541"/>
    <x v="545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x v="25"/>
    <x v="542"/>
    <x v="546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x v="305"/>
    <x v="543"/>
    <x v="547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x v="40"/>
    <x v="544"/>
    <x v="548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x v="9"/>
    <x v="545"/>
    <x v="549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x v="5"/>
    <x v="546"/>
    <x v="550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x v="46"/>
    <x v="547"/>
    <x v="551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x v="306"/>
    <x v="548"/>
    <x v="552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x v="307"/>
    <x v="549"/>
    <x v="55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x v="77"/>
    <x v="550"/>
    <x v="554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x v="162"/>
    <x v="551"/>
    <x v="555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x v="34"/>
    <x v="314"/>
    <x v="556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x v="41"/>
    <x v="552"/>
    <x v="557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x v="308"/>
    <x v="553"/>
    <x v="558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x v="309"/>
    <x v="554"/>
    <x v="559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x v="29"/>
    <x v="555"/>
    <x v="560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x v="85"/>
    <x v="556"/>
    <x v="561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x v="310"/>
    <x v="557"/>
    <x v="562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x v="311"/>
    <x v="558"/>
    <x v="563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x v="312"/>
    <x v="559"/>
    <x v="564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x v="26"/>
    <x v="560"/>
    <x v="565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x v="25"/>
    <x v="561"/>
    <x v="566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x v="313"/>
    <x v="562"/>
    <x v="567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x v="50"/>
    <x v="563"/>
    <x v="568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x v="314"/>
    <x v="564"/>
    <x v="569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x v="62"/>
    <x v="565"/>
    <x v="570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x v="139"/>
    <x v="566"/>
    <x v="571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x v="315"/>
    <x v="567"/>
    <x v="572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x v="8"/>
    <x v="568"/>
    <x v="573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x v="316"/>
    <x v="569"/>
    <x v="574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x v="46"/>
    <x v="570"/>
    <x v="575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x v="251"/>
    <x v="571"/>
    <x v="576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x v="317"/>
    <x v="572"/>
    <x v="577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x v="318"/>
    <x v="573"/>
    <x v="578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x v="200"/>
    <x v="574"/>
    <x v="579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x v="31"/>
    <x v="575"/>
    <x v="580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x v="151"/>
    <x v="576"/>
    <x v="581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x v="215"/>
    <x v="577"/>
    <x v="582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x v="58"/>
    <x v="578"/>
    <x v="583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x v="143"/>
    <x v="579"/>
    <x v="584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x v="60"/>
    <x v="580"/>
    <x v="585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x v="154"/>
    <x v="581"/>
    <x v="586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x v="319"/>
    <x v="582"/>
    <x v="587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x v="320"/>
    <x v="583"/>
    <x v="588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x v="321"/>
    <x v="584"/>
    <x v="589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x v="58"/>
    <x v="585"/>
    <x v="590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x v="322"/>
    <x v="586"/>
    <x v="591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x v="323"/>
    <x v="587"/>
    <x v="592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x v="324"/>
    <x v="588"/>
    <x v="593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x v="0"/>
    <x v="297"/>
    <x v="298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x v="9"/>
    <x v="589"/>
    <x v="594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x v="325"/>
    <x v="590"/>
    <x v="595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x v="98"/>
    <x v="591"/>
    <x v="596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x v="326"/>
    <x v="592"/>
    <x v="597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x v="88"/>
    <x v="593"/>
    <x v="598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x v="74"/>
    <x v="594"/>
    <x v="599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x v="327"/>
    <x v="595"/>
    <x v="600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x v="61"/>
    <x v="416"/>
    <x v="601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x v="83"/>
    <x v="596"/>
    <x v="602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x v="328"/>
    <x v="597"/>
    <x v="603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x v="139"/>
    <x v="598"/>
    <x v="604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x v="8"/>
    <x v="599"/>
    <x v="605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x v="65"/>
    <x v="600"/>
    <x v="606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x v="329"/>
    <x v="601"/>
    <x v="607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x v="275"/>
    <x v="602"/>
    <x v="608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x v="330"/>
    <x v="402"/>
    <x v="609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x v="1"/>
    <x v="203"/>
    <x v="610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x v="331"/>
    <x v="603"/>
    <x v="611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x v="332"/>
    <x v="604"/>
    <x v="612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x v="333"/>
    <x v="605"/>
    <x v="613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x v="334"/>
    <x v="606"/>
    <x v="614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x v="335"/>
    <x v="607"/>
    <x v="615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x v="336"/>
    <x v="608"/>
    <x v="616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x v="135"/>
    <x v="609"/>
    <x v="617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x v="168"/>
    <x v="377"/>
    <x v="618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x v="330"/>
    <x v="610"/>
    <x v="619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x v="39"/>
    <x v="611"/>
    <x v="620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x v="89"/>
    <x v="612"/>
    <x v="621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x v="337"/>
    <x v="613"/>
    <x v="622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x v="40"/>
    <x v="614"/>
    <x v="623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x v="338"/>
    <x v="615"/>
    <x v="624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x v="339"/>
    <x v="616"/>
    <x v="625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x v="313"/>
    <x v="617"/>
    <x v="626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x v="195"/>
    <x v="618"/>
    <x v="627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x v="340"/>
    <x v="619"/>
    <x v="628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x v="341"/>
    <x v="620"/>
    <x v="629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x v="275"/>
    <x v="621"/>
    <x v="630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x v="342"/>
    <x v="622"/>
    <x v="631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x v="133"/>
    <x v="623"/>
    <x v="632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x v="343"/>
    <x v="624"/>
    <x v="633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x v="151"/>
    <x v="625"/>
    <x v="634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x v="243"/>
    <x v="626"/>
    <x v="635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x v="344"/>
    <x v="627"/>
    <x v="636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x v="345"/>
    <x v="628"/>
    <x v="637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x v="346"/>
    <x v="629"/>
    <x v="638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x v="201"/>
    <x v="630"/>
    <x v="639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x v="6"/>
    <x v="631"/>
    <x v="640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x v="347"/>
    <x v="632"/>
    <x v="641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x v="155"/>
    <x v="633"/>
    <x v="642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x v="0"/>
    <x v="50"/>
    <x v="50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x v="348"/>
    <x v="634"/>
    <x v="643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x v="83"/>
    <x v="635"/>
    <x v="64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x v="60"/>
    <x v="636"/>
    <x v="645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x v="349"/>
    <x v="637"/>
    <x v="646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x v="350"/>
    <x v="638"/>
    <x v="647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x v="351"/>
    <x v="639"/>
    <x v="648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x v="83"/>
    <x v="640"/>
    <x v="649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x v="352"/>
    <x v="641"/>
    <x v="650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x v="353"/>
    <x v="642"/>
    <x v="651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x v="14"/>
    <x v="643"/>
    <x v="652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x v="354"/>
    <x v="644"/>
    <x v="65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x v="14"/>
    <x v="645"/>
    <x v="654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x v="83"/>
    <x v="646"/>
    <x v="655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x v="355"/>
    <x v="647"/>
    <x v="656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x v="135"/>
    <x v="648"/>
    <x v="657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x v="33"/>
    <x v="649"/>
    <x v="658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x v="350"/>
    <x v="650"/>
    <x v="659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x v="356"/>
    <x v="651"/>
    <x v="660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x v="357"/>
    <x v="652"/>
    <x v="661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x v="358"/>
    <x v="653"/>
    <x v="662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x v="359"/>
    <x v="654"/>
    <x v="663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x v="360"/>
    <x v="655"/>
    <x v="664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x v="36"/>
    <x v="656"/>
    <x v="665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x v="361"/>
    <x v="657"/>
    <x v="666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x v="62"/>
    <x v="658"/>
    <x v="667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x v="362"/>
    <x v="659"/>
    <x v="668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x v="98"/>
    <x v="660"/>
    <x v="669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x v="105"/>
    <x v="661"/>
    <x v="670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x v="1"/>
    <x v="662"/>
    <x v="671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x v="363"/>
    <x v="663"/>
    <x v="672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x v="364"/>
    <x v="664"/>
    <x v="673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x v="91"/>
    <x v="665"/>
    <x v="674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x v="173"/>
    <x v="666"/>
    <x v="675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x v="1"/>
    <x v="667"/>
    <x v="676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x v="365"/>
    <x v="668"/>
    <x v="677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x v="168"/>
    <x v="669"/>
    <x v="678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x v="42"/>
    <x v="670"/>
    <x v="679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x v="49"/>
    <x v="671"/>
    <x v="680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x v="190"/>
    <x v="672"/>
    <x v="681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x v="136"/>
    <x v="673"/>
    <x v="682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x v="92"/>
    <x v="674"/>
    <x v="683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x v="46"/>
    <x v="675"/>
    <x v="684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x v="366"/>
    <x v="676"/>
    <x v="685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x v="14"/>
    <x v="677"/>
    <x v="686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x v="243"/>
    <x v="678"/>
    <x v="687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x v="367"/>
    <x v="679"/>
    <x v="688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x v="368"/>
    <x v="680"/>
    <x v="689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x v="369"/>
    <x v="681"/>
    <x v="690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x v="71"/>
    <x v="682"/>
    <x v="691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x v="0"/>
    <x v="247"/>
    <x v="248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x v="370"/>
    <x v="683"/>
    <x v="692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x v="251"/>
    <x v="684"/>
    <x v="693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x v="371"/>
    <x v="685"/>
    <x v="694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x v="251"/>
    <x v="686"/>
    <x v="695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x v="372"/>
    <x v="687"/>
    <x v="696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x v="2"/>
    <x v="688"/>
    <x v="697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x v="190"/>
    <x v="689"/>
    <x v="698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x v="12"/>
    <x v="690"/>
    <x v="699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x v="122"/>
    <x v="691"/>
    <x v="700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x v="333"/>
    <x v="692"/>
    <x v="701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x v="8"/>
    <x v="693"/>
    <x v="702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x v="126"/>
    <x v="694"/>
    <x v="703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x v="350"/>
    <x v="695"/>
    <x v="704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x v="373"/>
    <x v="696"/>
    <x v="705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x v="374"/>
    <x v="697"/>
    <x v="706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x v="22"/>
    <x v="698"/>
    <x v="707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x v="36"/>
    <x v="699"/>
    <x v="708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x v="111"/>
    <x v="700"/>
    <x v="709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x v="350"/>
    <x v="701"/>
    <x v="710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x v="251"/>
    <x v="702"/>
    <x v="711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x v="375"/>
    <x v="703"/>
    <x v="712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x v="376"/>
    <x v="704"/>
    <x v="713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x v="70"/>
    <x v="705"/>
    <x v="714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x v="141"/>
    <x v="706"/>
    <x v="715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x v="377"/>
    <x v="707"/>
    <x v="716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x v="378"/>
    <x v="708"/>
    <x v="717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x v="200"/>
    <x v="709"/>
    <x v="718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x v="3"/>
    <x v="710"/>
    <x v="719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x v="36"/>
    <x v="711"/>
    <x v="720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x v="379"/>
    <x v="712"/>
    <x v="721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x v="48"/>
    <x v="713"/>
    <x v="722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x v="380"/>
    <x v="714"/>
    <x v="723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x v="144"/>
    <x v="715"/>
    <x v="724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x v="3"/>
    <x v="716"/>
    <x v="725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x v="211"/>
    <x v="717"/>
    <x v="726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x v="106"/>
    <x v="718"/>
    <x v="727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x v="41"/>
    <x v="719"/>
    <x v="728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x v="381"/>
    <x v="720"/>
    <x v="729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x v="83"/>
    <x v="721"/>
    <x v="730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x v="98"/>
    <x v="722"/>
    <x v="731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x v="272"/>
    <x v="723"/>
    <x v="732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x v="272"/>
    <x v="724"/>
    <x v="733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x v="61"/>
    <x v="725"/>
    <x v="734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x v="22"/>
    <x v="726"/>
    <x v="735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x v="350"/>
    <x v="727"/>
    <x v="736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x v="382"/>
    <x v="728"/>
    <x v="737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x v="70"/>
    <x v="729"/>
    <x v="738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x v="383"/>
    <x v="730"/>
    <x v="739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x v="133"/>
    <x v="731"/>
    <x v="740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x v="0"/>
    <x v="99"/>
    <x v="100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x v="136"/>
    <x v="732"/>
    <x v="741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x v="306"/>
    <x v="733"/>
    <x v="742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x v="53"/>
    <x v="734"/>
    <x v="743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x v="384"/>
    <x v="735"/>
    <x v="744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x v="6"/>
    <x v="562"/>
    <x v="745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x v="81"/>
    <x v="736"/>
    <x v="746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x v="1"/>
    <x v="737"/>
    <x v="747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x v="241"/>
    <x v="738"/>
    <x v="748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x v="385"/>
    <x v="739"/>
    <x v="749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x v="386"/>
    <x v="740"/>
    <x v="750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x v="196"/>
    <x v="741"/>
    <x v="751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x v="26"/>
    <x v="742"/>
    <x v="752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x v="36"/>
    <x v="207"/>
    <x v="753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x v="65"/>
    <x v="743"/>
    <x v="754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x v="61"/>
    <x v="744"/>
    <x v="755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x v="316"/>
    <x v="49"/>
    <x v="756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x v="387"/>
    <x v="745"/>
    <x v="757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x v="73"/>
    <x v="746"/>
    <x v="758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x v="388"/>
    <x v="747"/>
    <x v="759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x v="333"/>
    <x v="748"/>
    <x v="760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x v="36"/>
    <x v="749"/>
    <x v="761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x v="389"/>
    <x v="750"/>
    <x v="762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x v="390"/>
    <x v="751"/>
    <x v="763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x v="92"/>
    <x v="752"/>
    <x v="764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x v="151"/>
    <x v="197"/>
    <x v="765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x v="391"/>
    <x v="753"/>
    <x v="766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x v="202"/>
    <x v="754"/>
    <x v="767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x v="81"/>
    <x v="755"/>
    <x v="768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x v="392"/>
    <x v="756"/>
    <x v="769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x v="135"/>
    <x v="757"/>
    <x v="770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x v="251"/>
    <x v="758"/>
    <x v="771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x v="135"/>
    <x v="759"/>
    <x v="772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x v="71"/>
    <x v="760"/>
    <x v="773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x v="393"/>
    <x v="761"/>
    <x v="774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x v="313"/>
    <x v="762"/>
    <x v="775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x v="42"/>
    <x v="763"/>
    <x v="776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x v="394"/>
    <x v="764"/>
    <x v="777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x v="136"/>
    <x v="765"/>
    <x v="778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x v="25"/>
    <x v="766"/>
    <x v="779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x v="395"/>
    <x v="767"/>
    <x v="780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x v="118"/>
    <x v="768"/>
    <x v="781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x v="22"/>
    <x v="769"/>
    <x v="782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x v="65"/>
    <x v="770"/>
    <x v="783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x v="47"/>
    <x v="771"/>
    <x v="784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x v="143"/>
    <x v="772"/>
    <x v="785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x v="75"/>
    <x v="773"/>
    <x v="786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x v="4"/>
    <x v="774"/>
    <x v="787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x v="74"/>
    <x v="775"/>
    <x v="788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x v="396"/>
    <x v="776"/>
    <x v="789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x v="0"/>
    <x v="99"/>
    <x v="100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x v="173"/>
    <x v="777"/>
    <x v="790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x v="8"/>
    <x v="778"/>
    <x v="791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x v="55"/>
    <x v="106"/>
    <x v="792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x v="97"/>
    <x v="779"/>
    <x v="793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x v="62"/>
    <x v="780"/>
    <x v="794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x v="31"/>
    <x v="781"/>
    <x v="795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x v="31"/>
    <x v="782"/>
    <x v="796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x v="5"/>
    <x v="783"/>
    <x v="797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x v="397"/>
    <x v="784"/>
    <x v="798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x v="330"/>
    <x v="785"/>
    <x v="799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x v="398"/>
    <x v="786"/>
    <x v="800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x v="221"/>
    <x v="787"/>
    <x v="801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x v="170"/>
    <x v="788"/>
    <x v="802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x v="170"/>
    <x v="789"/>
    <x v="803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x v="25"/>
    <x v="790"/>
    <x v="804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x v="173"/>
    <x v="723"/>
    <x v="805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x v="399"/>
    <x v="791"/>
    <x v="806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x v="31"/>
    <x v="792"/>
    <x v="807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x v="200"/>
    <x v="793"/>
    <x v="808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x v="42"/>
    <x v="794"/>
    <x v="809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x v="70"/>
    <x v="795"/>
    <x v="810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x v="400"/>
    <x v="796"/>
    <x v="811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x v="178"/>
    <x v="797"/>
    <x v="812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x v="401"/>
    <x v="798"/>
    <x v="813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x v="136"/>
    <x v="799"/>
    <x v="814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x v="54"/>
    <x v="800"/>
    <x v="815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x v="173"/>
    <x v="801"/>
    <x v="816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x v="143"/>
    <x v="802"/>
    <x v="817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x v="103"/>
    <x v="803"/>
    <x v="818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x v="319"/>
    <x v="804"/>
    <x v="819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x v="402"/>
    <x v="805"/>
    <x v="820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x v="403"/>
    <x v="806"/>
    <x v="821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x v="85"/>
    <x v="807"/>
    <x v="822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x v="190"/>
    <x v="808"/>
    <x v="823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x v="404"/>
    <x v="809"/>
    <x v="824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x v="32"/>
    <x v="810"/>
    <x v="825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x v="405"/>
    <x v="811"/>
    <x v="826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x v="330"/>
    <x v="812"/>
    <x v="827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x v="106"/>
    <x v="813"/>
    <x v="828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x v="406"/>
    <x v="814"/>
    <x v="82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x v="14"/>
    <x v="815"/>
    <x v="830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x v="42"/>
    <x v="816"/>
    <x v="831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x v="35"/>
    <x v="817"/>
    <x v="832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x v="35"/>
    <x v="818"/>
    <x v="833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x v="407"/>
    <x v="819"/>
    <x v="834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x v="67"/>
    <x v="820"/>
    <x v="83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x v="53"/>
    <x v="695"/>
    <x v="836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x v="170"/>
    <x v="821"/>
    <x v="837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x v="313"/>
    <x v="822"/>
    <x v="838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x v="0"/>
    <x v="99"/>
    <x v="100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x v="46"/>
    <x v="823"/>
    <x v="839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x v="70"/>
    <x v="824"/>
    <x v="840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x v="408"/>
    <x v="825"/>
    <x v="841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x v="409"/>
    <x v="826"/>
    <x v="842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x v="410"/>
    <x v="827"/>
    <x v="843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x v="166"/>
    <x v="828"/>
    <x v="844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x v="98"/>
    <x v="829"/>
    <x v="845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x v="220"/>
    <x v="830"/>
    <x v="846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x v="190"/>
    <x v="831"/>
    <x v="847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x v="22"/>
    <x v="832"/>
    <x v="848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x v="35"/>
    <x v="833"/>
    <x v="849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x v="26"/>
    <x v="834"/>
    <x v="850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x v="1"/>
    <x v="835"/>
    <x v="851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x v="3"/>
    <x v="836"/>
    <x v="852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x v="411"/>
    <x v="837"/>
    <x v="853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x v="412"/>
    <x v="838"/>
    <x v="854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x v="73"/>
    <x v="839"/>
    <x v="855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x v="260"/>
    <x v="762"/>
    <x v="856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x v="413"/>
    <x v="840"/>
    <x v="857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x v="106"/>
    <x v="841"/>
    <x v="858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x v="414"/>
    <x v="842"/>
    <x v="859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x v="53"/>
    <x v="843"/>
    <x v="860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x v="369"/>
    <x v="844"/>
    <x v="861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x v="415"/>
    <x v="845"/>
    <x v="862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x v="58"/>
    <x v="846"/>
    <x v="863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x v="111"/>
    <x v="847"/>
    <x v="86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x v="416"/>
    <x v="848"/>
    <x v="865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x v="50"/>
    <x v="849"/>
    <x v="866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x v="67"/>
    <x v="675"/>
    <x v="867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x v="396"/>
    <x v="850"/>
    <x v="868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x v="417"/>
    <x v="851"/>
    <x v="869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x v="126"/>
    <x v="852"/>
    <x v="8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x v="74"/>
    <x v="853"/>
    <x v="871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x v="418"/>
    <x v="854"/>
    <x v="872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x v="37"/>
    <x v="855"/>
    <x v="873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x v="419"/>
    <x v="856"/>
    <x v="874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x v="75"/>
    <x v="857"/>
    <x v="875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x v="306"/>
    <x v="858"/>
    <x v="876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x v="36"/>
    <x v="859"/>
    <x v="877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x v="420"/>
    <x v="860"/>
    <x v="878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x v="162"/>
    <x v="861"/>
    <x v="879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x v="46"/>
    <x v="862"/>
    <x v="880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x v="141"/>
    <x v="863"/>
    <x v="881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x v="12"/>
    <x v="9"/>
    <x v="882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x v="421"/>
    <x v="611"/>
    <x v="883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x v="174"/>
    <x v="864"/>
    <x v="884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x v="35"/>
    <x v="865"/>
    <x v="885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x v="422"/>
    <x v="866"/>
    <x v="886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x v="33"/>
    <x v="867"/>
    <x v="887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x v="0"/>
    <x v="50"/>
    <x v="50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x v="36"/>
    <x v="868"/>
    <x v="888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x v="1"/>
    <x v="869"/>
    <x v="889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x v="423"/>
    <x v="870"/>
    <x v="890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x v="191"/>
    <x v="871"/>
    <x v="891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x v="58"/>
    <x v="872"/>
    <x v="892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x v="20"/>
    <x v="873"/>
    <x v="893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x v="14"/>
    <x v="874"/>
    <x v="894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x v="424"/>
    <x v="875"/>
    <x v="895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x v="37"/>
    <x v="876"/>
    <x v="896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x v="425"/>
    <x v="877"/>
    <x v="897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x v="306"/>
    <x v="878"/>
    <x v="898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x v="37"/>
    <x v="879"/>
    <x v="899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x v="426"/>
    <x v="880"/>
    <x v="900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x v="330"/>
    <x v="881"/>
    <x v="901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x v="427"/>
    <x v="882"/>
    <x v="902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x v="41"/>
    <x v="883"/>
    <x v="903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x v="136"/>
    <x v="884"/>
    <x v="904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x v="167"/>
    <x v="885"/>
    <x v="905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x v="428"/>
    <x v="886"/>
    <x v="906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x v="98"/>
    <x v="887"/>
    <x v="907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x v="429"/>
    <x v="888"/>
    <x v="908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x v="430"/>
    <x v="889"/>
    <x v="909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x v="12"/>
    <x v="890"/>
    <x v="910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x v="431"/>
    <x v="891"/>
    <x v="911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x v="162"/>
    <x v="892"/>
    <x v="912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x v="251"/>
    <x v="893"/>
    <x v="913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x v="44"/>
    <x v="894"/>
    <x v="914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x v="225"/>
    <x v="895"/>
    <x v="915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x v="20"/>
    <x v="896"/>
    <x v="916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x v="26"/>
    <x v="897"/>
    <x v="917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x v="58"/>
    <x v="898"/>
    <x v="918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x v="173"/>
    <x v="899"/>
    <x v="919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x v="432"/>
    <x v="900"/>
    <x v="920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x v="8"/>
    <x v="901"/>
    <x v="921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x v="55"/>
    <x v="902"/>
    <x v="922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x v="100"/>
    <x v="903"/>
    <x v="923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x v="409"/>
    <x v="904"/>
    <x v="924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x v="243"/>
    <x v="905"/>
    <x v="925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x v="75"/>
    <x v="906"/>
    <x v="926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x v="34"/>
    <x v="907"/>
    <x v="927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x v="433"/>
    <x v="908"/>
    <x v="928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x v="103"/>
    <x v="909"/>
    <x v="929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x v="168"/>
    <x v="910"/>
    <x v="930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x v="83"/>
    <x v="911"/>
    <x v="931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x v="434"/>
    <x v="912"/>
    <x v="932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x v="184"/>
    <x v="913"/>
    <x v="933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x v="136"/>
    <x v="914"/>
    <x v="934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x v="151"/>
    <x v="915"/>
    <x v="935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x v="291"/>
    <x v="916"/>
    <x v="936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x v="0"/>
    <x v="297"/>
    <x v="298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x v="435"/>
    <x v="917"/>
    <x v="93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x v="436"/>
    <x v="918"/>
    <x v="938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x v="88"/>
    <x v="919"/>
    <x v="939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x v="142"/>
    <x v="920"/>
    <x v="940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x v="31"/>
    <x v="921"/>
    <x v="941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x v="437"/>
    <x v="922"/>
    <x v="942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x v="122"/>
    <x v="923"/>
    <x v="943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x v="65"/>
    <x v="924"/>
    <x v="944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x v="438"/>
    <x v="925"/>
    <x v="945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x v="20"/>
    <x v="926"/>
    <x v="946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x v="57"/>
    <x v="927"/>
    <x v="947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x v="136"/>
    <x v="928"/>
    <x v="948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x v="291"/>
    <x v="929"/>
    <x v="949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x v="41"/>
    <x v="930"/>
    <x v="950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x v="196"/>
    <x v="931"/>
    <x v="951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x v="12"/>
    <x v="932"/>
    <x v="952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x v="439"/>
    <x v="933"/>
    <x v="953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x v="166"/>
    <x v="934"/>
    <x v="954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x v="58"/>
    <x v="935"/>
    <x v="955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x v="309"/>
    <x v="936"/>
    <x v="956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x v="135"/>
    <x v="937"/>
    <x v="957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x v="440"/>
    <x v="938"/>
    <x v="95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x v="441"/>
    <x v="939"/>
    <x v="959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x v="126"/>
    <x v="940"/>
    <x v="960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x v="91"/>
    <x v="941"/>
    <x v="961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x v="220"/>
    <x v="942"/>
    <x v="962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x v="260"/>
    <x v="943"/>
    <x v="963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x v="67"/>
    <x v="944"/>
    <x v="964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x v="138"/>
    <x v="945"/>
    <x v="965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x v="442"/>
    <x v="946"/>
    <x v="966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x v="313"/>
    <x v="947"/>
    <x v="967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x v="44"/>
    <x v="948"/>
    <x v="968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x v="443"/>
    <x v="949"/>
    <x v="969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x v="191"/>
    <x v="950"/>
    <x v="970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x v="305"/>
    <x v="951"/>
    <x v="971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x v="75"/>
    <x v="952"/>
    <x v="972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x v="8"/>
    <x v="953"/>
    <x v="973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x v="151"/>
    <x v="802"/>
    <x v="974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x v="166"/>
    <x v="954"/>
    <x v="975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x v="75"/>
    <x v="955"/>
    <x v="976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x v="122"/>
    <x v="551"/>
    <x v="977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x v="33"/>
    <x v="956"/>
    <x v="978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x v="122"/>
    <x v="957"/>
    <x v="979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x v="444"/>
    <x v="958"/>
    <x v="980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x v="238"/>
    <x v="959"/>
    <x v="981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x v="47"/>
    <x v="960"/>
    <x v="982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x v="4"/>
    <x v="961"/>
    <x v="983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x v="445"/>
    <x v="962"/>
    <x v="984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x v="446"/>
    <x v="963"/>
    <x v="985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B437E8-9A71-4EFB-B6EE-55A56B5C151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4E7B58-EDEB-45A8-B701-D1CF5057F4D9}" name="PivotTable5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E19" firstHeaderRow="1" firstDataRow="2" firstDataCol="1" rowPageCount="2" colPageCount="1"/>
  <pivotFields count="5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axis="axisPage"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4" hier="18" name="[Range].[Parent Category].[All]" cap="All"/>
    <pageField fld="1" hier="20" name="[Range].[Date Created Conversion (Year)].[All]" cap="All"/>
  </pageFields>
  <dataFields count="1">
    <dataField name="Count of outcome" fld="2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Custom 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FE99"/>
      </a:accent1>
      <a:accent2>
        <a:srgbClr val="FF5757"/>
      </a:accent2>
      <a:accent3>
        <a:srgbClr val="0352A1"/>
      </a:accent3>
      <a:accent4>
        <a:srgbClr val="A7D971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A40" workbookViewId="0">
      <selection activeCell="C9" sqref="C9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7.69921875" style="6" customWidth="1"/>
    <col min="8" max="8" width="13.59765625" customWidth="1"/>
    <col min="9" max="9" width="17.3984375" customWidth="1"/>
    <col min="12" max="13" width="11.19921875" bestFit="1" customWidth="1"/>
    <col min="14" max="14" width="24.59765625" style="11" customWidth="1"/>
    <col min="15" max="15" width="21.296875" style="11" customWidth="1"/>
    <col min="18" max="18" width="28" bestFit="1" customWidth="1"/>
    <col min="19" max="19" width="15.3984375" customWidth="1"/>
    <col min="20" max="20" width="12.89843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0" t="s">
        <v>2047</v>
      </c>
      <c r="O1" s="10" t="s">
        <v>2048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_xlfn.PERCENTOF(E2,D2)*100</f>
        <v>0</v>
      </c>
      <c r="G2" t="s">
        <v>14</v>
      </c>
      <c r="H2">
        <v>0</v>
      </c>
      <c r="I2" s="7">
        <f>IF(H2=0, 0, E2/H2)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(((L2/60/60/24)+DATE(1970,1,1)))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_xlfn.PERCENTOF(E3,D3)*100</f>
        <v>1040</v>
      </c>
      <c r="G3" t="s">
        <v>20</v>
      </c>
      <c r="H3">
        <v>158</v>
      </c>
      <c r="I3" s="7">
        <f t="shared" ref="I3:I66" si="1">IF(H3=0, 0, 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2">(((L3/60/60/24)+DATE(1970,1,1)))</f>
        <v>41870.208333333336</v>
      </c>
      <c r="O3" s="11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2"/>
        <v>41595.25</v>
      </c>
      <c r="O4" s="11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1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1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1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1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1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1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1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1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1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1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1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1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1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1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1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1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1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1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1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1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1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1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1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1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1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1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1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1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1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1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1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1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1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1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1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1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1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1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1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1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1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1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1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1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1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1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1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1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1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1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1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1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1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1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1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1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1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1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1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1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1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1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4">_xlfn.PERCENTOF(E67,D67)*100</f>
        <v>236.14754098360655</v>
      </c>
      <c r="G67" t="s">
        <v>20</v>
      </c>
      <c r="H67">
        <v>236</v>
      </c>
      <c r="I67" s="7">
        <f t="shared" ref="I67:I130" si="5">IF(H67=0, 0, 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6">(((L67/60/60/24)+DATE(1970,1,1)))</f>
        <v>40570.25</v>
      </c>
      <c r="O67" s="11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 s="7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6"/>
        <v>42102.208333333328</v>
      </c>
      <c r="O68" s="11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 s="7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6"/>
        <v>40203.25</v>
      </c>
      <c r="O69" s="11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 s="7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6"/>
        <v>42943.208333333328</v>
      </c>
      <c r="O70" s="11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 s="7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6"/>
        <v>40531.25</v>
      </c>
      <c r="O71" s="11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 s="7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6"/>
        <v>40484.208333333336</v>
      </c>
      <c r="O72" s="11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 s="7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6"/>
        <v>43799.25</v>
      </c>
      <c r="O73" s="11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 s="7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6"/>
        <v>42186.208333333328</v>
      </c>
      <c r="O74" s="11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 s="7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6"/>
        <v>42701.25</v>
      </c>
      <c r="O75" s="11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 s="7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6"/>
        <v>42456.208333333328</v>
      </c>
      <c r="O76" s="11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 s="7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6"/>
        <v>43296.208333333328</v>
      </c>
      <c r="O77" s="11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 s="7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6"/>
        <v>42027.25</v>
      </c>
      <c r="O78" s="11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 s="7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6"/>
        <v>40448.208333333336</v>
      </c>
      <c r="O79" s="11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 s="7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6"/>
        <v>43206.208333333328</v>
      </c>
      <c r="O80" s="11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 s="7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6"/>
        <v>43267.208333333328</v>
      </c>
      <c r="O81" s="11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 s="7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6"/>
        <v>42976.208333333328</v>
      </c>
      <c r="O82" s="11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 s="7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6"/>
        <v>43062.25</v>
      </c>
      <c r="O83" s="11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 s="7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6"/>
        <v>43482.25</v>
      </c>
      <c r="O84" s="11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 s="7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6"/>
        <v>42579.208333333328</v>
      </c>
      <c r="O85" s="11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 s="7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6"/>
        <v>41118.208333333336</v>
      </c>
      <c r="O86" s="11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 s="7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6"/>
        <v>40797.208333333336</v>
      </c>
      <c r="O87" s="11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 s="7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6"/>
        <v>42128.208333333328</v>
      </c>
      <c r="O88" s="11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 s="7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6"/>
        <v>40610.25</v>
      </c>
      <c r="O89" s="11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 s="7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6"/>
        <v>42110.208333333328</v>
      </c>
      <c r="O90" s="11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 s="7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6"/>
        <v>40283.208333333336</v>
      </c>
      <c r="O91" s="11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 s="7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6"/>
        <v>42425.25</v>
      </c>
      <c r="O92" s="11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 s="7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6"/>
        <v>42588.208333333328</v>
      </c>
      <c r="O93" s="11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 s="7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6"/>
        <v>40352.208333333336</v>
      </c>
      <c r="O94" s="11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 s="7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6"/>
        <v>41202.208333333336</v>
      </c>
      <c r="O95" s="11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 s="7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6"/>
        <v>43562.208333333328</v>
      </c>
      <c r="O96" s="11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 s="7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6"/>
        <v>43752.208333333328</v>
      </c>
      <c r="O97" s="11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 s="7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6"/>
        <v>40612.25</v>
      </c>
      <c r="O98" s="11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>
        <v>113</v>
      </c>
      <c r="I99" s="7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6"/>
        <v>42180.208333333328</v>
      </c>
      <c r="O99" s="11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 s="7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6"/>
        <v>42212.208333333328</v>
      </c>
      <c r="O100" s="11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 s="7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6"/>
        <v>41968.25</v>
      </c>
      <c r="O101" s="11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7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6"/>
        <v>40835.208333333336</v>
      </c>
      <c r="O102" s="11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 s="7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6"/>
        <v>42056.25</v>
      </c>
      <c r="O103" s="11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 s="7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6"/>
        <v>43234.208333333328</v>
      </c>
      <c r="O104" s="11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 s="7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6"/>
        <v>40475.208333333336</v>
      </c>
      <c r="O105" s="11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 s="7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6"/>
        <v>42878.208333333328</v>
      </c>
      <c r="O106" s="11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 s="7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6"/>
        <v>41366.208333333336</v>
      </c>
      <c r="O107" s="11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 s="7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6"/>
        <v>43716.208333333328</v>
      </c>
      <c r="O108" s="11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 s="7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6"/>
        <v>43213.208333333328</v>
      </c>
      <c r="O109" s="11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 s="7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6"/>
        <v>41005.208333333336</v>
      </c>
      <c r="O110" s="11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 s="7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6"/>
        <v>41651.25</v>
      </c>
      <c r="O111" s="11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 s="7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6"/>
        <v>43354.208333333328</v>
      </c>
      <c r="O112" s="11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 s="7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6"/>
        <v>41174.208333333336</v>
      </c>
      <c r="O113" s="11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 s="7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6"/>
        <v>41875.208333333336</v>
      </c>
      <c r="O114" s="11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 s="7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6"/>
        <v>42990.208333333328</v>
      </c>
      <c r="O115" s="11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 s="7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6"/>
        <v>43564.208333333328</v>
      </c>
      <c r="O116" s="11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 s="7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6"/>
        <v>43056.25</v>
      </c>
      <c r="O117" s="11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7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6"/>
        <v>42265.208333333328</v>
      </c>
      <c r="O118" s="11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 s="7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6"/>
        <v>40808.208333333336</v>
      </c>
      <c r="O119" s="11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 s="7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6"/>
        <v>41665.25</v>
      </c>
      <c r="O120" s="11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 s="7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6"/>
        <v>41806.208333333336</v>
      </c>
      <c r="O121" s="11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 s="7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6"/>
        <v>42111.208333333328</v>
      </c>
      <c r="O122" s="11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 s="7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6"/>
        <v>41917.208333333336</v>
      </c>
      <c r="O123" s="11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 s="7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6"/>
        <v>41970.25</v>
      </c>
      <c r="O124" s="11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 s="7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6"/>
        <v>42332.25</v>
      </c>
      <c r="O125" s="11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 s="7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6"/>
        <v>43598.208333333328</v>
      </c>
      <c r="O126" s="11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 s="7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6"/>
        <v>43362.208333333328</v>
      </c>
      <c r="O127" s="11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 s="7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6"/>
        <v>42596.208333333328</v>
      </c>
      <c r="O128" s="11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 s="7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6"/>
        <v>40310.208333333336</v>
      </c>
      <c r="O129" s="11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4"/>
        <v>60.334277620396605</v>
      </c>
      <c r="G130" t="s">
        <v>74</v>
      </c>
      <c r="H130">
        <v>532</v>
      </c>
      <c r="I130" s="7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6"/>
        <v>40417.208333333336</v>
      </c>
      <c r="O130" s="11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8">_xlfn.PERCENTOF(E131,D131)*100</f>
        <v>3.202693602693603</v>
      </c>
      <c r="G131" t="s">
        <v>74</v>
      </c>
      <c r="H131">
        <v>55</v>
      </c>
      <c r="I131" s="7">
        <f t="shared" ref="I131:I194" si="9">IF(H131=0, 0, 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0">(((L131/60/60/24)+DATE(1970,1,1)))</f>
        <v>42038.25</v>
      </c>
      <c r="O131" s="11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>
        <v>533</v>
      </c>
      <c r="I132" s="7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0"/>
        <v>40842.208333333336</v>
      </c>
      <c r="O132" s="11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>
        <v>2443</v>
      </c>
      <c r="I133" s="7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0"/>
        <v>41607.25</v>
      </c>
      <c r="O133" s="11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>
        <v>89</v>
      </c>
      <c r="I134" s="7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0"/>
        <v>43112.25</v>
      </c>
      <c r="O134" s="11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>
        <v>159</v>
      </c>
      <c r="I135" s="7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0"/>
        <v>40767.208333333336</v>
      </c>
      <c r="O135" s="11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>
        <v>940</v>
      </c>
      <c r="I136" s="7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0"/>
        <v>40713.208333333336</v>
      </c>
      <c r="O136" s="11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>
        <v>117</v>
      </c>
      <c r="I137" s="7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0"/>
        <v>41340.25</v>
      </c>
      <c r="O137" s="11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>
        <v>58</v>
      </c>
      <c r="I138" s="7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0"/>
        <v>41797.208333333336</v>
      </c>
      <c r="O138" s="11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>
        <v>50</v>
      </c>
      <c r="I139" s="7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0"/>
        <v>40457.208333333336</v>
      </c>
      <c r="O139" s="11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 s="7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0"/>
        <v>41180.208333333336</v>
      </c>
      <c r="O140" s="11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>
        <v>326</v>
      </c>
      <c r="I141" s="7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0"/>
        <v>42115.208333333328</v>
      </c>
      <c r="O141" s="11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>
        <v>186</v>
      </c>
      <c r="I142" s="7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0"/>
        <v>43156.25</v>
      </c>
      <c r="O142" s="11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>
        <v>1071</v>
      </c>
      <c r="I143" s="7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0"/>
        <v>42167.208333333328</v>
      </c>
      <c r="O143" s="11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>
        <v>117</v>
      </c>
      <c r="I144" s="7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0"/>
        <v>41005.208333333336</v>
      </c>
      <c r="O144" s="11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>
        <v>70</v>
      </c>
      <c r="I145" s="7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0"/>
        <v>40357.208333333336</v>
      </c>
      <c r="O145" s="11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>
        <v>135</v>
      </c>
      <c r="I146" s="7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0"/>
        <v>43633.208333333328</v>
      </c>
      <c r="O146" s="11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>
        <v>768</v>
      </c>
      <c r="I147" s="7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0"/>
        <v>41889.208333333336</v>
      </c>
      <c r="O147" s="11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>
        <v>51</v>
      </c>
      <c r="I148" s="7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0"/>
        <v>40855.25</v>
      </c>
      <c r="O148" s="11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>
        <v>199</v>
      </c>
      <c r="I149" s="7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0"/>
        <v>42534.208333333328</v>
      </c>
      <c r="O149" s="11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>
        <v>107</v>
      </c>
      <c r="I150" s="7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0"/>
        <v>42941.208333333328</v>
      </c>
      <c r="O150" s="11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>
        <v>195</v>
      </c>
      <c r="I151" s="7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0"/>
        <v>41275.25</v>
      </c>
      <c r="O151" s="11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 s="7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0"/>
        <v>43450.25</v>
      </c>
      <c r="O152" s="11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>
        <v>1467</v>
      </c>
      <c r="I153" s="7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0"/>
        <v>41799.208333333336</v>
      </c>
      <c r="O153" s="11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>
        <v>3376</v>
      </c>
      <c r="I154" s="7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0"/>
        <v>42783.25</v>
      </c>
      <c r="O154" s="11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>
        <v>5681</v>
      </c>
      <c r="I155" s="7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0"/>
        <v>41201.208333333336</v>
      </c>
      <c r="O155" s="11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>
        <v>1059</v>
      </c>
      <c r="I156" s="7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0"/>
        <v>42502.208333333328</v>
      </c>
      <c r="O156" s="11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>
        <v>1194</v>
      </c>
      <c r="I157" s="7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0"/>
        <v>40262.208333333336</v>
      </c>
      <c r="O157" s="11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>
        <v>379</v>
      </c>
      <c r="I158" s="7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0"/>
        <v>43743.208333333328</v>
      </c>
      <c r="O158" s="11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>
        <v>30</v>
      </c>
      <c r="I159" s="7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0"/>
        <v>41638.25</v>
      </c>
      <c r="O159" s="11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>
        <v>41</v>
      </c>
      <c r="I160" s="7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0"/>
        <v>42346.25</v>
      </c>
      <c r="O160" s="11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>
        <v>1821</v>
      </c>
      <c r="I161" s="7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0"/>
        <v>43551.208333333328</v>
      </c>
      <c r="O161" s="11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>
        <v>164</v>
      </c>
      <c r="I162" s="7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0"/>
        <v>43582.208333333328</v>
      </c>
      <c r="O162" s="11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>
        <v>75</v>
      </c>
      <c r="I163" s="7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0"/>
        <v>42270.208333333328</v>
      </c>
      <c r="O163" s="11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>
        <v>157</v>
      </c>
      <c r="I164" s="7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0"/>
        <v>43442.25</v>
      </c>
      <c r="O164" s="11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>
        <v>246</v>
      </c>
      <c r="I165" s="7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0"/>
        <v>43028.208333333328</v>
      </c>
      <c r="O165" s="11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>
        <v>1396</v>
      </c>
      <c r="I166" s="7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0"/>
        <v>43016.208333333328</v>
      </c>
      <c r="O166" s="11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>
        <v>2506</v>
      </c>
      <c r="I167" s="7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0"/>
        <v>42948.208333333328</v>
      </c>
      <c r="O167" s="11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>
        <v>244</v>
      </c>
      <c r="I168" s="7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0"/>
        <v>40534.25</v>
      </c>
      <c r="O168" s="11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>
        <v>146</v>
      </c>
      <c r="I169" s="7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0"/>
        <v>41435.208333333336</v>
      </c>
      <c r="O169" s="11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>
        <v>955</v>
      </c>
      <c r="I170" s="7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0"/>
        <v>43518.25</v>
      </c>
      <c r="O170" s="11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>
        <v>1267</v>
      </c>
      <c r="I171" s="7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0"/>
        <v>41077.208333333336</v>
      </c>
      <c r="O171" s="11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>
        <v>67</v>
      </c>
      <c r="I172" s="7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0"/>
        <v>42950.208333333328</v>
      </c>
      <c r="O172" s="11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>
        <v>5</v>
      </c>
      <c r="I173" s="7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0"/>
        <v>41718.208333333336</v>
      </c>
      <c r="O173" s="11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>
        <v>26</v>
      </c>
      <c r="I174" s="7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0"/>
        <v>41839.208333333336</v>
      </c>
      <c r="O174" s="11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>
        <v>1561</v>
      </c>
      <c r="I175" s="7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0"/>
        <v>41412.208333333336</v>
      </c>
      <c r="O175" s="11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>
        <v>48</v>
      </c>
      <c r="I176" s="7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0"/>
        <v>42282.208333333328</v>
      </c>
      <c r="O176" s="11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>
        <v>1130</v>
      </c>
      <c r="I177" s="7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0"/>
        <v>42613.208333333328</v>
      </c>
      <c r="O177" s="11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>
        <v>782</v>
      </c>
      <c r="I178" s="7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0"/>
        <v>42616.208333333328</v>
      </c>
      <c r="O178" s="11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>
        <v>2739</v>
      </c>
      <c r="I179" s="7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0"/>
        <v>40497.25</v>
      </c>
      <c r="O179" s="11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>
        <v>210</v>
      </c>
      <c r="I180" s="7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0"/>
        <v>42999.208333333328</v>
      </c>
      <c r="O180" s="11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>
        <v>3537</v>
      </c>
      <c r="I181" s="7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0"/>
        <v>41350.208333333336</v>
      </c>
      <c r="O181" s="11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>
        <v>2107</v>
      </c>
      <c r="I182" s="7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0"/>
        <v>40259.208333333336</v>
      </c>
      <c r="O182" s="11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>
        <v>136</v>
      </c>
      <c r="I183" s="7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0"/>
        <v>43012.208333333328</v>
      </c>
      <c r="O183" s="11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>
        <v>3318</v>
      </c>
      <c r="I184" s="7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0"/>
        <v>43631.208333333328</v>
      </c>
      <c r="O184" s="11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>
        <v>86</v>
      </c>
      <c r="I185" s="7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0"/>
        <v>40430.208333333336</v>
      </c>
      <c r="O185" s="11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>
        <v>340</v>
      </c>
      <c r="I186" s="7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0"/>
        <v>43588.208333333328</v>
      </c>
      <c r="O186" s="11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>
        <v>19</v>
      </c>
      <c r="I187" s="7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0"/>
        <v>43233.208333333328</v>
      </c>
      <c r="O187" s="11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>
        <v>886</v>
      </c>
      <c r="I188" s="7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0"/>
        <v>41782.208333333336</v>
      </c>
      <c r="O188" s="11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>
        <v>1442</v>
      </c>
      <c r="I189" s="7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0"/>
        <v>41328.25</v>
      </c>
      <c r="O189" s="11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>
        <v>35</v>
      </c>
      <c r="I190" s="7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0"/>
        <v>41975.25</v>
      </c>
      <c r="O190" s="11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>
        <v>441</v>
      </c>
      <c r="I191" s="7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0"/>
        <v>42433.25</v>
      </c>
      <c r="O191" s="11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>
        <v>24</v>
      </c>
      <c r="I192" s="7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0"/>
        <v>41429.208333333336</v>
      </c>
      <c r="O192" s="11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>
        <v>86</v>
      </c>
      <c r="I193" s="7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0"/>
        <v>43536.208333333328</v>
      </c>
      <c r="O193" s="11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8"/>
        <v>19.992957746478872</v>
      </c>
      <c r="G194" t="s">
        <v>14</v>
      </c>
      <c r="H194">
        <v>243</v>
      </c>
      <c r="I194" s="7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0"/>
        <v>41817.208333333336</v>
      </c>
      <c r="O194" s="11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2">_xlfn.PERCENTOF(E195,D195)*100</f>
        <v>45.636363636363633</v>
      </c>
      <c r="G195" t="s">
        <v>14</v>
      </c>
      <c r="H195">
        <v>65</v>
      </c>
      <c r="I195" s="7">
        <f t="shared" ref="I195:I258" si="13">IF(H195=0, 0, 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4">(((L195/60/60/24)+DATE(1970,1,1)))</f>
        <v>43198.208333333328</v>
      </c>
      <c r="O195" s="11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>
        <v>126</v>
      </c>
      <c r="I196" s="7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4"/>
        <v>42261.208333333328</v>
      </c>
      <c r="O196" s="11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>
        <v>524</v>
      </c>
      <c r="I197" s="7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4"/>
        <v>43310.208333333328</v>
      </c>
      <c r="O197" s="11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>
        <v>100</v>
      </c>
      <c r="I198" s="7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4"/>
        <v>42616.208333333328</v>
      </c>
      <c r="O198" s="11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>
        <v>1989</v>
      </c>
      <c r="I199" s="7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4"/>
        <v>42909.208333333328</v>
      </c>
      <c r="O199" s="11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>
        <v>168</v>
      </c>
      <c r="I200" s="7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4"/>
        <v>40396.208333333336</v>
      </c>
      <c r="O200" s="11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>
        <v>13</v>
      </c>
      <c r="I201" s="7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4"/>
        <v>42192.208333333328</v>
      </c>
      <c r="O201" s="11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 s="7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4"/>
        <v>40262.208333333336</v>
      </c>
      <c r="O202" s="11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>
        <v>157</v>
      </c>
      <c r="I203" s="7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4"/>
        <v>41845.208333333336</v>
      </c>
      <c r="O203" s="11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>
        <v>82</v>
      </c>
      <c r="I204" s="7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4"/>
        <v>40818.208333333336</v>
      </c>
      <c r="O204" s="11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>
        <v>4498</v>
      </c>
      <c r="I205" s="7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4"/>
        <v>42752.25</v>
      </c>
      <c r="O205" s="11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>
        <v>40</v>
      </c>
      <c r="I206" s="7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4"/>
        <v>40636.208333333336</v>
      </c>
      <c r="O206" s="11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>
        <v>80</v>
      </c>
      <c r="I207" s="7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4"/>
        <v>43390.208333333328</v>
      </c>
      <c r="O207" s="11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>
        <v>57</v>
      </c>
      <c r="I208" s="7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4"/>
        <v>40236.25</v>
      </c>
      <c r="O208" s="11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>
        <v>43</v>
      </c>
      <c r="I209" s="7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4"/>
        <v>43340.208333333328</v>
      </c>
      <c r="O209" s="11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>
        <v>2053</v>
      </c>
      <c r="I210" s="7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4"/>
        <v>43048.25</v>
      </c>
      <c r="O210" s="11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>
        <v>808</v>
      </c>
      <c r="I211" s="7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4"/>
        <v>42496.208333333328</v>
      </c>
      <c r="O211" s="11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>
        <v>226</v>
      </c>
      <c r="I212" s="7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4"/>
        <v>42797.25</v>
      </c>
      <c r="O212" s="11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>
        <v>1625</v>
      </c>
      <c r="I213" s="7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4"/>
        <v>41513.208333333336</v>
      </c>
      <c r="O213" s="11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>
        <v>168</v>
      </c>
      <c r="I214" s="7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4"/>
        <v>43814.25</v>
      </c>
      <c r="O214" s="11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>
        <v>4289</v>
      </c>
      <c r="I215" s="7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4"/>
        <v>40488.208333333336</v>
      </c>
      <c r="O215" s="11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>
        <v>165</v>
      </c>
      <c r="I216" s="7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4"/>
        <v>40409.208333333336</v>
      </c>
      <c r="O216" s="11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>
        <v>143</v>
      </c>
      <c r="I217" s="7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4"/>
        <v>43509.25</v>
      </c>
      <c r="O217" s="11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>
        <v>1815</v>
      </c>
      <c r="I218" s="7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4"/>
        <v>40869.25</v>
      </c>
      <c r="O218" s="11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>
        <v>934</v>
      </c>
      <c r="I219" s="7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4"/>
        <v>43583.208333333328</v>
      </c>
      <c r="O219" s="11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>
        <v>397</v>
      </c>
      <c r="I220" s="7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4"/>
        <v>40858.25</v>
      </c>
      <c r="O220" s="11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>
        <v>1539</v>
      </c>
      <c r="I221" s="7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4"/>
        <v>41137.208333333336</v>
      </c>
      <c r="O221" s="11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>
        <v>17</v>
      </c>
      <c r="I222" s="7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4"/>
        <v>40725.208333333336</v>
      </c>
      <c r="O222" s="11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>
        <v>2179</v>
      </c>
      <c r="I223" s="7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4"/>
        <v>41081.208333333336</v>
      </c>
      <c r="O223" s="11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>
        <v>138</v>
      </c>
      <c r="I224" s="7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4"/>
        <v>41914.208333333336</v>
      </c>
      <c r="O224" s="11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>
        <v>931</v>
      </c>
      <c r="I225" s="7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4"/>
        <v>42445.208333333328</v>
      </c>
      <c r="O225" s="11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>
        <v>3594</v>
      </c>
      <c r="I226" s="7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4"/>
        <v>41906.208333333336</v>
      </c>
      <c r="O226" s="11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>
        <v>5880</v>
      </c>
      <c r="I227" s="7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4"/>
        <v>41762.208333333336</v>
      </c>
      <c r="O227" s="11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>
        <v>112</v>
      </c>
      <c r="I228" s="7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4"/>
        <v>40276.208333333336</v>
      </c>
      <c r="O228" s="11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>
        <v>943</v>
      </c>
      <c r="I229" s="7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4"/>
        <v>42139.208333333328</v>
      </c>
      <c r="O229" s="11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>
        <v>2468</v>
      </c>
      <c r="I230" s="7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4"/>
        <v>42613.208333333328</v>
      </c>
      <c r="O230" s="11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>
        <v>2551</v>
      </c>
      <c r="I231" s="7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4"/>
        <v>42887.208333333328</v>
      </c>
      <c r="O231" s="11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>
        <v>101</v>
      </c>
      <c r="I232" s="7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4"/>
        <v>43805.25</v>
      </c>
      <c r="O232" s="11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>
        <v>67</v>
      </c>
      <c r="I233" s="7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4"/>
        <v>41415.208333333336</v>
      </c>
      <c r="O233" s="11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>
        <v>92</v>
      </c>
      <c r="I234" s="7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4"/>
        <v>42576.208333333328</v>
      </c>
      <c r="O234" s="11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>
        <v>62</v>
      </c>
      <c r="I235" s="7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4"/>
        <v>40706.208333333336</v>
      </c>
      <c r="O235" s="11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>
        <v>149</v>
      </c>
      <c r="I236" s="7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4"/>
        <v>42969.208333333328</v>
      </c>
      <c r="O236" s="11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>
        <v>92</v>
      </c>
      <c r="I237" s="7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4"/>
        <v>42779.25</v>
      </c>
      <c r="O237" s="11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>
        <v>57</v>
      </c>
      <c r="I238" s="7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4"/>
        <v>43641.208333333328</v>
      </c>
      <c r="O238" s="11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>
        <v>329</v>
      </c>
      <c r="I239" s="7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4"/>
        <v>41754.208333333336</v>
      </c>
      <c r="O239" s="11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>
        <v>97</v>
      </c>
      <c r="I240" s="7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4"/>
        <v>43083.25</v>
      </c>
      <c r="O240" s="11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>
        <v>41</v>
      </c>
      <c r="I241" s="7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4"/>
        <v>42245.208333333328</v>
      </c>
      <c r="O241" s="11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>
        <v>1784</v>
      </c>
      <c r="I242" s="7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4"/>
        <v>40396.208333333336</v>
      </c>
      <c r="O242" s="11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>
        <v>1684</v>
      </c>
      <c r="I243" s="7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4"/>
        <v>41742.208333333336</v>
      </c>
      <c r="O243" s="11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>
        <v>250</v>
      </c>
      <c r="I244" s="7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4"/>
        <v>42865.208333333328</v>
      </c>
      <c r="O244" s="11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>
        <v>238</v>
      </c>
      <c r="I245" s="7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4"/>
        <v>43163.25</v>
      </c>
      <c r="O245" s="11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>
        <v>53</v>
      </c>
      <c r="I246" s="7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4"/>
        <v>41834.208333333336</v>
      </c>
      <c r="O246" s="11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>
        <v>214</v>
      </c>
      <c r="I247" s="7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4"/>
        <v>41736.208333333336</v>
      </c>
      <c r="O247" s="11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>
        <v>222</v>
      </c>
      <c r="I248" s="7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4"/>
        <v>41491.208333333336</v>
      </c>
      <c r="O248" s="11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>
        <v>1884</v>
      </c>
      <c r="I249" s="7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4"/>
        <v>42726.25</v>
      </c>
      <c r="O249" s="11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>
        <v>218</v>
      </c>
      <c r="I250" s="7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4"/>
        <v>42004.25</v>
      </c>
      <c r="O250" s="11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>
        <v>6465</v>
      </c>
      <c r="I251" s="7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4"/>
        <v>42006.25</v>
      </c>
      <c r="O251" s="11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 s="7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4"/>
        <v>40203.25</v>
      </c>
      <c r="O252" s="11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>
        <v>101</v>
      </c>
      <c r="I253" s="7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4"/>
        <v>41252.25</v>
      </c>
      <c r="O253" s="11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>
        <v>59</v>
      </c>
      <c r="I254" s="7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4"/>
        <v>41572.208333333336</v>
      </c>
      <c r="O254" s="11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>
        <v>1335</v>
      </c>
      <c r="I255" s="7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4"/>
        <v>40641.208333333336</v>
      </c>
      <c r="O255" s="11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>
        <v>88</v>
      </c>
      <c r="I256" s="7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4"/>
        <v>42787.25</v>
      </c>
      <c r="O256" s="11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>
        <v>1697</v>
      </c>
      <c r="I257" s="7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4"/>
        <v>40590.25</v>
      </c>
      <c r="O257" s="11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2"/>
        <v>23.390243902439025</v>
      </c>
      <c r="G258" t="s">
        <v>14</v>
      </c>
      <c r="H258">
        <v>15</v>
      </c>
      <c r="I258" s="7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4"/>
        <v>42393.25</v>
      </c>
      <c r="O258" s="11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16">_xlfn.PERCENTOF(E259,D259)*100</f>
        <v>146</v>
      </c>
      <c r="G259" t="s">
        <v>20</v>
      </c>
      <c r="H259">
        <v>92</v>
      </c>
      <c r="I259" s="7">
        <f t="shared" ref="I259:I322" si="17">IF(H259=0, 0, 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8">(((L259/60/60/24)+DATE(1970,1,1)))</f>
        <v>41338.25</v>
      </c>
      <c r="O259" s="11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>
        <v>186</v>
      </c>
      <c r="I260" s="7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8"/>
        <v>42712.25</v>
      </c>
      <c r="O260" s="11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>
        <v>138</v>
      </c>
      <c r="I261" s="7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8"/>
        <v>41251.25</v>
      </c>
      <c r="O261" s="11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>
        <v>261</v>
      </c>
      <c r="I262" s="7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8"/>
        <v>41180.208333333336</v>
      </c>
      <c r="O262" s="11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>
        <v>454</v>
      </c>
      <c r="I263" s="7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8"/>
        <v>40415.208333333336</v>
      </c>
      <c r="O263" s="11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>
        <v>107</v>
      </c>
      <c r="I264" s="7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8"/>
        <v>40638.208333333336</v>
      </c>
      <c r="O264" s="11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>
        <v>199</v>
      </c>
      <c r="I265" s="7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8"/>
        <v>40187.25</v>
      </c>
      <c r="O265" s="11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>
        <v>5512</v>
      </c>
      <c r="I266" s="7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8"/>
        <v>41317.25</v>
      </c>
      <c r="O266" s="11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>
        <v>86</v>
      </c>
      <c r="I267" s="7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8"/>
        <v>42372.25</v>
      </c>
      <c r="O267" s="11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>
        <v>3182</v>
      </c>
      <c r="I268" s="7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8"/>
        <v>41950.25</v>
      </c>
      <c r="O268" s="11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>
        <v>2768</v>
      </c>
      <c r="I269" s="7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8"/>
        <v>41206.208333333336</v>
      </c>
      <c r="O269" s="11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>
        <v>48</v>
      </c>
      <c r="I270" s="7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8"/>
        <v>41186.208333333336</v>
      </c>
      <c r="O270" s="11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>
        <v>87</v>
      </c>
      <c r="I271" s="7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8"/>
        <v>43496.25</v>
      </c>
      <c r="O271" s="11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>
        <v>1890</v>
      </c>
      <c r="I272" s="7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8"/>
        <v>40514.25</v>
      </c>
      <c r="O272" s="11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>
        <v>61</v>
      </c>
      <c r="I273" s="7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8"/>
        <v>42345.25</v>
      </c>
      <c r="O273" s="11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>
        <v>1894</v>
      </c>
      <c r="I274" s="7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8"/>
        <v>43656.208333333328</v>
      </c>
      <c r="O274" s="11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>
        <v>282</v>
      </c>
      <c r="I275" s="7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8"/>
        <v>42995.208333333328</v>
      </c>
      <c r="O275" s="11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>
        <v>15</v>
      </c>
      <c r="I276" s="7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8"/>
        <v>43045.25</v>
      </c>
      <c r="O276" s="11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>
        <v>116</v>
      </c>
      <c r="I277" s="7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8"/>
        <v>43561.208333333328</v>
      </c>
      <c r="O277" s="11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>
        <v>133</v>
      </c>
      <c r="I278" s="7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8"/>
        <v>41018.208333333336</v>
      </c>
      <c r="O278" s="11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>
        <v>83</v>
      </c>
      <c r="I279" s="7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8"/>
        <v>40378.208333333336</v>
      </c>
      <c r="O279" s="11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>
        <v>91</v>
      </c>
      <c r="I280" s="7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8"/>
        <v>41239.25</v>
      </c>
      <c r="O280" s="11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>
        <v>546</v>
      </c>
      <c r="I281" s="7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8"/>
        <v>43346.208333333328</v>
      </c>
      <c r="O281" s="11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>
        <v>393</v>
      </c>
      <c r="I282" s="7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8"/>
        <v>43060.25</v>
      </c>
      <c r="O282" s="11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>
        <v>2062</v>
      </c>
      <c r="I283" s="7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8"/>
        <v>40979.25</v>
      </c>
      <c r="O283" s="11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>
        <v>133</v>
      </c>
      <c r="I284" s="7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8"/>
        <v>42701.25</v>
      </c>
      <c r="O284" s="11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>
        <v>29</v>
      </c>
      <c r="I285" s="7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8"/>
        <v>42520.208333333328</v>
      </c>
      <c r="O285" s="11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>
        <v>132</v>
      </c>
      <c r="I286" s="7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8"/>
        <v>41030.208333333336</v>
      </c>
      <c r="O286" s="11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>
        <v>254</v>
      </c>
      <c r="I287" s="7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8"/>
        <v>42623.208333333328</v>
      </c>
      <c r="O287" s="11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>
        <v>184</v>
      </c>
      <c r="I288" s="7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8"/>
        <v>42697.25</v>
      </c>
      <c r="O288" s="11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>
        <v>176</v>
      </c>
      <c r="I289" s="7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8"/>
        <v>42122.208333333328</v>
      </c>
      <c r="O289" s="11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>
        <v>137</v>
      </c>
      <c r="I290" s="7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8"/>
        <v>40982.208333333336</v>
      </c>
      <c r="O290" s="11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>
        <v>337</v>
      </c>
      <c r="I291" s="7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8"/>
        <v>42219.208333333328</v>
      </c>
      <c r="O291" s="11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>
        <v>908</v>
      </c>
      <c r="I292" s="7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8"/>
        <v>41404.208333333336</v>
      </c>
      <c r="O292" s="11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>
        <v>107</v>
      </c>
      <c r="I293" s="7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8"/>
        <v>40831.208333333336</v>
      </c>
      <c r="O293" s="11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>
        <v>10</v>
      </c>
      <c r="I294" s="7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8"/>
        <v>40984.208333333336</v>
      </c>
      <c r="O294" s="11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>
        <v>32</v>
      </c>
      <c r="I295" s="7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8"/>
        <v>40456.208333333336</v>
      </c>
      <c r="O295" s="11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>
        <v>183</v>
      </c>
      <c r="I296" s="7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8"/>
        <v>43399.208333333328</v>
      </c>
      <c r="O296" s="11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>
        <v>1910</v>
      </c>
      <c r="I297" s="7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8"/>
        <v>41562.208333333336</v>
      </c>
      <c r="O297" s="11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>
        <v>38</v>
      </c>
      <c r="I298" s="7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8"/>
        <v>43493.25</v>
      </c>
      <c r="O298" s="11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>
        <v>104</v>
      </c>
      <c r="I299" s="7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8"/>
        <v>41653.25</v>
      </c>
      <c r="O299" s="11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>
        <v>72</v>
      </c>
      <c r="I300" s="7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8"/>
        <v>42426.25</v>
      </c>
      <c r="O300" s="11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>
        <v>49</v>
      </c>
      <c r="I301" s="7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8"/>
        <v>42432.25</v>
      </c>
      <c r="O301" s="11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 s="7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8"/>
        <v>42977.208333333328</v>
      </c>
      <c r="O302" s="11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>
        <v>295</v>
      </c>
      <c r="I303" s="7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8"/>
        <v>42061.25</v>
      </c>
      <c r="O303" s="11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>
        <v>245</v>
      </c>
      <c r="I304" s="7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8"/>
        <v>43345.208333333328</v>
      </c>
      <c r="O304" s="11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>
        <v>32</v>
      </c>
      <c r="I305" s="7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8"/>
        <v>42376.25</v>
      </c>
      <c r="O305" s="11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>
        <v>142</v>
      </c>
      <c r="I306" s="7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8"/>
        <v>42589.208333333328</v>
      </c>
      <c r="O306" s="11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>
        <v>85</v>
      </c>
      <c r="I307" s="7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8"/>
        <v>42448.208333333328</v>
      </c>
      <c r="O307" s="11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>
        <v>7</v>
      </c>
      <c r="I308" s="7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8"/>
        <v>42930.208333333328</v>
      </c>
      <c r="O308" s="11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>
        <v>659</v>
      </c>
      <c r="I309" s="7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8"/>
        <v>41066.208333333336</v>
      </c>
      <c r="O309" s="11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>
        <v>803</v>
      </c>
      <c r="I310" s="7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8"/>
        <v>40651.208333333336</v>
      </c>
      <c r="O310" s="11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>
        <v>75</v>
      </c>
      <c r="I311" s="7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8"/>
        <v>40807.208333333336</v>
      </c>
      <c r="O311" s="11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>
        <v>16</v>
      </c>
      <c r="I312" s="7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8"/>
        <v>40277.208333333336</v>
      </c>
      <c r="O312" s="11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>
        <v>121</v>
      </c>
      <c r="I313" s="7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8"/>
        <v>40590.25</v>
      </c>
      <c r="O313" s="11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>
        <v>3742</v>
      </c>
      <c r="I314" s="7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8"/>
        <v>41572.208333333336</v>
      </c>
      <c r="O314" s="11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>
        <v>223</v>
      </c>
      <c r="I315" s="7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8"/>
        <v>40966.25</v>
      </c>
      <c r="O315" s="11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>
        <v>133</v>
      </c>
      <c r="I316" s="7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8"/>
        <v>43536.208333333328</v>
      </c>
      <c r="O316" s="11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>
        <v>31</v>
      </c>
      <c r="I317" s="7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8"/>
        <v>41783.208333333336</v>
      </c>
      <c r="O317" s="11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>
        <v>108</v>
      </c>
      <c r="I318" s="7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8"/>
        <v>43788.25</v>
      </c>
      <c r="O318" s="11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>
        <v>30</v>
      </c>
      <c r="I319" s="7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8"/>
        <v>42869.208333333328</v>
      </c>
      <c r="O319" s="11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>
        <v>17</v>
      </c>
      <c r="I320" s="7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8"/>
        <v>41684.25</v>
      </c>
      <c r="O320" s="11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>
        <v>64</v>
      </c>
      <c r="I321" s="7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8"/>
        <v>40402.208333333336</v>
      </c>
      <c r="O321" s="11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6"/>
        <v>9.5876777251184837</v>
      </c>
      <c r="G322" t="s">
        <v>14</v>
      </c>
      <c r="H322">
        <v>80</v>
      </c>
      <c r="I322" s="7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8"/>
        <v>40673.208333333336</v>
      </c>
      <c r="O322" s="11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20">_xlfn.PERCENTOF(E323,D323)*100</f>
        <v>94.144366197183089</v>
      </c>
      <c r="G323" t="s">
        <v>14</v>
      </c>
      <c r="H323">
        <v>2468</v>
      </c>
      <c r="I323" s="7">
        <f t="shared" ref="I323:I386" si="21">IF(H323=0, 0, 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2">(((L323/60/60/24)+DATE(1970,1,1)))</f>
        <v>40634.208333333336</v>
      </c>
      <c r="O323" s="11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>
        <v>5168</v>
      </c>
      <c r="I324" s="7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2"/>
        <v>40507.25</v>
      </c>
      <c r="O324" s="11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>
        <v>26</v>
      </c>
      <c r="I325" s="7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2"/>
        <v>41725.208333333336</v>
      </c>
      <c r="O325" s="11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>
        <v>307</v>
      </c>
      <c r="I326" s="7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2"/>
        <v>42176.208333333328</v>
      </c>
      <c r="O326" s="11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>
        <v>73</v>
      </c>
      <c r="I327" s="7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2"/>
        <v>43267.208333333328</v>
      </c>
      <c r="O327" s="11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>
        <v>128</v>
      </c>
      <c r="I328" s="7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2"/>
        <v>42364.25</v>
      </c>
      <c r="O328" s="11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>
        <v>33</v>
      </c>
      <c r="I329" s="7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2"/>
        <v>43705.208333333328</v>
      </c>
      <c r="O329" s="11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>
        <v>2441</v>
      </c>
      <c r="I330" s="7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2"/>
        <v>43434.25</v>
      </c>
      <c r="O330" s="11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>
        <v>211</v>
      </c>
      <c r="I331" s="7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2"/>
        <v>42716.25</v>
      </c>
      <c r="O331" s="11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>
        <v>1385</v>
      </c>
      <c r="I332" s="7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2"/>
        <v>43077.25</v>
      </c>
      <c r="O332" s="11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>
        <v>190</v>
      </c>
      <c r="I333" s="7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2"/>
        <v>40896.25</v>
      </c>
      <c r="O333" s="11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>
        <v>470</v>
      </c>
      <c r="I334" s="7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2"/>
        <v>41361.208333333336</v>
      </c>
      <c r="O334" s="11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>
        <v>253</v>
      </c>
      <c r="I335" s="7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2"/>
        <v>43424.25</v>
      </c>
      <c r="O335" s="11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>
        <v>1113</v>
      </c>
      <c r="I336" s="7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2"/>
        <v>43110.25</v>
      </c>
      <c r="O336" s="11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>
        <v>2283</v>
      </c>
      <c r="I337" s="7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2"/>
        <v>43784.25</v>
      </c>
      <c r="O337" s="11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>
        <v>1072</v>
      </c>
      <c r="I338" s="7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2"/>
        <v>40527.25</v>
      </c>
      <c r="O338" s="11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>
        <v>1095</v>
      </c>
      <c r="I339" s="7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2"/>
        <v>43780.25</v>
      </c>
      <c r="O339" s="11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>
        <v>1690</v>
      </c>
      <c r="I340" s="7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2"/>
        <v>40821.208333333336</v>
      </c>
      <c r="O340" s="11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>
        <v>1297</v>
      </c>
      <c r="I341" s="7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2"/>
        <v>42949.208333333328</v>
      </c>
      <c r="O341" s="11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>
        <v>393</v>
      </c>
      <c r="I342" s="7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2"/>
        <v>40889.25</v>
      </c>
      <c r="O342" s="11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>
        <v>1257</v>
      </c>
      <c r="I343" s="7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2"/>
        <v>42244.208333333328</v>
      </c>
      <c r="O343" s="11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>
        <v>328</v>
      </c>
      <c r="I344" s="7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2"/>
        <v>41475.208333333336</v>
      </c>
      <c r="O344" s="11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>
        <v>147</v>
      </c>
      <c r="I345" s="7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2"/>
        <v>41597.25</v>
      </c>
      <c r="O345" s="11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>
        <v>830</v>
      </c>
      <c r="I346" s="7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2"/>
        <v>43122.25</v>
      </c>
      <c r="O346" s="11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>
        <v>331</v>
      </c>
      <c r="I347" s="7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2"/>
        <v>42194.208333333328</v>
      </c>
      <c r="O347" s="11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>
        <v>25</v>
      </c>
      <c r="I348" s="7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2"/>
        <v>42971.208333333328</v>
      </c>
      <c r="O348" s="11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>
        <v>191</v>
      </c>
      <c r="I349" s="7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2"/>
        <v>42046.25</v>
      </c>
      <c r="O349" s="11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>
        <v>3483</v>
      </c>
      <c r="I350" s="7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2"/>
        <v>42782.25</v>
      </c>
      <c r="O350" s="11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>
        <v>923</v>
      </c>
      <c r="I351" s="7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2"/>
        <v>42930.208333333328</v>
      </c>
      <c r="O351" s="11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 s="7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2"/>
        <v>42144.208333333328</v>
      </c>
      <c r="O352" s="11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>
        <v>2013</v>
      </c>
      <c r="I353" s="7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2"/>
        <v>42240.208333333328</v>
      </c>
      <c r="O353" s="11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>
        <v>33</v>
      </c>
      <c r="I354" s="7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2"/>
        <v>42315.25</v>
      </c>
      <c r="O354" s="11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>
        <v>1703</v>
      </c>
      <c r="I355" s="7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2"/>
        <v>43651.208333333328</v>
      </c>
      <c r="O355" s="11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>
        <v>80</v>
      </c>
      <c r="I356" s="7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2"/>
        <v>41520.208333333336</v>
      </c>
      <c r="O356" s="11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>
        <v>86</v>
      </c>
      <c r="I357" s="7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2"/>
        <v>42757.25</v>
      </c>
      <c r="O357" s="11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>
        <v>40</v>
      </c>
      <c r="I358" s="7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2"/>
        <v>40922.25</v>
      </c>
      <c r="O358" s="11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>
        <v>41</v>
      </c>
      <c r="I359" s="7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2"/>
        <v>42250.208333333328</v>
      </c>
      <c r="O359" s="11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>
        <v>23</v>
      </c>
      <c r="I360" s="7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2"/>
        <v>43322.208333333328</v>
      </c>
      <c r="O360" s="11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>
        <v>187</v>
      </c>
      <c r="I361" s="7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2"/>
        <v>40782.208333333336</v>
      </c>
      <c r="O361" s="11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>
        <v>2875</v>
      </c>
      <c r="I362" s="7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2"/>
        <v>40544.25</v>
      </c>
      <c r="O362" s="11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>
        <v>88</v>
      </c>
      <c r="I363" s="7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2"/>
        <v>43015.208333333328</v>
      </c>
      <c r="O363" s="11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>
        <v>191</v>
      </c>
      <c r="I364" s="7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2"/>
        <v>40570.25</v>
      </c>
      <c r="O364" s="11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>
        <v>139</v>
      </c>
      <c r="I365" s="7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2"/>
        <v>40904.25</v>
      </c>
      <c r="O365" s="11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>
        <v>186</v>
      </c>
      <c r="I366" s="7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2"/>
        <v>43164.25</v>
      </c>
      <c r="O366" s="11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>
        <v>112</v>
      </c>
      <c r="I367" s="7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2"/>
        <v>42733.25</v>
      </c>
      <c r="O367" s="11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>
        <v>101</v>
      </c>
      <c r="I368" s="7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2"/>
        <v>40546.25</v>
      </c>
      <c r="O368" s="11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>
        <v>75</v>
      </c>
      <c r="I369" s="7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2"/>
        <v>41930.208333333336</v>
      </c>
      <c r="O369" s="11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>
        <v>206</v>
      </c>
      <c r="I370" s="7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2"/>
        <v>40464.208333333336</v>
      </c>
      <c r="O370" s="11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>
        <v>154</v>
      </c>
      <c r="I371" s="7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2"/>
        <v>41308.25</v>
      </c>
      <c r="O371" s="11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>
        <v>5966</v>
      </c>
      <c r="I372" s="7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2"/>
        <v>43570.208333333328</v>
      </c>
      <c r="O372" s="11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>
        <v>2176</v>
      </c>
      <c r="I373" s="7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2"/>
        <v>42043.25</v>
      </c>
      <c r="O373" s="11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>
        <v>169</v>
      </c>
      <c r="I374" s="7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2"/>
        <v>42012.25</v>
      </c>
      <c r="O374" s="11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>
        <v>2106</v>
      </c>
      <c r="I375" s="7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2"/>
        <v>42964.208333333328</v>
      </c>
      <c r="O375" s="11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>
        <v>441</v>
      </c>
      <c r="I376" s="7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2"/>
        <v>43476.25</v>
      </c>
      <c r="O376" s="11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>
        <v>25</v>
      </c>
      <c r="I377" s="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2"/>
        <v>42293.208333333328</v>
      </c>
      <c r="O377" s="11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>
        <v>131</v>
      </c>
      <c r="I378" s="7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2"/>
        <v>41826.208333333336</v>
      </c>
      <c r="O378" s="11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>
        <v>127</v>
      </c>
      <c r="I379" s="7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2"/>
        <v>43760.208333333328</v>
      </c>
      <c r="O379" s="11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>
        <v>355</v>
      </c>
      <c r="I380" s="7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2"/>
        <v>43241.208333333328</v>
      </c>
      <c r="O380" s="11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>
        <v>44</v>
      </c>
      <c r="I381" s="7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2"/>
        <v>40843.208333333336</v>
      </c>
      <c r="O381" s="11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>
        <v>84</v>
      </c>
      <c r="I382" s="7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2"/>
        <v>41448.208333333336</v>
      </c>
      <c r="O382" s="11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>
        <v>155</v>
      </c>
      <c r="I383" s="7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2"/>
        <v>42163.208333333328</v>
      </c>
      <c r="O383" s="11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>
        <v>67</v>
      </c>
      <c r="I384" s="7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2"/>
        <v>43024.208333333328</v>
      </c>
      <c r="O384" s="11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>
        <v>189</v>
      </c>
      <c r="I385" s="7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2"/>
        <v>43509.25</v>
      </c>
      <c r="O385" s="11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0"/>
        <v>172.00961538461539</v>
      </c>
      <c r="G386" t="s">
        <v>20</v>
      </c>
      <c r="H386">
        <v>4799</v>
      </c>
      <c r="I386" s="7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2"/>
        <v>42776.25</v>
      </c>
      <c r="O386" s="11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24">_xlfn.PERCENTOF(E387,D387)*100</f>
        <v>146.16709511568124</v>
      </c>
      <c r="G387" t="s">
        <v>20</v>
      </c>
      <c r="H387">
        <v>1137</v>
      </c>
      <c r="I387" s="7">
        <f t="shared" ref="I387:I450" si="25">IF(H387=0, 0, 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6">(((L387/60/60/24)+DATE(1970,1,1)))</f>
        <v>43553.208333333328</v>
      </c>
      <c r="O387" s="11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>
        <v>1068</v>
      </c>
      <c r="I388" s="7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6"/>
        <v>40355.208333333336</v>
      </c>
      <c r="O388" s="11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>
        <v>424</v>
      </c>
      <c r="I389" s="7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6"/>
        <v>41072.208333333336</v>
      </c>
      <c r="O389" s="11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>
        <v>145</v>
      </c>
      <c r="I390" s="7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6"/>
        <v>40912.25</v>
      </c>
      <c r="O390" s="11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>
        <v>1152</v>
      </c>
      <c r="I391" s="7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6"/>
        <v>40479.208333333336</v>
      </c>
      <c r="O391" s="11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>
        <v>50</v>
      </c>
      <c r="I392" s="7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6"/>
        <v>41530.208333333336</v>
      </c>
      <c r="O392" s="11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>
        <v>151</v>
      </c>
      <c r="I393" s="7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6"/>
        <v>41653.25</v>
      </c>
      <c r="O393" s="11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>
        <v>1608</v>
      </c>
      <c r="I394" s="7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6"/>
        <v>40549.25</v>
      </c>
      <c r="O394" s="11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>
        <v>3059</v>
      </c>
      <c r="I395" s="7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6"/>
        <v>42933.208333333328</v>
      </c>
      <c r="O395" s="11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>
        <v>34</v>
      </c>
      <c r="I396" s="7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6"/>
        <v>41484.208333333336</v>
      </c>
      <c r="O396" s="11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>
        <v>220</v>
      </c>
      <c r="I397" s="7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6"/>
        <v>40885.25</v>
      </c>
      <c r="O397" s="11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>
        <v>1604</v>
      </c>
      <c r="I398" s="7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6"/>
        <v>43378.208333333328</v>
      </c>
      <c r="O398" s="11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>
        <v>454</v>
      </c>
      <c r="I399" s="7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6"/>
        <v>41417.208333333336</v>
      </c>
      <c r="O399" s="11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>
        <v>123</v>
      </c>
      <c r="I400" s="7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6"/>
        <v>43228.208333333328</v>
      </c>
      <c r="O400" s="11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>
        <v>941</v>
      </c>
      <c r="I401" s="7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6"/>
        <v>40576.25</v>
      </c>
      <c r="O401" s="11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 s="7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6"/>
        <v>41502.208333333336</v>
      </c>
      <c r="O402" s="11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>
        <v>299</v>
      </c>
      <c r="I403" s="7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6"/>
        <v>43765.208333333328</v>
      </c>
      <c r="O403" s="11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>
        <v>40</v>
      </c>
      <c r="I404" s="7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6"/>
        <v>40914.25</v>
      </c>
      <c r="O404" s="11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>
        <v>3015</v>
      </c>
      <c r="I405" s="7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6"/>
        <v>40310.208333333336</v>
      </c>
      <c r="O405" s="11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>
        <v>2237</v>
      </c>
      <c r="I406" s="7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6"/>
        <v>43053.25</v>
      </c>
      <c r="O406" s="11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>
        <v>435</v>
      </c>
      <c r="I407" s="7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6"/>
        <v>43255.208333333328</v>
      </c>
      <c r="O407" s="11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>
        <v>645</v>
      </c>
      <c r="I408" s="7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6"/>
        <v>41304.25</v>
      </c>
      <c r="O408" s="11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>
        <v>484</v>
      </c>
      <c r="I409" s="7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6"/>
        <v>43751.208333333328</v>
      </c>
      <c r="O409" s="11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>
        <v>154</v>
      </c>
      <c r="I410" s="7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6"/>
        <v>42541.208333333328</v>
      </c>
      <c r="O410" s="11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>
        <v>714</v>
      </c>
      <c r="I411" s="7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6"/>
        <v>42843.208333333328</v>
      </c>
      <c r="O411" s="11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>
        <v>1111</v>
      </c>
      <c r="I412" s="7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6"/>
        <v>42122.208333333328</v>
      </c>
      <c r="O412" s="11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>
        <v>82</v>
      </c>
      <c r="I413" s="7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6"/>
        <v>42884.208333333328</v>
      </c>
      <c r="O413" s="11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>
        <v>134</v>
      </c>
      <c r="I414" s="7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6"/>
        <v>41642.25</v>
      </c>
      <c r="O414" s="11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>
        <v>1089</v>
      </c>
      <c r="I415" s="7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6"/>
        <v>43431.25</v>
      </c>
      <c r="O415" s="11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>
        <v>5497</v>
      </c>
      <c r="I416" s="7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6"/>
        <v>40288.208333333336</v>
      </c>
      <c r="O416" s="11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>
        <v>418</v>
      </c>
      <c r="I417" s="7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6"/>
        <v>40921.25</v>
      </c>
      <c r="O417" s="11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>
        <v>1439</v>
      </c>
      <c r="I418" s="7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6"/>
        <v>40560.25</v>
      </c>
      <c r="O418" s="11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>
        <v>15</v>
      </c>
      <c r="I419" s="7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6"/>
        <v>43407.208333333328</v>
      </c>
      <c r="O419" s="11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>
        <v>1999</v>
      </c>
      <c r="I420" s="7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6"/>
        <v>41035.208333333336</v>
      </c>
      <c r="O420" s="11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>
        <v>5203</v>
      </c>
      <c r="I421" s="7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6"/>
        <v>40899.25</v>
      </c>
      <c r="O421" s="11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>
        <v>94</v>
      </c>
      <c r="I422" s="7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6"/>
        <v>42911.208333333328</v>
      </c>
      <c r="O422" s="11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>
        <v>118</v>
      </c>
      <c r="I423" s="7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6"/>
        <v>42915.208333333328</v>
      </c>
      <c r="O423" s="11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>
        <v>205</v>
      </c>
      <c r="I424" s="7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6"/>
        <v>40285.208333333336</v>
      </c>
      <c r="O424" s="11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>
        <v>162</v>
      </c>
      <c r="I425" s="7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6"/>
        <v>40808.208333333336</v>
      </c>
      <c r="O425" s="11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>
        <v>83</v>
      </c>
      <c r="I426" s="7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6"/>
        <v>43208.208333333328</v>
      </c>
      <c r="O426" s="11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>
        <v>92</v>
      </c>
      <c r="I427" s="7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6"/>
        <v>42213.208333333328</v>
      </c>
      <c r="O427" s="11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>
        <v>219</v>
      </c>
      <c r="I428" s="7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6"/>
        <v>41332.25</v>
      </c>
      <c r="O428" s="11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>
        <v>2526</v>
      </c>
      <c r="I429" s="7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6"/>
        <v>41895.208333333336</v>
      </c>
      <c r="O429" s="11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>
        <v>747</v>
      </c>
      <c r="I430" s="7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6"/>
        <v>40585.25</v>
      </c>
      <c r="O430" s="11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>
        <v>2138</v>
      </c>
      <c r="I431" s="7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6"/>
        <v>41680.25</v>
      </c>
      <c r="O431" s="11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>
        <v>84</v>
      </c>
      <c r="I432" s="7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6"/>
        <v>43737.208333333328</v>
      </c>
      <c r="O432" s="11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>
        <v>94</v>
      </c>
      <c r="I433" s="7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6"/>
        <v>43273.208333333328</v>
      </c>
      <c r="O433" s="11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>
        <v>91</v>
      </c>
      <c r="I434" s="7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6"/>
        <v>41761.208333333336</v>
      </c>
      <c r="O434" s="11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>
        <v>792</v>
      </c>
      <c r="I435" s="7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6"/>
        <v>41603.25</v>
      </c>
      <c r="O435" s="11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>
        <v>10</v>
      </c>
      <c r="I436" s="7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6"/>
        <v>42705.25</v>
      </c>
      <c r="O436" s="11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>
        <v>1713</v>
      </c>
      <c r="I437" s="7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6"/>
        <v>41988.25</v>
      </c>
      <c r="O437" s="11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>
        <v>249</v>
      </c>
      <c r="I438" s="7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6"/>
        <v>43575.208333333328</v>
      </c>
      <c r="O438" s="11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>
        <v>192</v>
      </c>
      <c r="I439" s="7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6"/>
        <v>42260.208333333328</v>
      </c>
      <c r="O439" s="11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>
        <v>247</v>
      </c>
      <c r="I440" s="7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6"/>
        <v>41337.25</v>
      </c>
      <c r="O440" s="11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>
        <v>2293</v>
      </c>
      <c r="I441" s="7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6"/>
        <v>42680.208333333328</v>
      </c>
      <c r="O441" s="11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>
        <v>3131</v>
      </c>
      <c r="I442" s="7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6"/>
        <v>42916.208333333328</v>
      </c>
      <c r="O442" s="11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>
        <v>32</v>
      </c>
      <c r="I443" s="7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6"/>
        <v>41025.208333333336</v>
      </c>
      <c r="O443" s="11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>
        <v>143</v>
      </c>
      <c r="I444" s="7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6"/>
        <v>42980.208333333328</v>
      </c>
      <c r="O444" s="11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>
        <v>90</v>
      </c>
      <c r="I445" s="7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6"/>
        <v>40451.208333333336</v>
      </c>
      <c r="O445" s="11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>
        <v>296</v>
      </c>
      <c r="I446" s="7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6"/>
        <v>40748.208333333336</v>
      </c>
      <c r="O446" s="11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>
        <v>170</v>
      </c>
      <c r="I447" s="7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6"/>
        <v>40515.25</v>
      </c>
      <c r="O447" s="11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>
        <v>186</v>
      </c>
      <c r="I448" s="7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6"/>
        <v>41261.25</v>
      </c>
      <c r="O448" s="11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>
        <v>439</v>
      </c>
      <c r="I449" s="7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6"/>
        <v>43088.25</v>
      </c>
      <c r="O449" s="11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4"/>
        <v>50.482758620689658</v>
      </c>
      <c r="G450" t="s">
        <v>14</v>
      </c>
      <c r="H450">
        <v>605</v>
      </c>
      <c r="I450" s="7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6"/>
        <v>41378.208333333336</v>
      </c>
      <c r="O450" s="11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28">_xlfn.PERCENTOF(E451,D451)*100</f>
        <v>967</v>
      </c>
      <c r="G451" t="s">
        <v>20</v>
      </c>
      <c r="H451">
        <v>86</v>
      </c>
      <c r="I451" s="7">
        <f t="shared" ref="I451:I514" si="29">IF(H451=0, 0, 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30">(((L451/60/60/24)+DATE(1970,1,1)))</f>
        <v>43530.25</v>
      </c>
      <c r="O451" s="11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 s="7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30"/>
        <v>43394.208333333328</v>
      </c>
      <c r="O452" s="11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>
        <v>6286</v>
      </c>
      <c r="I453" s="7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30"/>
        <v>42935.208333333328</v>
      </c>
      <c r="O453" s="11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>
        <v>31</v>
      </c>
      <c r="I454" s="7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30"/>
        <v>40365.208333333336</v>
      </c>
      <c r="O454" s="11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>
        <v>1181</v>
      </c>
      <c r="I455" s="7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30"/>
        <v>42705.25</v>
      </c>
      <c r="O455" s="11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>
        <v>39</v>
      </c>
      <c r="I456" s="7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30"/>
        <v>41568.208333333336</v>
      </c>
      <c r="O456" s="11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>
        <v>3727</v>
      </c>
      <c r="I457" s="7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30"/>
        <v>40809.208333333336</v>
      </c>
      <c r="O457" s="11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>
        <v>1605</v>
      </c>
      <c r="I458" s="7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30"/>
        <v>43141.25</v>
      </c>
      <c r="O458" s="11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>
        <v>46</v>
      </c>
      <c r="I459" s="7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30"/>
        <v>42657.208333333328</v>
      </c>
      <c r="O459" s="11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>
        <v>2120</v>
      </c>
      <c r="I460" s="7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30"/>
        <v>40265.208333333336</v>
      </c>
      <c r="O460" s="11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>
        <v>105</v>
      </c>
      <c r="I461" s="7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30"/>
        <v>42001.25</v>
      </c>
      <c r="O461" s="11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>
        <v>50</v>
      </c>
      <c r="I462" s="7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30"/>
        <v>40399.208333333336</v>
      </c>
      <c r="O462" s="11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>
        <v>2080</v>
      </c>
      <c r="I463" s="7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30"/>
        <v>41757.208333333336</v>
      </c>
      <c r="O463" s="11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>
        <v>535</v>
      </c>
      <c r="I464" s="7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30"/>
        <v>41304.25</v>
      </c>
      <c r="O464" s="11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>
        <v>2105</v>
      </c>
      <c r="I465" s="7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30"/>
        <v>41639.25</v>
      </c>
      <c r="O465" s="11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>
        <v>2436</v>
      </c>
      <c r="I466" s="7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30"/>
        <v>43142.25</v>
      </c>
      <c r="O466" s="11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>
        <v>80</v>
      </c>
      <c r="I467" s="7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30"/>
        <v>43127.25</v>
      </c>
      <c r="O467" s="11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 s="7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30"/>
        <v>41409.208333333336</v>
      </c>
      <c r="O468" s="11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>
        <v>139</v>
      </c>
      <c r="I469" s="7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30"/>
        <v>42331.25</v>
      </c>
      <c r="O469" s="11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>
        <v>16</v>
      </c>
      <c r="I470" s="7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30"/>
        <v>43569.208333333328</v>
      </c>
      <c r="O470" s="11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>
        <v>159</v>
      </c>
      <c r="I471" s="7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30"/>
        <v>42142.208333333328</v>
      </c>
      <c r="O471" s="11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>
        <v>381</v>
      </c>
      <c r="I472" s="7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30"/>
        <v>42716.25</v>
      </c>
      <c r="O472" s="11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 s="7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30"/>
        <v>41031.208333333336</v>
      </c>
      <c r="O473" s="11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>
        <v>575</v>
      </c>
      <c r="I474" s="7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30"/>
        <v>43535.208333333328</v>
      </c>
      <c r="O474" s="11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>
        <v>106</v>
      </c>
      <c r="I475" s="7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30"/>
        <v>43277.208333333328</v>
      </c>
      <c r="O475" s="11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>
        <v>142</v>
      </c>
      <c r="I476" s="7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30"/>
        <v>41989.25</v>
      </c>
      <c r="O476" s="11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>
        <v>211</v>
      </c>
      <c r="I477" s="7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30"/>
        <v>41450.208333333336</v>
      </c>
      <c r="O477" s="11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>
        <v>1120</v>
      </c>
      <c r="I478" s="7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30"/>
        <v>43322.208333333328</v>
      </c>
      <c r="O478" s="11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>
        <v>113</v>
      </c>
      <c r="I479" s="7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30"/>
        <v>40720.208333333336</v>
      </c>
      <c r="O479" s="11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>
        <v>2756</v>
      </c>
      <c r="I480" s="7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30"/>
        <v>42072.208333333328</v>
      </c>
      <c r="O480" s="11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>
        <v>173</v>
      </c>
      <c r="I481" s="7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30"/>
        <v>42945.208333333328</v>
      </c>
      <c r="O481" s="11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>
        <v>87</v>
      </c>
      <c r="I482" s="7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30"/>
        <v>40248.25</v>
      </c>
      <c r="O482" s="11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>
        <v>1538</v>
      </c>
      <c r="I483" s="7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30"/>
        <v>41913.208333333336</v>
      </c>
      <c r="O483" s="11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>
        <v>9</v>
      </c>
      <c r="I484" s="7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30"/>
        <v>40963.25</v>
      </c>
      <c r="O484" s="11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>
        <v>554</v>
      </c>
      <c r="I485" s="7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30"/>
        <v>43811.25</v>
      </c>
      <c r="O485" s="11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>
        <v>1572</v>
      </c>
      <c r="I486" s="7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30"/>
        <v>41855.208333333336</v>
      </c>
      <c r="O486" s="11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>
        <v>648</v>
      </c>
      <c r="I487" s="7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30"/>
        <v>43626.208333333328</v>
      </c>
      <c r="O487" s="11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>
        <v>21</v>
      </c>
      <c r="I488" s="7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30"/>
        <v>43168.25</v>
      </c>
      <c r="O488" s="11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>
        <v>2346</v>
      </c>
      <c r="I489" s="7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30"/>
        <v>42845.208333333328</v>
      </c>
      <c r="O489" s="11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>
        <v>115</v>
      </c>
      <c r="I490" s="7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30"/>
        <v>42403.25</v>
      </c>
      <c r="O490" s="11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>
        <v>85</v>
      </c>
      <c r="I491" s="7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30"/>
        <v>40406.208333333336</v>
      </c>
      <c r="O491" s="11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>
        <v>144</v>
      </c>
      <c r="I492" s="7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30"/>
        <v>43786.25</v>
      </c>
      <c r="O492" s="11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>
        <v>2443</v>
      </c>
      <c r="I493" s="7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30"/>
        <v>41456.208333333336</v>
      </c>
      <c r="O493" s="11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>
        <v>595</v>
      </c>
      <c r="I494" s="7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30"/>
        <v>40336.208333333336</v>
      </c>
      <c r="O494" s="11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>
        <v>64</v>
      </c>
      <c r="I495" s="7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30"/>
        <v>43645.208333333328</v>
      </c>
      <c r="O495" s="11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>
        <v>268</v>
      </c>
      <c r="I496" s="7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30"/>
        <v>40990.208333333336</v>
      </c>
      <c r="O496" s="11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>
        <v>195</v>
      </c>
      <c r="I497" s="7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30"/>
        <v>41800.208333333336</v>
      </c>
      <c r="O497" s="11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>
        <v>54</v>
      </c>
      <c r="I498" s="7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30"/>
        <v>42876.208333333328</v>
      </c>
      <c r="O498" s="11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>
        <v>120</v>
      </c>
      <c r="I499" s="7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30"/>
        <v>42724.25</v>
      </c>
      <c r="O499" s="11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>
        <v>579</v>
      </c>
      <c r="I500" s="7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30"/>
        <v>42005.25</v>
      </c>
      <c r="O500" s="11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>
        <v>2072</v>
      </c>
      <c r="I501" s="7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30"/>
        <v>42444.208333333328</v>
      </c>
      <c r="O501" s="11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 s="7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30"/>
        <v>41395.208333333336</v>
      </c>
      <c r="O502" s="11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>
        <v>1796</v>
      </c>
      <c r="I503" s="7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30"/>
        <v>41345.208333333336</v>
      </c>
      <c r="O503" s="11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>
        <v>186</v>
      </c>
      <c r="I504" s="7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30"/>
        <v>41117.208333333336</v>
      </c>
      <c r="O504" s="11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>
        <v>460</v>
      </c>
      <c r="I505" s="7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30"/>
        <v>42186.208333333328</v>
      </c>
      <c r="O505" s="11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>
        <v>62</v>
      </c>
      <c r="I506" s="7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30"/>
        <v>42142.208333333328</v>
      </c>
      <c r="O506" s="11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>
        <v>347</v>
      </c>
      <c r="I507" s="7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30"/>
        <v>41341.25</v>
      </c>
      <c r="O507" s="11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>
        <v>2528</v>
      </c>
      <c r="I508" s="7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30"/>
        <v>43062.25</v>
      </c>
      <c r="O508" s="11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>
        <v>19</v>
      </c>
      <c r="I509" s="7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30"/>
        <v>41373.208333333336</v>
      </c>
      <c r="O509" s="11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>
        <v>3657</v>
      </c>
      <c r="I510" s="7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30"/>
        <v>43310.208333333328</v>
      </c>
      <c r="O510" s="11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>
        <v>1258</v>
      </c>
      <c r="I511" s="7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30"/>
        <v>41034.208333333336</v>
      </c>
      <c r="O511" s="11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>
        <v>131</v>
      </c>
      <c r="I512" s="7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30"/>
        <v>43251.208333333328</v>
      </c>
      <c r="O512" s="11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>
        <v>362</v>
      </c>
      <c r="I513" s="7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30"/>
        <v>43671.208333333328</v>
      </c>
      <c r="O513" s="11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28"/>
        <v>139.31868131868131</v>
      </c>
      <c r="G514" t="s">
        <v>20</v>
      </c>
      <c r="H514">
        <v>239</v>
      </c>
      <c r="I514" s="7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30"/>
        <v>41825.208333333336</v>
      </c>
      <c r="O514" s="11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32">_xlfn.PERCENTOF(E515,D515)*100</f>
        <v>39.277108433734945</v>
      </c>
      <c r="G515" t="s">
        <v>74</v>
      </c>
      <c r="H515">
        <v>35</v>
      </c>
      <c r="I515" s="7">
        <f t="shared" ref="I515:I578" si="33">IF(H515=0, 0, 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4">(((L515/60/60/24)+DATE(1970,1,1)))</f>
        <v>40430.208333333336</v>
      </c>
      <c r="O515" s="11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>
        <v>528</v>
      </c>
      <c r="I516" s="7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4"/>
        <v>41614.25</v>
      </c>
      <c r="O516" s="11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>
        <v>133</v>
      </c>
      <c r="I517" s="7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4"/>
        <v>40900.25</v>
      </c>
      <c r="O517" s="11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>
        <v>846</v>
      </c>
      <c r="I518" s="7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4"/>
        <v>40396.208333333336</v>
      </c>
      <c r="O518" s="11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>
        <v>78</v>
      </c>
      <c r="I519" s="7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4"/>
        <v>42860.208333333328</v>
      </c>
      <c r="O519" s="11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>
        <v>10</v>
      </c>
      <c r="I520" s="7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4"/>
        <v>43154.25</v>
      </c>
      <c r="O520" s="11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>
        <v>1773</v>
      </c>
      <c r="I521" s="7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4"/>
        <v>42012.25</v>
      </c>
      <c r="O521" s="11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>
        <v>32</v>
      </c>
      <c r="I522" s="7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4"/>
        <v>43574.208333333328</v>
      </c>
      <c r="O522" s="11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>
        <v>369</v>
      </c>
      <c r="I523" s="7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4"/>
        <v>42605.208333333328</v>
      </c>
      <c r="O523" s="11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>
        <v>191</v>
      </c>
      <c r="I524" s="7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4"/>
        <v>41093.208333333336</v>
      </c>
      <c r="O524" s="11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>
        <v>89</v>
      </c>
      <c r="I525" s="7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4"/>
        <v>40241.25</v>
      </c>
      <c r="O525" s="11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>
        <v>1979</v>
      </c>
      <c r="I526" s="7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4"/>
        <v>40294.208333333336</v>
      </c>
      <c r="O526" s="11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>
        <v>63</v>
      </c>
      <c r="I527" s="7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4"/>
        <v>40505.25</v>
      </c>
      <c r="O527" s="11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>
        <v>147</v>
      </c>
      <c r="I528" s="7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4"/>
        <v>42364.25</v>
      </c>
      <c r="O528" s="11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>
        <v>6080</v>
      </c>
      <c r="I529" s="7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4"/>
        <v>42405.25</v>
      </c>
      <c r="O529" s="11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>
        <v>80</v>
      </c>
      <c r="I530" s="7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4"/>
        <v>41601.25</v>
      </c>
      <c r="O530" s="11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>
        <v>9</v>
      </c>
      <c r="I531" s="7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4"/>
        <v>41769.208333333336</v>
      </c>
      <c r="O531" s="11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>
        <v>1784</v>
      </c>
      <c r="I532" s="7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4"/>
        <v>40421.208333333336</v>
      </c>
      <c r="O532" s="11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>
        <v>3640</v>
      </c>
      <c r="I533" s="7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4"/>
        <v>41589.25</v>
      </c>
      <c r="O533" s="11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>
        <v>126</v>
      </c>
      <c r="I534" s="7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4"/>
        <v>43125.25</v>
      </c>
      <c r="O534" s="11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>
        <v>2218</v>
      </c>
      <c r="I535" s="7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4"/>
        <v>41479.208333333336</v>
      </c>
      <c r="O535" s="11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>
        <v>243</v>
      </c>
      <c r="I536" s="7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4"/>
        <v>43329.208333333328</v>
      </c>
      <c r="O536" s="11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>
        <v>202</v>
      </c>
      <c r="I537" s="7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4"/>
        <v>43259.208333333328</v>
      </c>
      <c r="O537" s="11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>
        <v>140</v>
      </c>
      <c r="I538" s="7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4"/>
        <v>40414.208333333336</v>
      </c>
      <c r="O538" s="11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>
        <v>1052</v>
      </c>
      <c r="I539" s="7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4"/>
        <v>43342.208333333328</v>
      </c>
      <c r="O539" s="11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>
        <v>1296</v>
      </c>
      <c r="I540" s="7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4"/>
        <v>41539.208333333336</v>
      </c>
      <c r="O540" s="11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>
        <v>77</v>
      </c>
      <c r="I541" s="7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4"/>
        <v>43647.208333333328</v>
      </c>
      <c r="O541" s="11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>
        <v>247</v>
      </c>
      <c r="I542" s="7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4"/>
        <v>43225.208333333328</v>
      </c>
      <c r="O542" s="11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>
        <v>395</v>
      </c>
      <c r="I543" s="7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4"/>
        <v>42165.208333333328</v>
      </c>
      <c r="O543" s="11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>
        <v>49</v>
      </c>
      <c r="I544" s="7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4"/>
        <v>42391.25</v>
      </c>
      <c r="O544" s="11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>
        <v>180</v>
      </c>
      <c r="I545" s="7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4"/>
        <v>41528.208333333336</v>
      </c>
      <c r="O545" s="11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>
        <v>84</v>
      </c>
      <c r="I546" s="7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4"/>
        <v>42377.25</v>
      </c>
      <c r="O546" s="11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>
        <v>2690</v>
      </c>
      <c r="I547" s="7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4"/>
        <v>43824.25</v>
      </c>
      <c r="O547" s="11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>
        <v>88</v>
      </c>
      <c r="I548" s="7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4"/>
        <v>43360.208333333328</v>
      </c>
      <c r="O548" s="11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 s="7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4"/>
        <v>42029.25</v>
      </c>
      <c r="O549" s="11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>
        <v>2985</v>
      </c>
      <c r="I550" s="7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4"/>
        <v>42461.208333333328</v>
      </c>
      <c r="O550" s="11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>
        <v>762</v>
      </c>
      <c r="I551" s="7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4"/>
        <v>41422.208333333336</v>
      </c>
      <c r="O551" s="11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 s="7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4"/>
        <v>40968.25</v>
      </c>
      <c r="O552" s="11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>
        <v>2779</v>
      </c>
      <c r="I553" s="7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4"/>
        <v>41993.25</v>
      </c>
      <c r="O553" s="11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>
        <v>92</v>
      </c>
      <c r="I554" s="7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4"/>
        <v>42700.25</v>
      </c>
      <c r="O554" s="11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>
        <v>1028</v>
      </c>
      <c r="I555" s="7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4"/>
        <v>40545.25</v>
      </c>
      <c r="O555" s="11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>
        <v>554</v>
      </c>
      <c r="I556" s="7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4"/>
        <v>42723.25</v>
      </c>
      <c r="O556" s="11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>
        <v>135</v>
      </c>
      <c r="I557" s="7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4"/>
        <v>41731.208333333336</v>
      </c>
      <c r="O557" s="11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>
        <v>122</v>
      </c>
      <c r="I558" s="7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4"/>
        <v>40792.208333333336</v>
      </c>
      <c r="O558" s="11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>
        <v>221</v>
      </c>
      <c r="I559" s="7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4"/>
        <v>42279.208333333328</v>
      </c>
      <c r="O559" s="11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>
        <v>126</v>
      </c>
      <c r="I560" s="7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4"/>
        <v>42424.25</v>
      </c>
      <c r="O560" s="11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>
        <v>1022</v>
      </c>
      <c r="I561" s="7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4"/>
        <v>42584.208333333328</v>
      </c>
      <c r="O561" s="11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>
        <v>3177</v>
      </c>
      <c r="I562" s="7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4"/>
        <v>40865.25</v>
      </c>
      <c r="O562" s="11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>
        <v>198</v>
      </c>
      <c r="I563" s="7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4"/>
        <v>40833.208333333336</v>
      </c>
      <c r="O563" s="11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>
        <v>26</v>
      </c>
      <c r="I564" s="7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4"/>
        <v>43536.208333333328</v>
      </c>
      <c r="O564" s="11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>
        <v>85</v>
      </c>
      <c r="I565" s="7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4"/>
        <v>43417.25</v>
      </c>
      <c r="O565" s="11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>
        <v>1790</v>
      </c>
      <c r="I566" s="7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4"/>
        <v>42078.208333333328</v>
      </c>
      <c r="O566" s="11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>
        <v>3596</v>
      </c>
      <c r="I567" s="7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4"/>
        <v>40862.25</v>
      </c>
      <c r="O567" s="11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>
        <v>37</v>
      </c>
      <c r="I568" s="7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4"/>
        <v>42424.25</v>
      </c>
      <c r="O568" s="11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>
        <v>244</v>
      </c>
      <c r="I569" s="7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4"/>
        <v>41830.208333333336</v>
      </c>
      <c r="O569" s="11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>
        <v>5180</v>
      </c>
      <c r="I570" s="7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4"/>
        <v>40374.208333333336</v>
      </c>
      <c r="O570" s="11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>
        <v>589</v>
      </c>
      <c r="I571" s="7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4"/>
        <v>40554.25</v>
      </c>
      <c r="O571" s="11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>
        <v>2725</v>
      </c>
      <c r="I572" s="7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4"/>
        <v>41993.25</v>
      </c>
      <c r="O572" s="11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>
        <v>35</v>
      </c>
      <c r="I573" s="7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4"/>
        <v>42174.208333333328</v>
      </c>
      <c r="O573" s="11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>
        <v>94</v>
      </c>
      <c r="I574" s="7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4"/>
        <v>42275.208333333328</v>
      </c>
      <c r="O574" s="11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>
        <v>300</v>
      </c>
      <c r="I575" s="7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4"/>
        <v>41761.208333333336</v>
      </c>
      <c r="O575" s="11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>
        <v>144</v>
      </c>
      <c r="I576" s="7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4"/>
        <v>43806.25</v>
      </c>
      <c r="O576" s="11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>
        <v>558</v>
      </c>
      <c r="I577" s="7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4"/>
        <v>41779.208333333336</v>
      </c>
      <c r="O577" s="11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2"/>
        <v>64.927835051546396</v>
      </c>
      <c r="G578" t="s">
        <v>14</v>
      </c>
      <c r="H578">
        <v>64</v>
      </c>
      <c r="I578" s="7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4"/>
        <v>43040.208333333328</v>
      </c>
      <c r="O578" s="11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36">_xlfn.PERCENTOF(E579,D579)*100</f>
        <v>18.853658536585368</v>
      </c>
      <c r="G579" t="s">
        <v>74</v>
      </c>
      <c r="H579">
        <v>37</v>
      </c>
      <c r="I579" s="7">
        <f t="shared" ref="I579:I642" si="37">IF(H579=0, 0, 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8">(((L579/60/60/24)+DATE(1970,1,1)))</f>
        <v>40613.25</v>
      </c>
      <c r="O579" s="11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>
        <v>245</v>
      </c>
      <c r="I580" s="7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8"/>
        <v>40878.25</v>
      </c>
      <c r="O580" s="11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>
        <v>87</v>
      </c>
      <c r="I581" s="7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8"/>
        <v>40762.208333333336</v>
      </c>
      <c r="O581" s="11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>
        <v>3116</v>
      </c>
      <c r="I582" s="7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8"/>
        <v>41696.25</v>
      </c>
      <c r="O582" s="11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>
        <v>71</v>
      </c>
      <c r="I583" s="7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8"/>
        <v>40662.208333333336</v>
      </c>
      <c r="O583" s="11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>
        <v>42</v>
      </c>
      <c r="I584" s="7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8"/>
        <v>42165.208333333328</v>
      </c>
      <c r="O584" s="11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>
        <v>909</v>
      </c>
      <c r="I585" s="7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8"/>
        <v>40959.25</v>
      </c>
      <c r="O585" s="11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>
        <v>1613</v>
      </c>
      <c r="I586" s="7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8"/>
        <v>41024.208333333336</v>
      </c>
      <c r="O586" s="11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>
        <v>136</v>
      </c>
      <c r="I587" s="7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8"/>
        <v>40255.208333333336</v>
      </c>
      <c r="O587" s="11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>
        <v>130</v>
      </c>
      <c r="I588" s="7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8"/>
        <v>40499.25</v>
      </c>
      <c r="O588" s="11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>
        <v>156</v>
      </c>
      <c r="I589" s="7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8"/>
        <v>43484.25</v>
      </c>
      <c r="O589" s="11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>
        <v>1368</v>
      </c>
      <c r="I590" s="7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8"/>
        <v>40262.208333333336</v>
      </c>
      <c r="O590" s="11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>
        <v>102</v>
      </c>
      <c r="I591" s="7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8"/>
        <v>42190.208333333328</v>
      </c>
      <c r="O591" s="11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>
        <v>86</v>
      </c>
      <c r="I592" s="7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8"/>
        <v>41994.25</v>
      </c>
      <c r="O592" s="11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>
        <v>102</v>
      </c>
      <c r="I593" s="7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8"/>
        <v>40373.208333333336</v>
      </c>
      <c r="O593" s="11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>
        <v>253</v>
      </c>
      <c r="I594" s="7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8"/>
        <v>41789.208333333336</v>
      </c>
      <c r="O594" s="11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>
        <v>4006</v>
      </c>
      <c r="I595" s="7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8"/>
        <v>41724.208333333336</v>
      </c>
      <c r="O595" s="11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>
        <v>157</v>
      </c>
      <c r="I596" s="7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8"/>
        <v>42548.208333333328</v>
      </c>
      <c r="O596" s="11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>
        <v>1629</v>
      </c>
      <c r="I597" s="7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8"/>
        <v>40253.208333333336</v>
      </c>
      <c r="O597" s="11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>
        <v>183</v>
      </c>
      <c r="I598" s="7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8"/>
        <v>42434.25</v>
      </c>
      <c r="O598" s="11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>
        <v>2188</v>
      </c>
      <c r="I599" s="7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8"/>
        <v>43786.25</v>
      </c>
      <c r="O599" s="11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>
        <v>2409</v>
      </c>
      <c r="I600" s="7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8"/>
        <v>40344.208333333336</v>
      </c>
      <c r="O600" s="11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>
        <v>82</v>
      </c>
      <c r="I601" s="7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8"/>
        <v>42047.25</v>
      </c>
      <c r="O601" s="11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 s="7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8"/>
        <v>41485.208333333336</v>
      </c>
      <c r="O602" s="11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>
        <v>194</v>
      </c>
      <c r="I603" s="7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8"/>
        <v>41789.208333333336</v>
      </c>
      <c r="O603" s="11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>
        <v>1140</v>
      </c>
      <c r="I604" s="7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8"/>
        <v>42160.208333333328</v>
      </c>
      <c r="O604" s="11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>
        <v>102</v>
      </c>
      <c r="I605" s="7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8"/>
        <v>43573.208333333328</v>
      </c>
      <c r="O605" s="11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>
        <v>2857</v>
      </c>
      <c r="I606" s="7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8"/>
        <v>40565.25</v>
      </c>
      <c r="O606" s="11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>
        <v>107</v>
      </c>
      <c r="I607" s="7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8"/>
        <v>42280.208333333328</v>
      </c>
      <c r="O607" s="11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>
        <v>160</v>
      </c>
      <c r="I608" s="7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8"/>
        <v>42436.25</v>
      </c>
      <c r="O608" s="11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>
        <v>2230</v>
      </c>
      <c r="I609" s="7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8"/>
        <v>41721.208333333336</v>
      </c>
      <c r="O609" s="11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>
        <v>316</v>
      </c>
      <c r="I610" s="7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8"/>
        <v>43530.25</v>
      </c>
      <c r="O610" s="11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>
        <v>117</v>
      </c>
      <c r="I611" s="7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8"/>
        <v>43481.25</v>
      </c>
      <c r="O611" s="11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>
        <v>6406</v>
      </c>
      <c r="I612" s="7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8"/>
        <v>41259.25</v>
      </c>
      <c r="O612" s="11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>
        <v>15</v>
      </c>
      <c r="I613" s="7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8"/>
        <v>41480.208333333336</v>
      </c>
      <c r="O613" s="11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>
        <v>192</v>
      </c>
      <c r="I614" s="7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8"/>
        <v>40474.208333333336</v>
      </c>
      <c r="O614" s="11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 s="7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8"/>
        <v>42973.208333333328</v>
      </c>
      <c r="O615" s="11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>
        <v>723</v>
      </c>
      <c r="I616" s="7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8"/>
        <v>42746.25</v>
      </c>
      <c r="O616" s="11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>
        <v>170</v>
      </c>
      <c r="I617" s="7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8"/>
        <v>42489.208333333328</v>
      </c>
      <c r="O617" s="11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>
        <v>238</v>
      </c>
      <c r="I618" s="7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8"/>
        <v>41537.208333333336</v>
      </c>
      <c r="O618" s="11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>
        <v>55</v>
      </c>
      <c r="I619" s="7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8"/>
        <v>41794.208333333336</v>
      </c>
      <c r="O619" s="11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>
        <v>1198</v>
      </c>
      <c r="I620" s="7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8"/>
        <v>41396.208333333336</v>
      </c>
      <c r="O620" s="11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>
        <v>648</v>
      </c>
      <c r="I621" s="7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8"/>
        <v>40669.208333333336</v>
      </c>
      <c r="O621" s="11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>
        <v>128</v>
      </c>
      <c r="I622" s="7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8"/>
        <v>42559.208333333328</v>
      </c>
      <c r="O622" s="11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>
        <v>2144</v>
      </c>
      <c r="I623" s="7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8"/>
        <v>42626.208333333328</v>
      </c>
      <c r="O623" s="11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>
        <v>64</v>
      </c>
      <c r="I624" s="7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8"/>
        <v>43205.208333333328</v>
      </c>
      <c r="O624" s="11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>
        <v>2693</v>
      </c>
      <c r="I625" s="7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8"/>
        <v>42201.208333333328</v>
      </c>
      <c r="O625" s="11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>
        <v>432</v>
      </c>
      <c r="I626" s="7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8"/>
        <v>42029.25</v>
      </c>
      <c r="O626" s="11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>
        <v>62</v>
      </c>
      <c r="I627" s="7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8"/>
        <v>43857.25</v>
      </c>
      <c r="O627" s="11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>
        <v>189</v>
      </c>
      <c r="I628" s="7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8"/>
        <v>40449.208333333336</v>
      </c>
      <c r="O628" s="11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>
        <v>154</v>
      </c>
      <c r="I629" s="7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8"/>
        <v>40345.208333333336</v>
      </c>
      <c r="O629" s="11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>
        <v>96</v>
      </c>
      <c r="I630" s="7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8"/>
        <v>40455.208333333336</v>
      </c>
      <c r="O630" s="11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>
        <v>750</v>
      </c>
      <c r="I631" s="7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8"/>
        <v>42557.208333333328</v>
      </c>
      <c r="O631" s="11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>
        <v>87</v>
      </c>
      <c r="I632" s="7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8"/>
        <v>43586.208333333328</v>
      </c>
      <c r="O632" s="11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>
        <v>3063</v>
      </c>
      <c r="I633" s="7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8"/>
        <v>43550.208333333328</v>
      </c>
      <c r="O633" s="11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>
        <v>278</v>
      </c>
      <c r="I634" s="7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8"/>
        <v>41945.208333333336</v>
      </c>
      <c r="O634" s="11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>
        <v>105</v>
      </c>
      <c r="I635" s="7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8"/>
        <v>42315.25</v>
      </c>
      <c r="O635" s="11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>
        <v>1658</v>
      </c>
      <c r="I636" s="7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8"/>
        <v>42819.208333333328</v>
      </c>
      <c r="O636" s="11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>
        <v>2266</v>
      </c>
      <c r="I637" s="7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8"/>
        <v>41314.25</v>
      </c>
      <c r="O637" s="11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>
        <v>2604</v>
      </c>
      <c r="I638" s="7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8"/>
        <v>40926.25</v>
      </c>
      <c r="O638" s="11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>
        <v>65</v>
      </c>
      <c r="I639" s="7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8"/>
        <v>42688.25</v>
      </c>
      <c r="O639" s="11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>
        <v>94</v>
      </c>
      <c r="I640" s="7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8"/>
        <v>40386.208333333336</v>
      </c>
      <c r="O640" s="11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>
        <v>45</v>
      </c>
      <c r="I641" s="7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8"/>
        <v>43309.208333333328</v>
      </c>
      <c r="O641" s="11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6"/>
        <v>16.501669449081803</v>
      </c>
      <c r="G642" t="s">
        <v>14</v>
      </c>
      <c r="H642">
        <v>257</v>
      </c>
      <c r="I642" s="7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8"/>
        <v>42387.25</v>
      </c>
      <c r="O642" s="11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40">_xlfn.PERCENTOF(E643,D643)*100</f>
        <v>119.96808510638297</v>
      </c>
      <c r="G643" t="s">
        <v>20</v>
      </c>
      <c r="H643">
        <v>194</v>
      </c>
      <c r="I643" s="7">
        <f t="shared" ref="I643:I706" si="41">IF(H643=0, 0, 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2">(((L643/60/60/24)+DATE(1970,1,1)))</f>
        <v>42786.25</v>
      </c>
      <c r="O643" s="11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>
        <v>129</v>
      </c>
      <c r="I644" s="7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2"/>
        <v>43451.25</v>
      </c>
      <c r="O644" s="11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>
        <v>375</v>
      </c>
      <c r="I645" s="7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2"/>
        <v>42795.25</v>
      </c>
      <c r="O645" s="11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>
        <v>2928</v>
      </c>
      <c r="I646" s="7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2"/>
        <v>43452.25</v>
      </c>
      <c r="O646" s="11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>
        <v>4697</v>
      </c>
      <c r="I647" s="7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2"/>
        <v>43369.208333333328</v>
      </c>
      <c r="O647" s="11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>
        <v>2915</v>
      </c>
      <c r="I648" s="7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2"/>
        <v>41346.208333333336</v>
      </c>
      <c r="O648" s="11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>
        <v>18</v>
      </c>
      <c r="I649" s="7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2"/>
        <v>43199.208333333328</v>
      </c>
      <c r="O649" s="11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>
        <v>723</v>
      </c>
      <c r="I650" s="7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2"/>
        <v>42922.208333333328</v>
      </c>
      <c r="O650" s="11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>
        <v>602</v>
      </c>
      <c r="I651" s="7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2"/>
        <v>40471.208333333336</v>
      </c>
      <c r="O651" s="11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 s="7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2"/>
        <v>41828.208333333336</v>
      </c>
      <c r="O652" s="11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>
        <v>3868</v>
      </c>
      <c r="I653" s="7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2"/>
        <v>41692.25</v>
      </c>
      <c r="O653" s="11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>
        <v>409</v>
      </c>
      <c r="I654" s="7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2"/>
        <v>42587.208333333328</v>
      </c>
      <c r="O654" s="11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>
        <v>234</v>
      </c>
      <c r="I655" s="7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2"/>
        <v>42468.208333333328</v>
      </c>
      <c r="O655" s="11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>
        <v>3016</v>
      </c>
      <c r="I656" s="7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2"/>
        <v>42240.208333333328</v>
      </c>
      <c r="O656" s="11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>
        <v>264</v>
      </c>
      <c r="I657" s="7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2"/>
        <v>42796.25</v>
      </c>
      <c r="O657" s="11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>
        <v>504</v>
      </c>
      <c r="I658" s="7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2"/>
        <v>43097.25</v>
      </c>
      <c r="O658" s="11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>
        <v>14</v>
      </c>
      <c r="I659" s="7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2"/>
        <v>43096.25</v>
      </c>
      <c r="O659" s="11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>
        <v>390</v>
      </c>
      <c r="I660" s="7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2"/>
        <v>42246.208333333328</v>
      </c>
      <c r="O660" s="11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>
        <v>750</v>
      </c>
      <c r="I661" s="7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2"/>
        <v>40570.25</v>
      </c>
      <c r="O661" s="11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>
        <v>77</v>
      </c>
      <c r="I662" s="7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2"/>
        <v>42237.208333333328</v>
      </c>
      <c r="O662" s="11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>
        <v>752</v>
      </c>
      <c r="I663" s="7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2"/>
        <v>40996.208333333336</v>
      </c>
      <c r="O663" s="11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>
        <v>131</v>
      </c>
      <c r="I664" s="7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2"/>
        <v>43443.25</v>
      </c>
      <c r="O664" s="11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>
        <v>87</v>
      </c>
      <c r="I665" s="7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2"/>
        <v>40458.208333333336</v>
      </c>
      <c r="O665" s="11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>
        <v>1063</v>
      </c>
      <c r="I666" s="7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2"/>
        <v>40959.25</v>
      </c>
      <c r="O666" s="11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>
        <v>272</v>
      </c>
      <c r="I667" s="7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2"/>
        <v>40733.208333333336</v>
      </c>
      <c r="O667" s="11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>
        <v>25</v>
      </c>
      <c r="I668" s="7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2"/>
        <v>41516.208333333336</v>
      </c>
      <c r="O668" s="11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>
        <v>419</v>
      </c>
      <c r="I669" s="7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2"/>
        <v>41892.208333333336</v>
      </c>
      <c r="O669" s="11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>
        <v>76</v>
      </c>
      <c r="I670" s="7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2"/>
        <v>41122.208333333336</v>
      </c>
      <c r="O670" s="11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>
        <v>1621</v>
      </c>
      <c r="I671" s="7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2"/>
        <v>42912.208333333328</v>
      </c>
      <c r="O671" s="11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>
        <v>1101</v>
      </c>
      <c r="I672" s="7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2"/>
        <v>42425.25</v>
      </c>
      <c r="O672" s="11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>
        <v>1073</v>
      </c>
      <c r="I673" s="7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2"/>
        <v>40390.208333333336</v>
      </c>
      <c r="O673" s="11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>
        <v>4428</v>
      </c>
      <c r="I674" s="7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2"/>
        <v>43180.208333333328</v>
      </c>
      <c r="O674" s="11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>
        <v>58</v>
      </c>
      <c r="I675" s="7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2"/>
        <v>42475.208333333328</v>
      </c>
      <c r="O675" s="11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>
        <v>1218</v>
      </c>
      <c r="I676" s="7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2"/>
        <v>40774.208333333336</v>
      </c>
      <c r="O676" s="11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>
        <v>331</v>
      </c>
      <c r="I677" s="7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2"/>
        <v>43719.208333333328</v>
      </c>
      <c r="O677" s="11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>
        <v>1170</v>
      </c>
      <c r="I678" s="7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2"/>
        <v>41178.208333333336</v>
      </c>
      <c r="O678" s="11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>
        <v>111</v>
      </c>
      <c r="I679" s="7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2"/>
        <v>42561.208333333328</v>
      </c>
      <c r="O679" s="11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>
        <v>215</v>
      </c>
      <c r="I680" s="7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2"/>
        <v>43484.25</v>
      </c>
      <c r="O680" s="11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>
        <v>363</v>
      </c>
      <c r="I681" s="7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2"/>
        <v>43756.208333333328</v>
      </c>
      <c r="O681" s="11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>
        <v>2955</v>
      </c>
      <c r="I682" s="7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2"/>
        <v>43813.25</v>
      </c>
      <c r="O682" s="11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>
        <v>1657</v>
      </c>
      <c r="I683" s="7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2"/>
        <v>40898.25</v>
      </c>
      <c r="O683" s="11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>
        <v>103</v>
      </c>
      <c r="I684" s="7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2"/>
        <v>41619.25</v>
      </c>
      <c r="O684" s="11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>
        <v>147</v>
      </c>
      <c r="I685" s="7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2"/>
        <v>43359.208333333328</v>
      </c>
      <c r="O685" s="11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>
        <v>110</v>
      </c>
      <c r="I686" s="7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2"/>
        <v>40358.208333333336</v>
      </c>
      <c r="O686" s="11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>
        <v>926</v>
      </c>
      <c r="I687" s="7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2"/>
        <v>42239.208333333328</v>
      </c>
      <c r="O687" s="11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>
        <v>134</v>
      </c>
      <c r="I688" s="7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2"/>
        <v>43186.208333333328</v>
      </c>
      <c r="O688" s="11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 s="7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2"/>
        <v>42806.25</v>
      </c>
      <c r="O689" s="11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>
        <v>175</v>
      </c>
      <c r="I690" s="7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2"/>
        <v>43475.25</v>
      </c>
      <c r="O690" s="11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>
        <v>69</v>
      </c>
      <c r="I691" s="7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2"/>
        <v>41576.208333333336</v>
      </c>
      <c r="O691" s="11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>
        <v>190</v>
      </c>
      <c r="I692" s="7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2"/>
        <v>40874.25</v>
      </c>
      <c r="O692" s="11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>
        <v>237</v>
      </c>
      <c r="I693" s="7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2"/>
        <v>41185.208333333336</v>
      </c>
      <c r="O693" s="11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>
        <v>77</v>
      </c>
      <c r="I694" s="7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2"/>
        <v>43655.208333333328</v>
      </c>
      <c r="O694" s="11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>
        <v>1748</v>
      </c>
      <c r="I695" s="7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2"/>
        <v>43025.208333333328</v>
      </c>
      <c r="O695" s="11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>
        <v>79</v>
      </c>
      <c r="I696" s="7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2"/>
        <v>43066.25</v>
      </c>
      <c r="O696" s="11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>
        <v>196</v>
      </c>
      <c r="I697" s="7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2"/>
        <v>42322.25</v>
      </c>
      <c r="O697" s="11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>
        <v>889</v>
      </c>
      <c r="I698" s="7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2"/>
        <v>42114.208333333328</v>
      </c>
      <c r="O698" s="11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>
        <v>7295</v>
      </c>
      <c r="I699" s="7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2"/>
        <v>43190.208333333328</v>
      </c>
      <c r="O699" s="11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>
        <v>2893</v>
      </c>
      <c r="I700" s="7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2"/>
        <v>40871.25</v>
      </c>
      <c r="O700" s="11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>
        <v>56</v>
      </c>
      <c r="I701" s="7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2"/>
        <v>43641.208333333328</v>
      </c>
      <c r="O701" s="11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 s="7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2"/>
        <v>40203.25</v>
      </c>
      <c r="O702" s="11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>
        <v>820</v>
      </c>
      <c r="I703" s="7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2"/>
        <v>40629.208333333336</v>
      </c>
      <c r="O703" s="11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>
        <v>83</v>
      </c>
      <c r="I704" s="7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2"/>
        <v>41477.208333333336</v>
      </c>
      <c r="O704" s="11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>
        <v>2038</v>
      </c>
      <c r="I705" s="7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2"/>
        <v>41020.208333333336</v>
      </c>
      <c r="O705" s="11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0"/>
        <v>122.78160919540231</v>
      </c>
      <c r="G706" t="s">
        <v>20</v>
      </c>
      <c r="H706">
        <v>116</v>
      </c>
      <c r="I706" s="7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2"/>
        <v>42555.208333333328</v>
      </c>
      <c r="O706" s="11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44">_xlfn.PERCENTOF(E707,D707)*100</f>
        <v>99.026517383618156</v>
      </c>
      <c r="G707" t="s">
        <v>14</v>
      </c>
      <c r="H707">
        <v>2025</v>
      </c>
      <c r="I707" s="7">
        <f t="shared" ref="I707:I770" si="45">IF(H707=0, 0, 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6">(((L707/60/60/24)+DATE(1970,1,1)))</f>
        <v>41619.25</v>
      </c>
      <c r="O707" s="11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>
        <v>1345</v>
      </c>
      <c r="I708" s="7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6"/>
        <v>43471.25</v>
      </c>
      <c r="O708" s="11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>
        <v>168</v>
      </c>
      <c r="I709" s="7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6"/>
        <v>43442.25</v>
      </c>
      <c r="O709" s="11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>
        <v>137</v>
      </c>
      <c r="I710" s="7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6"/>
        <v>42877.208333333328</v>
      </c>
      <c r="O710" s="11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>
        <v>186</v>
      </c>
      <c r="I711" s="7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6"/>
        <v>41018.208333333336</v>
      </c>
      <c r="O711" s="11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>
        <v>125</v>
      </c>
      <c r="I712" s="7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6"/>
        <v>43295.208333333328</v>
      </c>
      <c r="O712" s="11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>
        <v>14</v>
      </c>
      <c r="I713" s="7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6"/>
        <v>42393.25</v>
      </c>
      <c r="O713" s="11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>
        <v>202</v>
      </c>
      <c r="I714" s="7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6"/>
        <v>42559.208333333328</v>
      </c>
      <c r="O714" s="11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>
        <v>103</v>
      </c>
      <c r="I715" s="7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6"/>
        <v>42604.208333333328</v>
      </c>
      <c r="O715" s="11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>
        <v>1785</v>
      </c>
      <c r="I716" s="7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6"/>
        <v>41870.208333333336</v>
      </c>
      <c r="O716" s="11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>
        <v>656</v>
      </c>
      <c r="I717" s="7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6"/>
        <v>40397.208333333336</v>
      </c>
      <c r="O717" s="11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>
        <v>157</v>
      </c>
      <c r="I718" s="7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6"/>
        <v>41465.208333333336</v>
      </c>
      <c r="O718" s="11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>
        <v>555</v>
      </c>
      <c r="I719" s="7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6"/>
        <v>40777.208333333336</v>
      </c>
      <c r="O719" s="11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>
        <v>297</v>
      </c>
      <c r="I720" s="7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6"/>
        <v>41442.208333333336</v>
      </c>
      <c r="O720" s="11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 s="7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6"/>
        <v>41058.208333333336</v>
      </c>
      <c r="O721" s="11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>
        <v>38</v>
      </c>
      <c r="I722" s="7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6"/>
        <v>43152.25</v>
      </c>
      <c r="O722" s="11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>
        <v>60</v>
      </c>
      <c r="I723" s="7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6"/>
        <v>43194.208333333328</v>
      </c>
      <c r="O723" s="11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>
        <v>3036</v>
      </c>
      <c r="I724" s="7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6"/>
        <v>43045.25</v>
      </c>
      <c r="O724" s="11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>
        <v>144</v>
      </c>
      <c r="I725" s="7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6"/>
        <v>42431.25</v>
      </c>
      <c r="O725" s="11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>
        <v>121</v>
      </c>
      <c r="I726" s="7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6"/>
        <v>41934.208333333336</v>
      </c>
      <c r="O726" s="11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>
        <v>1596</v>
      </c>
      <c r="I727" s="7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6"/>
        <v>41958.25</v>
      </c>
      <c r="O727" s="11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>
        <v>524</v>
      </c>
      <c r="I728" s="7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6"/>
        <v>40476.208333333336</v>
      </c>
      <c r="O728" s="11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 s="7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6"/>
        <v>43485.25</v>
      </c>
      <c r="O729" s="11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>
        <v>10</v>
      </c>
      <c r="I730" s="7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6"/>
        <v>42515.208333333328</v>
      </c>
      <c r="O730" s="11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>
        <v>122</v>
      </c>
      <c r="I731" s="7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6"/>
        <v>41309.25</v>
      </c>
      <c r="O731" s="11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>
        <v>1071</v>
      </c>
      <c r="I732" s="7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6"/>
        <v>42147.208333333328</v>
      </c>
      <c r="O732" s="11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>
        <v>219</v>
      </c>
      <c r="I733" s="7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6"/>
        <v>42939.208333333328</v>
      </c>
      <c r="O733" s="11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>
        <v>1121</v>
      </c>
      <c r="I734" s="7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6"/>
        <v>42816.208333333328</v>
      </c>
      <c r="O734" s="11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>
        <v>980</v>
      </c>
      <c r="I735" s="7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6"/>
        <v>41844.208333333336</v>
      </c>
      <c r="O735" s="11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>
        <v>536</v>
      </c>
      <c r="I736" s="7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6"/>
        <v>42763.25</v>
      </c>
      <c r="O736" s="11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>
        <v>1991</v>
      </c>
      <c r="I737" s="7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6"/>
        <v>42459.208333333328</v>
      </c>
      <c r="O737" s="11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>
        <v>29</v>
      </c>
      <c r="I738" s="7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6"/>
        <v>42055.25</v>
      </c>
      <c r="O738" s="11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>
        <v>180</v>
      </c>
      <c r="I739" s="7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6"/>
        <v>42685.25</v>
      </c>
      <c r="O739" s="11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>
        <v>15</v>
      </c>
      <c r="I740" s="7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6"/>
        <v>41959.25</v>
      </c>
      <c r="O740" s="11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 s="7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6"/>
        <v>41089.208333333336</v>
      </c>
      <c r="O741" s="11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>
        <v>16</v>
      </c>
      <c r="I742" s="7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6"/>
        <v>42769.25</v>
      </c>
      <c r="O742" s="11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>
        <v>130</v>
      </c>
      <c r="I743" s="7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6"/>
        <v>40321.208333333336</v>
      </c>
      <c r="O743" s="11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>
        <v>122</v>
      </c>
      <c r="I744" s="7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6"/>
        <v>40197.25</v>
      </c>
      <c r="O744" s="11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>
        <v>17</v>
      </c>
      <c r="I745" s="7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6"/>
        <v>42298.208333333328</v>
      </c>
      <c r="O745" s="11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 s="7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6"/>
        <v>43322.208333333328</v>
      </c>
      <c r="O746" s="11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>
        <v>34</v>
      </c>
      <c r="I747" s="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6"/>
        <v>40328.208333333336</v>
      </c>
      <c r="O747" s="11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>
        <v>3388</v>
      </c>
      <c r="I748" s="7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6"/>
        <v>40825.208333333336</v>
      </c>
      <c r="O748" s="11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>
        <v>280</v>
      </c>
      <c r="I749" s="7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6"/>
        <v>40423.208333333336</v>
      </c>
      <c r="O749" s="11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>
        <v>614</v>
      </c>
      <c r="I750" s="7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6"/>
        <v>40238.25</v>
      </c>
      <c r="O750" s="11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>
        <v>366</v>
      </c>
      <c r="I751" s="7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6"/>
        <v>41920.208333333336</v>
      </c>
      <c r="O751" s="11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 s="7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6"/>
        <v>40360.208333333336</v>
      </c>
      <c r="O752" s="11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>
        <v>270</v>
      </c>
      <c r="I753" s="7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6"/>
        <v>42446.208333333328</v>
      </c>
      <c r="O753" s="11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>
        <v>114</v>
      </c>
      <c r="I754" s="7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6"/>
        <v>40395.208333333336</v>
      </c>
      <c r="O754" s="11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>
        <v>137</v>
      </c>
      <c r="I755" s="7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6"/>
        <v>40321.208333333336</v>
      </c>
      <c r="O755" s="11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>
        <v>3205</v>
      </c>
      <c r="I756" s="7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6"/>
        <v>41210.208333333336</v>
      </c>
      <c r="O756" s="11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>
        <v>288</v>
      </c>
      <c r="I757" s="7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6"/>
        <v>43096.25</v>
      </c>
      <c r="O757" s="11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>
        <v>148</v>
      </c>
      <c r="I758" s="7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6"/>
        <v>42024.25</v>
      </c>
      <c r="O758" s="11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>
        <v>114</v>
      </c>
      <c r="I759" s="7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6"/>
        <v>40675.208333333336</v>
      </c>
      <c r="O759" s="11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>
        <v>1518</v>
      </c>
      <c r="I760" s="7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6"/>
        <v>41936.208333333336</v>
      </c>
      <c r="O760" s="11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>
        <v>1274</v>
      </c>
      <c r="I761" s="7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6"/>
        <v>43136.25</v>
      </c>
      <c r="O761" s="11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>
        <v>210</v>
      </c>
      <c r="I762" s="7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6"/>
        <v>43678.208333333328</v>
      </c>
      <c r="O762" s="11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>
        <v>166</v>
      </c>
      <c r="I763" s="7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6"/>
        <v>42938.208333333328</v>
      </c>
      <c r="O763" s="11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>
        <v>100</v>
      </c>
      <c r="I764" s="7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6"/>
        <v>41241.25</v>
      </c>
      <c r="O764" s="11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>
        <v>235</v>
      </c>
      <c r="I765" s="7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6"/>
        <v>41037.208333333336</v>
      </c>
      <c r="O765" s="11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>
        <v>148</v>
      </c>
      <c r="I766" s="7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6"/>
        <v>40676.208333333336</v>
      </c>
      <c r="O766" s="11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>
        <v>198</v>
      </c>
      <c r="I767" s="7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6"/>
        <v>42840.208333333328</v>
      </c>
      <c r="O767" s="11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>
        <v>248</v>
      </c>
      <c r="I768" s="7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6"/>
        <v>43362.208333333328</v>
      </c>
      <c r="O768" s="11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>
        <v>513</v>
      </c>
      <c r="I769" s="7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6"/>
        <v>42283.208333333328</v>
      </c>
      <c r="O769" s="11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4"/>
        <v>231</v>
      </c>
      <c r="G770" t="s">
        <v>20</v>
      </c>
      <c r="H770">
        <v>150</v>
      </c>
      <c r="I770" s="7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6"/>
        <v>41619.25</v>
      </c>
      <c r="O770" s="11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48">_xlfn.PERCENTOF(E771,D771)*100</f>
        <v>86.867834394904463</v>
      </c>
      <c r="G771" t="s">
        <v>14</v>
      </c>
      <c r="H771">
        <v>3410</v>
      </c>
      <c r="I771" s="7">
        <f t="shared" ref="I771:I834" si="49">IF(H771=0, 0, 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50">(((L771/60/60/24)+DATE(1970,1,1)))</f>
        <v>41501.208333333336</v>
      </c>
      <c r="O771" s="11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>
        <v>216</v>
      </c>
      <c r="I772" s="7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50"/>
        <v>41743.208333333336</v>
      </c>
      <c r="O772" s="11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>
        <v>26</v>
      </c>
      <c r="I773" s="7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50"/>
        <v>43491.25</v>
      </c>
      <c r="O773" s="11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>
        <v>5139</v>
      </c>
      <c r="I774" s="7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50"/>
        <v>43505.25</v>
      </c>
      <c r="O774" s="11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>
        <v>2353</v>
      </c>
      <c r="I775" s="7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50"/>
        <v>42838.208333333328</v>
      </c>
      <c r="O775" s="11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>
        <v>78</v>
      </c>
      <c r="I776" s="7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50"/>
        <v>42513.208333333328</v>
      </c>
      <c r="O776" s="11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>
        <v>10</v>
      </c>
      <c r="I777" s="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50"/>
        <v>41949.25</v>
      </c>
      <c r="O777" s="11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>
        <v>2201</v>
      </c>
      <c r="I778" s="7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50"/>
        <v>43650.208333333328</v>
      </c>
      <c r="O778" s="11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>
        <v>676</v>
      </c>
      <c r="I779" s="7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50"/>
        <v>40809.208333333336</v>
      </c>
      <c r="O779" s="11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>
        <v>174</v>
      </c>
      <c r="I780" s="7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50"/>
        <v>40768.208333333336</v>
      </c>
      <c r="O780" s="11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>
        <v>831</v>
      </c>
      <c r="I781" s="7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50"/>
        <v>42230.208333333328</v>
      </c>
      <c r="O781" s="11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>
        <v>164</v>
      </c>
      <c r="I782" s="7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50"/>
        <v>42573.208333333328</v>
      </c>
      <c r="O782" s="11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>
        <v>56</v>
      </c>
      <c r="I783" s="7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50"/>
        <v>40482.208333333336</v>
      </c>
      <c r="O783" s="11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>
        <v>161</v>
      </c>
      <c r="I784" s="7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50"/>
        <v>40603.25</v>
      </c>
      <c r="O784" s="11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>
        <v>138</v>
      </c>
      <c r="I785" s="7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50"/>
        <v>41625.25</v>
      </c>
      <c r="O785" s="11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>
        <v>3308</v>
      </c>
      <c r="I786" s="7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50"/>
        <v>42435.25</v>
      </c>
      <c r="O786" s="11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>
        <v>127</v>
      </c>
      <c r="I787" s="7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50"/>
        <v>43582.208333333328</v>
      </c>
      <c r="O787" s="11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>
        <v>207</v>
      </c>
      <c r="I788" s="7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50"/>
        <v>43186.208333333328</v>
      </c>
      <c r="O788" s="11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>
        <v>859</v>
      </c>
      <c r="I789" s="7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50"/>
        <v>40684.208333333336</v>
      </c>
      <c r="O789" s="11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>
        <v>31</v>
      </c>
      <c r="I790" s="7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50"/>
        <v>41202.208333333336</v>
      </c>
      <c r="O790" s="11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>
        <v>45</v>
      </c>
      <c r="I791" s="7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50"/>
        <v>41786.208333333336</v>
      </c>
      <c r="O791" s="11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>
        <v>1113</v>
      </c>
      <c r="I792" s="7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50"/>
        <v>40223.25</v>
      </c>
      <c r="O792" s="11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>
        <v>6</v>
      </c>
      <c r="I793" s="7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50"/>
        <v>42715.25</v>
      </c>
      <c r="O793" s="11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 s="7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50"/>
        <v>41451.208333333336</v>
      </c>
      <c r="O794" s="11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>
        <v>181</v>
      </c>
      <c r="I795" s="7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50"/>
        <v>41450.208333333336</v>
      </c>
      <c r="O795" s="11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>
        <v>110</v>
      </c>
      <c r="I796" s="7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50"/>
        <v>43091.25</v>
      </c>
      <c r="O796" s="11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>
        <v>31</v>
      </c>
      <c r="I797" s="7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50"/>
        <v>42675.208333333328</v>
      </c>
      <c r="O797" s="11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>
        <v>78</v>
      </c>
      <c r="I798" s="7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50"/>
        <v>41859.208333333336</v>
      </c>
      <c r="O798" s="11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>
        <v>185</v>
      </c>
      <c r="I799" s="7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50"/>
        <v>43464.25</v>
      </c>
      <c r="O799" s="11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>
        <v>121</v>
      </c>
      <c r="I800" s="7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50"/>
        <v>41060.208333333336</v>
      </c>
      <c r="O800" s="11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>
        <v>1225</v>
      </c>
      <c r="I801" s="7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50"/>
        <v>42399.25</v>
      </c>
      <c r="O801" s="11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 s="7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50"/>
        <v>42167.208333333328</v>
      </c>
      <c r="O802" s="11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>
        <v>106</v>
      </c>
      <c r="I803" s="7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50"/>
        <v>43830.25</v>
      </c>
      <c r="O803" s="11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>
        <v>142</v>
      </c>
      <c r="I804" s="7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50"/>
        <v>43650.208333333328</v>
      </c>
      <c r="O804" s="11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 s="7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50"/>
        <v>43492.25</v>
      </c>
      <c r="O805" s="11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>
        <v>218</v>
      </c>
      <c r="I806" s="7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50"/>
        <v>43102.25</v>
      </c>
      <c r="O806" s="11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>
        <v>67</v>
      </c>
      <c r="I807" s="7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50"/>
        <v>41958.25</v>
      </c>
      <c r="O807" s="11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>
        <v>76</v>
      </c>
      <c r="I808" s="7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50"/>
        <v>40973.25</v>
      </c>
      <c r="O808" s="11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 s="7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50"/>
        <v>43753.208333333328</v>
      </c>
      <c r="O809" s="11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>
        <v>19</v>
      </c>
      <c r="I810" s="7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50"/>
        <v>42507.208333333328</v>
      </c>
      <c r="O810" s="11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>
        <v>2108</v>
      </c>
      <c r="I811" s="7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50"/>
        <v>41135.208333333336</v>
      </c>
      <c r="O811" s="11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>
        <v>221</v>
      </c>
      <c r="I812" s="7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50"/>
        <v>43067.25</v>
      </c>
      <c r="O812" s="11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>
        <v>679</v>
      </c>
      <c r="I813" s="7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50"/>
        <v>42378.25</v>
      </c>
      <c r="O813" s="11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>
        <v>2805</v>
      </c>
      <c r="I814" s="7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50"/>
        <v>43206.208333333328</v>
      </c>
      <c r="O814" s="11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>
        <v>68</v>
      </c>
      <c r="I815" s="7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50"/>
        <v>41148.208333333336</v>
      </c>
      <c r="O815" s="11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>
        <v>36</v>
      </c>
      <c r="I816" s="7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50"/>
        <v>42517.208333333328</v>
      </c>
      <c r="O816" s="11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>
        <v>183</v>
      </c>
      <c r="I817" s="7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50"/>
        <v>43068.25</v>
      </c>
      <c r="O817" s="11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>
        <v>133</v>
      </c>
      <c r="I818" s="7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50"/>
        <v>41680.25</v>
      </c>
      <c r="O818" s="11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>
        <v>2489</v>
      </c>
      <c r="I819" s="7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50"/>
        <v>43589.208333333328</v>
      </c>
      <c r="O819" s="11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>
        <v>69</v>
      </c>
      <c r="I820" s="7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50"/>
        <v>43486.25</v>
      </c>
      <c r="O820" s="11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>
        <v>47</v>
      </c>
      <c r="I821" s="7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50"/>
        <v>41237.25</v>
      </c>
      <c r="O821" s="11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>
        <v>279</v>
      </c>
      <c r="I822" s="7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50"/>
        <v>43310.208333333328</v>
      </c>
      <c r="O822" s="11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>
        <v>210</v>
      </c>
      <c r="I823" s="7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50"/>
        <v>42794.25</v>
      </c>
      <c r="O823" s="11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>
        <v>2100</v>
      </c>
      <c r="I824" s="7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50"/>
        <v>41698.25</v>
      </c>
      <c r="O824" s="11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>
        <v>252</v>
      </c>
      <c r="I825" s="7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50"/>
        <v>41892.208333333336</v>
      </c>
      <c r="O825" s="11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>
        <v>1280</v>
      </c>
      <c r="I826" s="7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50"/>
        <v>40348.208333333336</v>
      </c>
      <c r="O826" s="11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>
        <v>157</v>
      </c>
      <c r="I827" s="7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50"/>
        <v>42941.208333333328</v>
      </c>
      <c r="O827" s="11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>
        <v>194</v>
      </c>
      <c r="I828" s="7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50"/>
        <v>40525.25</v>
      </c>
      <c r="O828" s="11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>
        <v>82</v>
      </c>
      <c r="I829" s="7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50"/>
        <v>40666.208333333336</v>
      </c>
      <c r="O829" s="11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 s="7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50"/>
        <v>43340.208333333328</v>
      </c>
      <c r="O830" s="11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>
        <v>154</v>
      </c>
      <c r="I831" s="7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50"/>
        <v>42164.208333333328</v>
      </c>
      <c r="O831" s="11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>
        <v>22</v>
      </c>
      <c r="I832" s="7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50"/>
        <v>43103.25</v>
      </c>
      <c r="O832" s="11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>
        <v>4233</v>
      </c>
      <c r="I833" s="7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50"/>
        <v>40994.208333333336</v>
      </c>
      <c r="O833" s="11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48"/>
        <v>315.17592592592592</v>
      </c>
      <c r="G834" t="s">
        <v>20</v>
      </c>
      <c r="H834">
        <v>1297</v>
      </c>
      <c r="I834" s="7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50"/>
        <v>42299.208333333328</v>
      </c>
      <c r="O834" s="11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52">_xlfn.PERCENTOF(E835,D835)*100</f>
        <v>157.69117647058823</v>
      </c>
      <c r="G835" t="s">
        <v>20</v>
      </c>
      <c r="H835">
        <v>165</v>
      </c>
      <c r="I835" s="7">
        <f t="shared" ref="I835:I898" si="53">IF(H835=0, 0, 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4">(((L835/60/60/24)+DATE(1970,1,1)))</f>
        <v>40588.25</v>
      </c>
      <c r="O835" s="11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>
        <v>119</v>
      </c>
      <c r="I836" s="7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4"/>
        <v>41448.208333333336</v>
      </c>
      <c r="O836" s="11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>
        <v>1758</v>
      </c>
      <c r="I837" s="7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4"/>
        <v>42063.25</v>
      </c>
      <c r="O837" s="11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>
        <v>94</v>
      </c>
      <c r="I838" s="7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4"/>
        <v>40214.25</v>
      </c>
      <c r="O838" s="11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>
        <v>1797</v>
      </c>
      <c r="I839" s="7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4"/>
        <v>40629.208333333336</v>
      </c>
      <c r="O839" s="11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>
        <v>261</v>
      </c>
      <c r="I840" s="7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4"/>
        <v>43370.208333333328</v>
      </c>
      <c r="O840" s="11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>
        <v>157</v>
      </c>
      <c r="I841" s="7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4"/>
        <v>41715.208333333336</v>
      </c>
      <c r="O841" s="11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>
        <v>3533</v>
      </c>
      <c r="I842" s="7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4"/>
        <v>41836.208333333336</v>
      </c>
      <c r="O842" s="11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>
        <v>155</v>
      </c>
      <c r="I843" s="7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4"/>
        <v>42419.25</v>
      </c>
      <c r="O843" s="11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>
        <v>132</v>
      </c>
      <c r="I844" s="7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4"/>
        <v>43266.208333333328</v>
      </c>
      <c r="O844" s="11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>
        <v>33</v>
      </c>
      <c r="I845" s="7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4"/>
        <v>43338.208333333328</v>
      </c>
      <c r="O845" s="11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>
        <v>94</v>
      </c>
      <c r="I846" s="7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4"/>
        <v>40930.25</v>
      </c>
      <c r="O846" s="11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>
        <v>1354</v>
      </c>
      <c r="I847" s="7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4"/>
        <v>43235.208333333328</v>
      </c>
      <c r="O847" s="11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>
        <v>48</v>
      </c>
      <c r="I848" s="7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4"/>
        <v>43302.208333333328</v>
      </c>
      <c r="O848" s="11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>
        <v>110</v>
      </c>
      <c r="I849" s="7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4"/>
        <v>43107.25</v>
      </c>
      <c r="O849" s="11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>
        <v>172</v>
      </c>
      <c r="I850" s="7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4"/>
        <v>40341.208333333336</v>
      </c>
      <c r="O850" s="11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>
        <v>307</v>
      </c>
      <c r="I851" s="7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4"/>
        <v>40948.25</v>
      </c>
      <c r="O851" s="11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 s="7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4"/>
        <v>40866.25</v>
      </c>
      <c r="O852" s="11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>
        <v>160</v>
      </c>
      <c r="I853" s="7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4"/>
        <v>41031.208333333336</v>
      </c>
      <c r="O853" s="11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>
        <v>31</v>
      </c>
      <c r="I854" s="7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4"/>
        <v>40740.208333333336</v>
      </c>
      <c r="O854" s="11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>
        <v>1467</v>
      </c>
      <c r="I855" s="7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4"/>
        <v>40714.208333333336</v>
      </c>
      <c r="O855" s="11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>
        <v>2662</v>
      </c>
      <c r="I856" s="7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4"/>
        <v>43787.25</v>
      </c>
      <c r="O856" s="11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>
        <v>452</v>
      </c>
      <c r="I857" s="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4"/>
        <v>40712.208333333336</v>
      </c>
      <c r="O857" s="11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>
        <v>158</v>
      </c>
      <c r="I858" s="7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4"/>
        <v>41023.208333333336</v>
      </c>
      <c r="O858" s="11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>
        <v>225</v>
      </c>
      <c r="I859" s="7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4"/>
        <v>40944.25</v>
      </c>
      <c r="O859" s="11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>
        <v>35</v>
      </c>
      <c r="I860" s="7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4"/>
        <v>43211.208333333328</v>
      </c>
      <c r="O860" s="11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>
        <v>63</v>
      </c>
      <c r="I861" s="7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4"/>
        <v>41334.25</v>
      </c>
      <c r="O861" s="11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>
        <v>65</v>
      </c>
      <c r="I862" s="7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4"/>
        <v>43515.25</v>
      </c>
      <c r="O862" s="11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>
        <v>163</v>
      </c>
      <c r="I863" s="7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4"/>
        <v>40258.208333333336</v>
      </c>
      <c r="O863" s="11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>
        <v>85</v>
      </c>
      <c r="I864" s="7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4"/>
        <v>40756.208333333336</v>
      </c>
      <c r="O864" s="11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>
        <v>217</v>
      </c>
      <c r="I865" s="7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4"/>
        <v>42172.208333333328</v>
      </c>
      <c r="O865" s="11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>
        <v>150</v>
      </c>
      <c r="I866" s="7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4"/>
        <v>42601.208333333328</v>
      </c>
      <c r="O866" s="11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>
        <v>3272</v>
      </c>
      <c r="I867" s="7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4"/>
        <v>41897.208333333336</v>
      </c>
      <c r="O867" s="11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>
        <v>898</v>
      </c>
      <c r="I868" s="7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4"/>
        <v>40671.208333333336</v>
      </c>
      <c r="O868" s="11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>
        <v>300</v>
      </c>
      <c r="I869" s="7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4"/>
        <v>43382.208333333328</v>
      </c>
      <c r="O869" s="11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>
        <v>126</v>
      </c>
      <c r="I870" s="7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4"/>
        <v>41559.208333333336</v>
      </c>
      <c r="O870" s="11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>
        <v>526</v>
      </c>
      <c r="I871" s="7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4"/>
        <v>40350.208333333336</v>
      </c>
      <c r="O871" s="11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>
        <v>121</v>
      </c>
      <c r="I872" s="7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4"/>
        <v>42240.208333333328</v>
      </c>
      <c r="O872" s="11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>
        <v>2320</v>
      </c>
      <c r="I873" s="7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4"/>
        <v>43040.208333333328</v>
      </c>
      <c r="O873" s="11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>
        <v>81</v>
      </c>
      <c r="I874" s="7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4"/>
        <v>43346.208333333328</v>
      </c>
      <c r="O874" s="11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>
        <v>1887</v>
      </c>
      <c r="I875" s="7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4"/>
        <v>41647.25</v>
      </c>
      <c r="O875" s="11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>
        <v>4358</v>
      </c>
      <c r="I876" s="7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4"/>
        <v>40291.208333333336</v>
      </c>
      <c r="O876" s="11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>
        <v>67</v>
      </c>
      <c r="I877" s="7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4"/>
        <v>40556.25</v>
      </c>
      <c r="O877" s="11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>
        <v>57</v>
      </c>
      <c r="I878" s="7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4"/>
        <v>43624.208333333328</v>
      </c>
      <c r="O878" s="11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>
        <v>1229</v>
      </c>
      <c r="I879" s="7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4"/>
        <v>42577.208333333328</v>
      </c>
      <c r="O879" s="11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>
        <v>12</v>
      </c>
      <c r="I880" s="7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4"/>
        <v>43845.25</v>
      </c>
      <c r="O880" s="11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>
        <v>53</v>
      </c>
      <c r="I881" s="7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4"/>
        <v>42788.25</v>
      </c>
      <c r="O881" s="11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>
        <v>2414</v>
      </c>
      <c r="I882" s="7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4"/>
        <v>43667.208333333328</v>
      </c>
      <c r="O882" s="11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>
        <v>452</v>
      </c>
      <c r="I883" s="7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4"/>
        <v>42194.208333333328</v>
      </c>
      <c r="O883" s="11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 s="7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4"/>
        <v>42025.25</v>
      </c>
      <c r="O884" s="11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>
        <v>193</v>
      </c>
      <c r="I885" s="7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4"/>
        <v>40323.208333333336</v>
      </c>
      <c r="O885" s="11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>
        <v>1886</v>
      </c>
      <c r="I886" s="7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4"/>
        <v>41763.208333333336</v>
      </c>
      <c r="O886" s="11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>
        <v>52</v>
      </c>
      <c r="I887" s="7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4"/>
        <v>40335.208333333336</v>
      </c>
      <c r="O887" s="11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>
        <v>1825</v>
      </c>
      <c r="I888" s="7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4"/>
        <v>40416.208333333336</v>
      </c>
      <c r="O888" s="11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>
        <v>31</v>
      </c>
      <c r="I889" s="7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4"/>
        <v>42202.208333333328</v>
      </c>
      <c r="O889" s="11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>
        <v>290</v>
      </c>
      <c r="I890" s="7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4"/>
        <v>42836.208333333328</v>
      </c>
      <c r="O890" s="11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>
        <v>122</v>
      </c>
      <c r="I891" s="7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4"/>
        <v>41710.208333333336</v>
      </c>
      <c r="O891" s="11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>
        <v>1470</v>
      </c>
      <c r="I892" s="7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4"/>
        <v>43640.208333333328</v>
      </c>
      <c r="O892" s="11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>
        <v>165</v>
      </c>
      <c r="I893" s="7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4"/>
        <v>40880.25</v>
      </c>
      <c r="O893" s="11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>
        <v>182</v>
      </c>
      <c r="I894" s="7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4"/>
        <v>40319.208333333336</v>
      </c>
      <c r="O894" s="11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>
        <v>199</v>
      </c>
      <c r="I895" s="7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4"/>
        <v>42170.208333333328</v>
      </c>
      <c r="O895" s="11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>
        <v>56</v>
      </c>
      <c r="I896" s="7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4"/>
        <v>41466.208333333336</v>
      </c>
      <c r="O896" s="11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>
        <v>107</v>
      </c>
      <c r="I897" s="7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4"/>
        <v>43134.25</v>
      </c>
      <c r="O897" s="11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2"/>
        <v>774.43434343434342</v>
      </c>
      <c r="G898" t="s">
        <v>20</v>
      </c>
      <c r="H898">
        <v>1460</v>
      </c>
      <c r="I898" s="7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4"/>
        <v>40738.208333333336</v>
      </c>
      <c r="O898" s="11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56">_xlfn.PERCENTOF(E899,D899)*100</f>
        <v>27.693181818181817</v>
      </c>
      <c r="G899" t="s">
        <v>14</v>
      </c>
      <c r="H899">
        <v>27</v>
      </c>
      <c r="I899" s="7">
        <f t="shared" ref="I899:I962" si="57">IF(H899=0, 0, 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8">(((L899/60/60/24)+DATE(1970,1,1)))</f>
        <v>43583.208333333328</v>
      </c>
      <c r="O899" s="11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>
        <v>1221</v>
      </c>
      <c r="I900" s="7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8"/>
        <v>43815.25</v>
      </c>
      <c r="O900" s="11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>
        <v>123</v>
      </c>
      <c r="I901" s="7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8"/>
        <v>41554.208333333336</v>
      </c>
      <c r="O901" s="11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 s="7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8"/>
        <v>41901.208333333336</v>
      </c>
      <c r="O902" s="11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>
        <v>159</v>
      </c>
      <c r="I903" s="7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8"/>
        <v>43298.208333333328</v>
      </c>
      <c r="O903" s="11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>
        <v>110</v>
      </c>
      <c r="I904" s="7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8"/>
        <v>42399.25</v>
      </c>
      <c r="O904" s="11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>
        <v>14</v>
      </c>
      <c r="I905" s="7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8"/>
        <v>41034.208333333336</v>
      </c>
      <c r="O905" s="11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>
        <v>16</v>
      </c>
      <c r="I906" s="7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8"/>
        <v>41186.208333333336</v>
      </c>
      <c r="O906" s="11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>
        <v>236</v>
      </c>
      <c r="I907" s="7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8"/>
        <v>41536.208333333336</v>
      </c>
      <c r="O907" s="11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>
        <v>191</v>
      </c>
      <c r="I908" s="7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8"/>
        <v>42868.208333333328</v>
      </c>
      <c r="O908" s="11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>
        <v>41</v>
      </c>
      <c r="I909" s="7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8"/>
        <v>40660.208333333336</v>
      </c>
      <c r="O909" s="11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>
        <v>3934</v>
      </c>
      <c r="I910" s="7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8"/>
        <v>41031.208333333336</v>
      </c>
      <c r="O910" s="11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>
        <v>80</v>
      </c>
      <c r="I911" s="7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8"/>
        <v>43255.208333333328</v>
      </c>
      <c r="O911" s="11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>
        <v>296</v>
      </c>
      <c r="I912" s="7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8"/>
        <v>42026.25</v>
      </c>
      <c r="O912" s="11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>
        <v>462</v>
      </c>
      <c r="I913" s="7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8"/>
        <v>43717.208333333328</v>
      </c>
      <c r="O913" s="11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 s="7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8"/>
        <v>41157.208333333336</v>
      </c>
      <c r="O914" s="11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>
        <v>523</v>
      </c>
      <c r="I915" s="7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8"/>
        <v>43597.208333333328</v>
      </c>
      <c r="O915" s="11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>
        <v>141</v>
      </c>
      <c r="I916" s="7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8"/>
        <v>41490.208333333336</v>
      </c>
      <c r="O916" s="11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>
        <v>1866</v>
      </c>
      <c r="I917" s="7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8"/>
        <v>42976.208333333328</v>
      </c>
      <c r="O917" s="11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>
        <v>52</v>
      </c>
      <c r="I918" s="7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8"/>
        <v>41991.25</v>
      </c>
      <c r="O918" s="11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>
        <v>27</v>
      </c>
      <c r="I919" s="7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8"/>
        <v>40722.208333333336</v>
      </c>
      <c r="O919" s="11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>
        <v>156</v>
      </c>
      <c r="I920" s="7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8"/>
        <v>41117.208333333336</v>
      </c>
      <c r="O920" s="11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>
        <v>225</v>
      </c>
      <c r="I921" s="7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8"/>
        <v>43022.208333333328</v>
      </c>
      <c r="O921" s="11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>
        <v>255</v>
      </c>
      <c r="I922" s="7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8"/>
        <v>43503.25</v>
      </c>
      <c r="O922" s="11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>
        <v>38</v>
      </c>
      <c r="I923" s="7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8"/>
        <v>40951.25</v>
      </c>
      <c r="O923" s="11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>
        <v>2261</v>
      </c>
      <c r="I924" s="7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8"/>
        <v>43443.25</v>
      </c>
      <c r="O924" s="11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>
        <v>40</v>
      </c>
      <c r="I925" s="7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8"/>
        <v>40373.208333333336</v>
      </c>
      <c r="O925" s="11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>
        <v>2289</v>
      </c>
      <c r="I926" s="7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8"/>
        <v>43769.208333333328</v>
      </c>
      <c r="O926" s="11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>
        <v>65</v>
      </c>
      <c r="I927" s="7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8"/>
        <v>43000.208333333328</v>
      </c>
      <c r="O927" s="11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>
        <v>15</v>
      </c>
      <c r="I928" s="7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8"/>
        <v>42502.208333333328</v>
      </c>
      <c r="O928" s="11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>
        <v>37</v>
      </c>
      <c r="I929" s="7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8"/>
        <v>41102.208333333336</v>
      </c>
      <c r="O929" s="11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>
        <v>3777</v>
      </c>
      <c r="I930" s="7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8"/>
        <v>41637.25</v>
      </c>
      <c r="O930" s="11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>
        <v>184</v>
      </c>
      <c r="I931" s="7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8"/>
        <v>42858.208333333328</v>
      </c>
      <c r="O931" s="11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>
        <v>85</v>
      </c>
      <c r="I932" s="7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8"/>
        <v>42060.25</v>
      </c>
      <c r="O932" s="11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>
        <v>112</v>
      </c>
      <c r="I933" s="7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8"/>
        <v>41818.208333333336</v>
      </c>
      <c r="O933" s="11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>
        <v>144</v>
      </c>
      <c r="I934" s="7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8"/>
        <v>41709.208333333336</v>
      </c>
      <c r="O934" s="11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>
        <v>1902</v>
      </c>
      <c r="I935" s="7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8"/>
        <v>41372.208333333336</v>
      </c>
      <c r="O935" s="11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>
        <v>105</v>
      </c>
      <c r="I936" s="7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8"/>
        <v>42422.25</v>
      </c>
      <c r="O936" s="11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>
        <v>132</v>
      </c>
      <c r="I937" s="7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8"/>
        <v>42209.208333333328</v>
      </c>
      <c r="O937" s="11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>
        <v>21</v>
      </c>
      <c r="I938" s="7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8"/>
        <v>43668.208333333328</v>
      </c>
      <c r="O938" s="11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>
        <v>976</v>
      </c>
      <c r="I939" s="7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8"/>
        <v>42334.25</v>
      </c>
      <c r="O939" s="11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>
        <v>96</v>
      </c>
      <c r="I940" s="7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8"/>
        <v>43263.208333333328</v>
      </c>
      <c r="O940" s="11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>
        <v>67</v>
      </c>
      <c r="I941" s="7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8"/>
        <v>40670.208333333336</v>
      </c>
      <c r="O941" s="11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>
        <v>66</v>
      </c>
      <c r="I942" s="7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8"/>
        <v>41244.25</v>
      </c>
      <c r="O942" s="11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>
        <v>78</v>
      </c>
      <c r="I943" s="7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8"/>
        <v>40552.25</v>
      </c>
      <c r="O943" s="11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>
        <v>67</v>
      </c>
      <c r="I944" s="7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8"/>
        <v>40568.25</v>
      </c>
      <c r="O944" s="11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>
        <v>114</v>
      </c>
      <c r="I945" s="7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8"/>
        <v>41906.208333333336</v>
      </c>
      <c r="O945" s="11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>
        <v>263</v>
      </c>
      <c r="I946" s="7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8"/>
        <v>42776.25</v>
      </c>
      <c r="O946" s="11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>
        <v>1691</v>
      </c>
      <c r="I947" s="7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8"/>
        <v>41004.208333333336</v>
      </c>
      <c r="O947" s="11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>
        <v>181</v>
      </c>
      <c r="I948" s="7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8"/>
        <v>40710.208333333336</v>
      </c>
      <c r="O948" s="11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>
        <v>13</v>
      </c>
      <c r="I949" s="7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8"/>
        <v>41908.208333333336</v>
      </c>
      <c r="O949" s="11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>
        <v>160</v>
      </c>
      <c r="I950" s="7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8"/>
        <v>41985.25</v>
      </c>
      <c r="O950" s="11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>
        <v>203</v>
      </c>
      <c r="I951" s="7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8"/>
        <v>42112.208333333328</v>
      </c>
      <c r="O951" s="11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 s="7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8"/>
        <v>43571.208333333328</v>
      </c>
      <c r="O952" s="11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>
        <v>1559</v>
      </c>
      <c r="I953" s="7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8"/>
        <v>42730.25</v>
      </c>
      <c r="O953" s="11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>
        <v>2266</v>
      </c>
      <c r="I954" s="7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8"/>
        <v>42591.208333333328</v>
      </c>
      <c r="O954" s="11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 s="7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8"/>
        <v>42358.25</v>
      </c>
      <c r="O955" s="11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>
        <v>1548</v>
      </c>
      <c r="I956" s="7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8"/>
        <v>41174.208333333336</v>
      </c>
      <c r="O956" s="11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 s="7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8"/>
        <v>41238.25</v>
      </c>
      <c r="O957" s="11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>
        <v>830</v>
      </c>
      <c r="I958" s="7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8"/>
        <v>42360.25</v>
      </c>
      <c r="O958" s="11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>
        <v>131</v>
      </c>
      <c r="I959" s="7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8"/>
        <v>40955.25</v>
      </c>
      <c r="O959" s="11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>
        <v>112</v>
      </c>
      <c r="I960" s="7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8"/>
        <v>40350.208333333336</v>
      </c>
      <c r="O960" s="11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>
        <v>130</v>
      </c>
      <c r="I961" s="7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8"/>
        <v>40357.208333333336</v>
      </c>
      <c r="O961" s="11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6"/>
        <v>85.054545454545448</v>
      </c>
      <c r="G962" t="s">
        <v>14</v>
      </c>
      <c r="H962">
        <v>55</v>
      </c>
      <c r="I962" s="7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8"/>
        <v>42408.25</v>
      </c>
      <c r="O962" s="11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60">_xlfn.PERCENTOF(E963,D963)*100</f>
        <v>119.29824561403508</v>
      </c>
      <c r="G963" t="s">
        <v>20</v>
      </c>
      <c r="H963">
        <v>155</v>
      </c>
      <c r="I963" s="7">
        <f t="shared" ref="I963:I1001" si="61">IF(H963=0, 0, 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2">(((L963/60/60/24)+DATE(1970,1,1)))</f>
        <v>40591.25</v>
      </c>
      <c r="O963" s="11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>
        <v>266</v>
      </c>
      <c r="I964" s="7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2"/>
        <v>41592.25</v>
      </c>
      <c r="O964" s="11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>
        <v>114</v>
      </c>
      <c r="I965" s="7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2"/>
        <v>40607.25</v>
      </c>
      <c r="O965" s="11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>
        <v>155</v>
      </c>
      <c r="I966" s="7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2"/>
        <v>42135.208333333328</v>
      </c>
      <c r="O966" s="11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>
        <v>207</v>
      </c>
      <c r="I967" s="7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2"/>
        <v>40203.25</v>
      </c>
      <c r="O967" s="11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>
        <v>245</v>
      </c>
      <c r="I968" s="7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2"/>
        <v>42901.208333333328</v>
      </c>
      <c r="O968" s="11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>
        <v>1573</v>
      </c>
      <c r="I969" s="7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2"/>
        <v>41005.208333333336</v>
      </c>
      <c r="O969" s="11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>
        <v>114</v>
      </c>
      <c r="I970" s="7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2"/>
        <v>40544.25</v>
      </c>
      <c r="O970" s="11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>
        <v>93</v>
      </c>
      <c r="I971" s="7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2"/>
        <v>43821.25</v>
      </c>
      <c r="O971" s="11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>
        <v>594</v>
      </c>
      <c r="I972" s="7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2"/>
        <v>40672.208333333336</v>
      </c>
      <c r="O972" s="11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>
        <v>24</v>
      </c>
      <c r="I973" s="7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2"/>
        <v>41555.208333333336</v>
      </c>
      <c r="O973" s="11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>
        <v>1681</v>
      </c>
      <c r="I974" s="7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2"/>
        <v>41792.208333333336</v>
      </c>
      <c r="O974" s="11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>
        <v>252</v>
      </c>
      <c r="I975" s="7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2"/>
        <v>40522.25</v>
      </c>
      <c r="O975" s="11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>
        <v>32</v>
      </c>
      <c r="I976" s="7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2"/>
        <v>41412.208333333336</v>
      </c>
      <c r="O976" s="11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>
        <v>135</v>
      </c>
      <c r="I977" s="7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2"/>
        <v>42337.25</v>
      </c>
      <c r="O977" s="11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>
        <v>140</v>
      </c>
      <c r="I978" s="7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2"/>
        <v>40571.25</v>
      </c>
      <c r="O978" s="11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>
        <v>67</v>
      </c>
      <c r="I979" s="7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2"/>
        <v>43138.25</v>
      </c>
      <c r="O979" s="11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>
        <v>92</v>
      </c>
      <c r="I980" s="7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2"/>
        <v>42686.25</v>
      </c>
      <c r="O980" s="11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>
        <v>1015</v>
      </c>
      <c r="I981" s="7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2"/>
        <v>42078.208333333328</v>
      </c>
      <c r="O981" s="11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>
        <v>742</v>
      </c>
      <c r="I982" s="7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2"/>
        <v>42307.208333333328</v>
      </c>
      <c r="O982" s="11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>
        <v>323</v>
      </c>
      <c r="I983" s="7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2"/>
        <v>43094.25</v>
      </c>
      <c r="O983" s="11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>
        <v>75</v>
      </c>
      <c r="I984" s="7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2"/>
        <v>40743.208333333336</v>
      </c>
      <c r="O984" s="11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>
        <v>2326</v>
      </c>
      <c r="I985" s="7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2"/>
        <v>43681.208333333328</v>
      </c>
      <c r="O985" s="11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>
        <v>381</v>
      </c>
      <c r="I986" s="7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2"/>
        <v>43716.208333333328</v>
      </c>
      <c r="O986" s="11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>
        <v>4405</v>
      </c>
      <c r="I987" s="7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2"/>
        <v>41614.25</v>
      </c>
      <c r="O987" s="11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>
        <v>92</v>
      </c>
      <c r="I988" s="7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2"/>
        <v>40638.208333333336</v>
      </c>
      <c r="O988" s="11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>
        <v>480</v>
      </c>
      <c r="I989" s="7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2"/>
        <v>42852.208333333328</v>
      </c>
      <c r="O989" s="11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>
        <v>64</v>
      </c>
      <c r="I990" s="7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2"/>
        <v>42686.25</v>
      </c>
      <c r="O990" s="11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>
        <v>226</v>
      </c>
      <c r="I991" s="7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2"/>
        <v>43571.208333333328</v>
      </c>
      <c r="O991" s="11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>
        <v>64</v>
      </c>
      <c r="I992" s="7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2"/>
        <v>42432.25</v>
      </c>
      <c r="O992" s="11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>
        <v>241</v>
      </c>
      <c r="I993" s="7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2"/>
        <v>41907.208333333336</v>
      </c>
      <c r="O993" s="11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>
        <v>132</v>
      </c>
      <c r="I994" s="7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2"/>
        <v>43227.208333333328</v>
      </c>
      <c r="O994" s="11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>
        <v>75</v>
      </c>
      <c r="I995" s="7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2"/>
        <v>42362.25</v>
      </c>
      <c r="O995" s="11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>
        <v>842</v>
      </c>
      <c r="I996" s="7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2"/>
        <v>41929.208333333336</v>
      </c>
      <c r="O996" s="11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>
        <v>2043</v>
      </c>
      <c r="I997" s="7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2"/>
        <v>43408.208333333328</v>
      </c>
      <c r="O997" s="11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72.939393939393938</v>
      </c>
      <c r="G998" t="s">
        <v>14</v>
      </c>
      <c r="H998">
        <v>112</v>
      </c>
      <c r="I998" s="7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2"/>
        <v>41276.25</v>
      </c>
      <c r="O998" s="11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60.565789473684205</v>
      </c>
      <c r="G999" t="s">
        <v>74</v>
      </c>
      <c r="H999">
        <v>139</v>
      </c>
      <c r="I999" s="7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2"/>
        <v>41659.25</v>
      </c>
      <c r="O999" s="11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56.791291291291287</v>
      </c>
      <c r="G1000" t="s">
        <v>14</v>
      </c>
      <c r="H1000">
        <v>374</v>
      </c>
      <c r="I1000" s="7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2"/>
        <v>40220.25</v>
      </c>
      <c r="O1000" s="11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56.542754275427541</v>
      </c>
      <c r="G1001" t="s">
        <v>74</v>
      </c>
      <c r="H1001">
        <v>1122</v>
      </c>
      <c r="I1001" s="7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2"/>
        <v>42550.208333333328</v>
      </c>
      <c r="O1001" s="11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F5D5D"/>
        <color rgb="FF88D559"/>
        <color rgb="FF5079FE"/>
      </colorScale>
    </cfRule>
  </conditionalFormatting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BCAE-438D-4BB2-AEFE-2C783F9B3BAC}">
  <dimension ref="A1:F14"/>
  <sheetViews>
    <sheetView topLeftCell="A4" workbookViewId="0">
      <selection activeCell="A3" activeCellId="1" sqref="A1:B1 A3:F14"/>
      <pivotSelection pane="bottomRight" activeRow="2" previousRow="2" click="1" r:id="rId1">
        <pivotArea type="all" dataOnly="0" outline="0" fieldPosition="0"/>
      </pivotSelection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6.19921875" bestFit="1" customWidth="1"/>
    <col min="8" max="8" width="22.5" bestFit="1" customWidth="1"/>
    <col min="9" max="9" width="16.19921875" bestFit="1" customWidth="1"/>
    <col min="10" max="10" width="27.3984375" bestFit="1" customWidth="1"/>
    <col min="11" max="11" width="21.19921875" bestFit="1" customWidth="1"/>
    <col min="12" max="12" width="20" bestFit="1" customWidth="1"/>
    <col min="13" max="13" width="16.19921875" bestFit="1" customWidth="1"/>
    <col min="14" max="14" width="27.3984375" bestFit="1" customWidth="1"/>
    <col min="15" max="15" width="24.8984375" bestFit="1" customWidth="1"/>
    <col min="16" max="16" width="21.19921875" bestFit="1" customWidth="1"/>
    <col min="17" max="17" width="22.5" bestFit="1" customWidth="1"/>
    <col min="18" max="18" width="20" bestFit="1" customWidth="1"/>
    <col min="19" max="19" width="16.19921875" bestFit="1" customWidth="1"/>
    <col min="20" max="20" width="22.5" bestFit="1" customWidth="1"/>
    <col min="21" max="21" width="20" bestFit="1" customWidth="1"/>
    <col min="22" max="22" width="16.19921875" bestFit="1" customWidth="1"/>
    <col min="23" max="23" width="22.5" bestFit="1" customWidth="1"/>
    <col min="24" max="24" width="20" bestFit="1" customWidth="1"/>
    <col min="25" max="25" width="16.19921875" bestFit="1" customWidth="1"/>
    <col min="26" max="26" width="22.5" bestFit="1" customWidth="1"/>
    <col min="27" max="27" width="20" bestFit="1" customWidth="1"/>
    <col min="28" max="28" width="16.19921875" bestFit="1" customWidth="1"/>
    <col min="29" max="29" width="22.5" bestFit="1" customWidth="1"/>
    <col min="30" max="30" width="20" bestFit="1" customWidth="1"/>
    <col min="31" max="31" width="16.19921875" bestFit="1" customWidth="1"/>
    <col min="32" max="32" width="22.5" bestFit="1" customWidth="1"/>
    <col min="33" max="33" width="20" bestFit="1" customWidth="1"/>
    <col min="34" max="34" width="16.19921875" bestFit="1" customWidth="1"/>
    <col min="35" max="35" width="22.5" bestFit="1" customWidth="1"/>
    <col min="36" max="36" width="20" bestFit="1" customWidth="1"/>
    <col min="37" max="37" width="16.19921875" bestFit="1" customWidth="1"/>
    <col min="38" max="38" width="22.5" bestFit="1" customWidth="1"/>
    <col min="39" max="39" width="20" bestFit="1" customWidth="1"/>
    <col min="40" max="40" width="16.19921875" bestFit="1" customWidth="1"/>
    <col min="41" max="41" width="22.5" bestFit="1" customWidth="1"/>
    <col min="42" max="42" width="20" bestFit="1" customWidth="1"/>
    <col min="43" max="43" width="16.19921875" bestFit="1" customWidth="1"/>
    <col min="44" max="44" width="22.5" bestFit="1" customWidth="1"/>
    <col min="45" max="45" width="20" bestFit="1" customWidth="1"/>
    <col min="46" max="46" width="16.19921875" bestFit="1" customWidth="1"/>
    <col min="47" max="47" width="30.5" bestFit="1" customWidth="1"/>
    <col min="48" max="48" width="28" bestFit="1" customWidth="1"/>
    <col min="49" max="49" width="24.19921875" bestFit="1" customWidth="1"/>
    <col min="50" max="50" width="22.5" bestFit="1" customWidth="1"/>
    <col min="51" max="51" width="20" bestFit="1" customWidth="1"/>
    <col min="52" max="52" width="16.19921875" bestFit="1" customWidth="1"/>
    <col min="53" max="53" width="22.5" bestFit="1" customWidth="1"/>
    <col min="54" max="54" width="20" bestFit="1" customWidth="1"/>
    <col min="55" max="55" width="16.19921875" bestFit="1" customWidth="1"/>
    <col min="56" max="56" width="22.5" bestFit="1" customWidth="1"/>
    <col min="57" max="57" width="20" bestFit="1" customWidth="1"/>
    <col min="58" max="58" width="16.19921875" bestFit="1" customWidth="1"/>
    <col min="59" max="59" width="22.5" bestFit="1" customWidth="1"/>
    <col min="60" max="60" width="20" bestFit="1" customWidth="1"/>
    <col min="61" max="61" width="16.19921875" bestFit="1" customWidth="1"/>
    <col min="62" max="62" width="22.5" bestFit="1" customWidth="1"/>
    <col min="63" max="63" width="20" bestFit="1" customWidth="1"/>
    <col min="64" max="64" width="16.19921875" bestFit="1" customWidth="1"/>
    <col min="65" max="65" width="22.5" bestFit="1" customWidth="1"/>
    <col min="66" max="66" width="20" bestFit="1" customWidth="1"/>
    <col min="67" max="67" width="16.19921875" bestFit="1" customWidth="1"/>
    <col min="68" max="68" width="22.5" bestFit="1" customWidth="1"/>
    <col min="69" max="69" width="20" bestFit="1" customWidth="1"/>
    <col min="70" max="70" width="16.19921875" bestFit="1" customWidth="1"/>
    <col min="71" max="71" width="22.5" bestFit="1" customWidth="1"/>
    <col min="72" max="72" width="20" bestFit="1" customWidth="1"/>
    <col min="73" max="73" width="16.19921875" bestFit="1" customWidth="1"/>
    <col min="74" max="74" width="22.5" bestFit="1" customWidth="1"/>
    <col min="75" max="75" width="20" bestFit="1" customWidth="1"/>
    <col min="76" max="76" width="16.19921875" bestFit="1" customWidth="1"/>
    <col min="77" max="77" width="22.5" bestFit="1" customWidth="1"/>
    <col min="78" max="78" width="20" bestFit="1" customWidth="1"/>
    <col min="79" max="79" width="16.19921875" bestFit="1" customWidth="1"/>
    <col min="80" max="80" width="22.5" bestFit="1" customWidth="1"/>
    <col min="81" max="81" width="20" bestFit="1" customWidth="1"/>
    <col min="82" max="82" width="16.19921875" bestFit="1" customWidth="1"/>
    <col min="83" max="83" width="22.5" bestFit="1" customWidth="1"/>
    <col min="84" max="84" width="20" bestFit="1" customWidth="1"/>
    <col min="85" max="85" width="16.19921875" bestFit="1" customWidth="1"/>
    <col min="86" max="86" width="22.5" bestFit="1" customWidth="1"/>
    <col min="87" max="87" width="20" bestFit="1" customWidth="1"/>
    <col min="88" max="88" width="16.19921875" bestFit="1" customWidth="1"/>
    <col min="89" max="89" width="22.5" bestFit="1" customWidth="1"/>
    <col min="90" max="90" width="20" bestFit="1" customWidth="1"/>
    <col min="91" max="91" width="16.19921875" bestFit="1" customWidth="1"/>
    <col min="92" max="92" width="22.5" bestFit="1" customWidth="1"/>
    <col min="93" max="93" width="20" bestFit="1" customWidth="1"/>
    <col min="94" max="94" width="16.19921875" bestFit="1" customWidth="1"/>
    <col min="95" max="95" width="22.5" bestFit="1" customWidth="1"/>
    <col min="96" max="96" width="20" bestFit="1" customWidth="1"/>
    <col min="97" max="97" width="16.19921875" bestFit="1" customWidth="1"/>
    <col min="98" max="98" width="22.5" bestFit="1" customWidth="1"/>
    <col min="99" max="99" width="20" bestFit="1" customWidth="1"/>
    <col min="100" max="100" width="16.19921875" bestFit="1" customWidth="1"/>
    <col min="101" max="101" width="22.5" bestFit="1" customWidth="1"/>
    <col min="102" max="102" width="20" bestFit="1" customWidth="1"/>
    <col min="103" max="103" width="16.19921875" bestFit="1" customWidth="1"/>
    <col min="104" max="104" width="22.5" bestFit="1" customWidth="1"/>
    <col min="105" max="105" width="20" bestFit="1" customWidth="1"/>
    <col min="106" max="106" width="16.19921875" bestFit="1" customWidth="1"/>
    <col min="107" max="107" width="22.5" bestFit="1" customWidth="1"/>
    <col min="108" max="108" width="20" bestFit="1" customWidth="1"/>
    <col min="109" max="109" width="16.19921875" bestFit="1" customWidth="1"/>
    <col min="110" max="110" width="22.5" bestFit="1" customWidth="1"/>
    <col min="111" max="111" width="20" bestFit="1" customWidth="1"/>
    <col min="112" max="112" width="16.19921875" bestFit="1" customWidth="1"/>
    <col min="113" max="113" width="22.5" bestFit="1" customWidth="1"/>
    <col min="114" max="114" width="20" bestFit="1" customWidth="1"/>
    <col min="115" max="115" width="16.19921875" bestFit="1" customWidth="1"/>
    <col min="116" max="116" width="27.796875" bestFit="1" customWidth="1"/>
    <col min="117" max="117" width="25.3984375" bestFit="1" customWidth="1"/>
    <col min="118" max="118" width="21.59765625" bestFit="1" customWidth="1"/>
    <col min="119" max="119" width="22.5" bestFit="1" customWidth="1"/>
    <col min="120" max="120" width="20" bestFit="1" customWidth="1"/>
    <col min="121" max="121" width="16.19921875" bestFit="1" customWidth="1"/>
    <col min="122" max="122" width="22.5" bestFit="1" customWidth="1"/>
    <col min="123" max="123" width="20" bestFit="1" customWidth="1"/>
    <col min="124" max="124" width="16.19921875" bestFit="1" customWidth="1"/>
    <col min="125" max="125" width="22.5" bestFit="1" customWidth="1"/>
    <col min="126" max="126" width="20" bestFit="1" customWidth="1"/>
    <col min="127" max="127" width="16.19921875" bestFit="1" customWidth="1"/>
    <col min="128" max="128" width="22.5" bestFit="1" customWidth="1"/>
    <col min="129" max="129" width="20" bestFit="1" customWidth="1"/>
    <col min="130" max="130" width="16.19921875" bestFit="1" customWidth="1"/>
    <col min="131" max="131" width="22.5" bestFit="1" customWidth="1"/>
    <col min="132" max="132" width="20" bestFit="1" customWidth="1"/>
    <col min="133" max="133" width="16.19921875" bestFit="1" customWidth="1"/>
    <col min="134" max="134" width="22.5" bestFit="1" customWidth="1"/>
    <col min="135" max="135" width="20" bestFit="1" customWidth="1"/>
    <col min="136" max="136" width="16.19921875" bestFit="1" customWidth="1"/>
    <col min="137" max="137" width="22.5" bestFit="1" customWidth="1"/>
    <col min="138" max="138" width="20" bestFit="1" customWidth="1"/>
    <col min="139" max="139" width="16.19921875" bestFit="1" customWidth="1"/>
    <col min="140" max="140" width="22.5" bestFit="1" customWidth="1"/>
    <col min="141" max="141" width="20" bestFit="1" customWidth="1"/>
    <col min="142" max="142" width="16.19921875" bestFit="1" customWidth="1"/>
    <col min="143" max="143" width="22.5" bestFit="1" customWidth="1"/>
    <col min="144" max="144" width="20" bestFit="1" customWidth="1"/>
    <col min="145" max="145" width="16.19921875" bestFit="1" customWidth="1"/>
    <col min="146" max="146" width="22.5" bestFit="1" customWidth="1"/>
    <col min="147" max="147" width="20" bestFit="1" customWidth="1"/>
    <col min="148" max="148" width="16.19921875" bestFit="1" customWidth="1"/>
    <col min="149" max="149" width="22.5" bestFit="1" customWidth="1"/>
    <col min="150" max="150" width="20" bestFit="1" customWidth="1"/>
    <col min="151" max="151" width="16.19921875" bestFit="1" customWidth="1"/>
    <col min="152" max="152" width="26" bestFit="1" customWidth="1"/>
    <col min="153" max="153" width="23.5" bestFit="1" customWidth="1"/>
    <col min="154" max="154" width="19.69921875" bestFit="1" customWidth="1"/>
    <col min="155" max="155" width="22.5" bestFit="1" customWidth="1"/>
    <col min="156" max="156" width="20" bestFit="1" customWidth="1"/>
    <col min="157" max="157" width="16.19921875" bestFit="1" customWidth="1"/>
    <col min="158" max="158" width="22.5" bestFit="1" customWidth="1"/>
    <col min="159" max="159" width="20" bestFit="1" customWidth="1"/>
    <col min="160" max="160" width="16.19921875" bestFit="1" customWidth="1"/>
    <col min="161" max="161" width="22.5" bestFit="1" customWidth="1"/>
    <col min="162" max="162" width="20" bestFit="1" customWidth="1"/>
    <col min="163" max="163" width="16.19921875" bestFit="1" customWidth="1"/>
    <col min="164" max="164" width="22.5" bestFit="1" customWidth="1"/>
    <col min="165" max="165" width="20" bestFit="1" customWidth="1"/>
    <col min="166" max="166" width="16.19921875" bestFit="1" customWidth="1"/>
    <col min="167" max="167" width="22.5" bestFit="1" customWidth="1"/>
    <col min="168" max="168" width="20" bestFit="1" customWidth="1"/>
    <col min="169" max="169" width="16.19921875" bestFit="1" customWidth="1"/>
    <col min="170" max="170" width="22.5" bestFit="1" customWidth="1"/>
    <col min="171" max="171" width="20" bestFit="1" customWidth="1"/>
    <col min="172" max="172" width="16.19921875" bestFit="1" customWidth="1"/>
    <col min="173" max="173" width="22.5" bestFit="1" customWidth="1"/>
    <col min="174" max="174" width="20" bestFit="1" customWidth="1"/>
    <col min="175" max="175" width="16.19921875" bestFit="1" customWidth="1"/>
    <col min="176" max="176" width="22.5" bestFit="1" customWidth="1"/>
    <col min="177" max="177" width="20" bestFit="1" customWidth="1"/>
    <col min="178" max="178" width="16.19921875" bestFit="1" customWidth="1"/>
    <col min="179" max="179" width="22.5" bestFit="1" customWidth="1"/>
    <col min="180" max="180" width="20" bestFit="1" customWidth="1"/>
    <col min="181" max="181" width="16.19921875" bestFit="1" customWidth="1"/>
    <col min="182" max="182" width="22.5" bestFit="1" customWidth="1"/>
    <col min="183" max="183" width="20" bestFit="1" customWidth="1"/>
    <col min="184" max="184" width="16.19921875" bestFit="1" customWidth="1"/>
    <col min="185" max="185" width="22.5" bestFit="1" customWidth="1"/>
    <col min="186" max="186" width="20" bestFit="1" customWidth="1"/>
    <col min="187" max="187" width="16.19921875" bestFit="1" customWidth="1"/>
    <col min="188" max="188" width="22.5" bestFit="1" customWidth="1"/>
    <col min="189" max="189" width="20" bestFit="1" customWidth="1"/>
    <col min="190" max="190" width="16.19921875" bestFit="1" customWidth="1"/>
    <col min="191" max="191" width="22.5" bestFit="1" customWidth="1"/>
    <col min="192" max="192" width="20" bestFit="1" customWidth="1"/>
    <col min="193" max="193" width="16.19921875" bestFit="1" customWidth="1"/>
    <col min="194" max="194" width="22.5" bestFit="1" customWidth="1"/>
    <col min="195" max="195" width="20" bestFit="1" customWidth="1"/>
    <col min="196" max="196" width="16.19921875" bestFit="1" customWidth="1"/>
    <col min="197" max="197" width="22.5" bestFit="1" customWidth="1"/>
    <col min="198" max="198" width="20" bestFit="1" customWidth="1"/>
    <col min="199" max="199" width="16.19921875" bestFit="1" customWidth="1"/>
    <col min="200" max="200" width="22.5" bestFit="1" customWidth="1"/>
    <col min="201" max="201" width="20" bestFit="1" customWidth="1"/>
    <col min="202" max="202" width="16.19921875" bestFit="1" customWidth="1"/>
    <col min="203" max="203" width="22.5" bestFit="1" customWidth="1"/>
    <col min="204" max="204" width="20" bestFit="1" customWidth="1"/>
    <col min="205" max="205" width="16.19921875" bestFit="1" customWidth="1"/>
    <col min="206" max="206" width="22.5" bestFit="1" customWidth="1"/>
    <col min="207" max="207" width="20" bestFit="1" customWidth="1"/>
    <col min="208" max="208" width="16.19921875" bestFit="1" customWidth="1"/>
    <col min="209" max="209" width="22.5" bestFit="1" customWidth="1"/>
    <col min="210" max="210" width="20" bestFit="1" customWidth="1"/>
    <col min="211" max="211" width="16.19921875" bestFit="1" customWidth="1"/>
    <col min="212" max="212" width="22.5" bestFit="1" customWidth="1"/>
    <col min="213" max="213" width="20" bestFit="1" customWidth="1"/>
    <col min="214" max="214" width="16.19921875" bestFit="1" customWidth="1"/>
    <col min="215" max="215" width="22.5" bestFit="1" customWidth="1"/>
    <col min="216" max="216" width="20" bestFit="1" customWidth="1"/>
    <col min="217" max="217" width="16.19921875" bestFit="1" customWidth="1"/>
    <col min="218" max="218" width="22.5" bestFit="1" customWidth="1"/>
    <col min="219" max="219" width="20" bestFit="1" customWidth="1"/>
    <col min="220" max="220" width="16.19921875" bestFit="1" customWidth="1"/>
    <col min="221" max="221" width="22.5" bestFit="1" customWidth="1"/>
    <col min="222" max="222" width="20" bestFit="1" customWidth="1"/>
    <col min="223" max="223" width="16.19921875" bestFit="1" customWidth="1"/>
    <col min="224" max="224" width="22.5" bestFit="1" customWidth="1"/>
    <col min="225" max="225" width="20" bestFit="1" customWidth="1"/>
    <col min="226" max="226" width="16.19921875" bestFit="1" customWidth="1"/>
    <col min="227" max="227" width="31.5" bestFit="1" customWidth="1"/>
    <col min="228" max="228" width="29" bestFit="1" customWidth="1"/>
    <col min="229" max="229" width="25.296875" bestFit="1" customWidth="1"/>
    <col min="230" max="230" width="27.3984375" bestFit="1" customWidth="1"/>
    <col min="231" max="231" width="24.8984375" bestFit="1" customWidth="1"/>
    <col min="232" max="232" width="21.19921875" bestFit="1" customWidth="1"/>
    <col min="233" max="237" width="22.5" bestFit="1" customWidth="1"/>
    <col min="238" max="238" width="33.5" bestFit="1" customWidth="1"/>
    <col min="239" max="239" width="31" bestFit="1" customWidth="1"/>
    <col min="240" max="240" width="27.19921875" bestFit="1" customWidth="1"/>
    <col min="241" max="243" width="22.5" bestFit="1" customWidth="1"/>
    <col min="244" max="244" width="27" bestFit="1" customWidth="1"/>
    <col min="245" max="245" width="24.5" bestFit="1" customWidth="1"/>
    <col min="246" max="246" width="20.69921875" bestFit="1" customWidth="1"/>
    <col min="247" max="252" width="22.5" bestFit="1" customWidth="1"/>
    <col min="253" max="253" width="28.3984375" bestFit="1" customWidth="1"/>
    <col min="254" max="254" width="26" bestFit="1" customWidth="1"/>
    <col min="255" max="255" width="22.19921875" bestFit="1" customWidth="1"/>
    <col min="256" max="258" width="22.5" bestFit="1" customWidth="1"/>
    <col min="259" max="259" width="32.09765625" bestFit="1" customWidth="1"/>
    <col min="260" max="260" width="29.69921875" bestFit="1" customWidth="1"/>
    <col min="261" max="261" width="25.8984375" bestFit="1" customWidth="1"/>
    <col min="262" max="279" width="22.5" bestFit="1" customWidth="1"/>
    <col min="280" max="280" width="27.8984375" bestFit="1" customWidth="1"/>
    <col min="281" max="281" width="25.5" bestFit="1" customWidth="1"/>
    <col min="282" max="282" width="21.69921875" bestFit="1" customWidth="1"/>
    <col min="283" max="285" width="22.5" bestFit="1" customWidth="1"/>
    <col min="286" max="286" width="34.09765625" bestFit="1" customWidth="1"/>
    <col min="287" max="287" width="31.59765625" bestFit="1" customWidth="1"/>
    <col min="288" max="288" width="27.796875" bestFit="1" customWidth="1"/>
    <col min="289" max="300" width="22.5" bestFit="1" customWidth="1"/>
    <col min="301" max="301" width="31.8984375" bestFit="1" customWidth="1"/>
    <col min="302" max="302" width="29.5" bestFit="1" customWidth="1"/>
    <col min="303" max="303" width="25.69921875" bestFit="1" customWidth="1"/>
    <col min="304" max="309" width="22.5" bestFit="1" customWidth="1"/>
    <col min="310" max="310" width="32.3984375" bestFit="1" customWidth="1"/>
    <col min="311" max="311" width="30" bestFit="1" customWidth="1"/>
    <col min="312" max="312" width="26.19921875" bestFit="1" customWidth="1"/>
    <col min="313" max="315" width="22.5" bestFit="1" customWidth="1"/>
    <col min="316" max="316" width="29.3984375" bestFit="1" customWidth="1"/>
    <col min="317" max="317" width="26.8984375" bestFit="1" customWidth="1"/>
    <col min="318" max="318" width="23.09765625" bestFit="1" customWidth="1"/>
    <col min="319" max="319" width="31.5" bestFit="1" customWidth="1"/>
    <col min="320" max="320" width="29" bestFit="1" customWidth="1"/>
    <col min="321" max="321" width="25.296875" bestFit="1" customWidth="1"/>
    <col min="322" max="322" width="27.3984375" bestFit="1" customWidth="1"/>
    <col min="323" max="323" width="24.8984375" bestFit="1" customWidth="1"/>
    <col min="324" max="324" width="21.19921875" bestFit="1" customWidth="1"/>
  </cols>
  <sheetData>
    <row r="1" spans="1:6" x14ac:dyDescent="0.3">
      <c r="A1" s="8" t="s">
        <v>6</v>
      </c>
      <c r="B1" t="s">
        <v>2046</v>
      </c>
    </row>
    <row r="3" spans="1:6" x14ac:dyDescent="0.3">
      <c r="A3" s="8" t="s">
        <v>2044</v>
      </c>
      <c r="B3" s="8" t="s">
        <v>2033</v>
      </c>
    </row>
    <row r="4" spans="1:6" x14ac:dyDescent="0.3">
      <c r="A4" s="8" t="s">
        <v>2045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9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9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">
      <c r="A7" s="9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9" t="s">
        <v>2037</v>
      </c>
      <c r="E8">
        <v>4</v>
      </c>
      <c r="F8">
        <v>4</v>
      </c>
    </row>
    <row r="9" spans="1:6" x14ac:dyDescent="0.3">
      <c r="A9" s="9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9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9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9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9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9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5A39-3449-4F90-B081-91D7B55DC5F5}">
  <dimension ref="A2:E19"/>
  <sheetViews>
    <sheetView workbookViewId="0">
      <selection activeCell="C6" sqref="C6"/>
    </sheetView>
  </sheetViews>
  <sheetFormatPr defaultRowHeight="15.6" x14ac:dyDescent="0.3"/>
  <cols>
    <col min="1" max="1" width="27.5976562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0.8984375" bestFit="1" customWidth="1"/>
    <col min="6" max="6" width="16.19921875" bestFit="1" customWidth="1"/>
    <col min="7" max="7" width="22.5" bestFit="1" customWidth="1"/>
    <col min="8" max="8" width="21.19921875" bestFit="1" customWidth="1"/>
    <col min="9" max="9" width="27.3984375" bestFit="1" customWidth="1"/>
  </cols>
  <sheetData>
    <row r="2" spans="1:5" x14ac:dyDescent="0.3">
      <c r="A2" s="8" t="s">
        <v>2031</v>
      </c>
      <c r="B2" t="s" vm="2">
        <v>2049</v>
      </c>
    </row>
    <row r="3" spans="1:5" x14ac:dyDescent="0.3">
      <c r="A3" s="8" t="s">
        <v>2062</v>
      </c>
      <c r="B3" t="s" vm="1">
        <v>2049</v>
      </c>
    </row>
    <row r="5" spans="1:5" x14ac:dyDescent="0.3">
      <c r="A5" s="8" t="s">
        <v>2044</v>
      </c>
      <c r="B5" s="8" t="s">
        <v>2033</v>
      </c>
    </row>
    <row r="6" spans="1:5" x14ac:dyDescent="0.3">
      <c r="A6" s="8" t="s">
        <v>2045</v>
      </c>
      <c r="B6" t="s">
        <v>74</v>
      </c>
      <c r="C6" t="s">
        <v>14</v>
      </c>
      <c r="D6" t="s">
        <v>20</v>
      </c>
      <c r="E6" t="s">
        <v>2043</v>
      </c>
    </row>
    <row r="7" spans="1:5" x14ac:dyDescent="0.3">
      <c r="A7" s="9" t="s">
        <v>2050</v>
      </c>
      <c r="B7" s="12">
        <v>6</v>
      </c>
      <c r="C7" s="12">
        <v>36</v>
      </c>
      <c r="D7" s="12">
        <v>49</v>
      </c>
      <c r="E7" s="12">
        <v>91</v>
      </c>
    </row>
    <row r="8" spans="1:5" x14ac:dyDescent="0.3">
      <c r="A8" s="9" t="s">
        <v>2051</v>
      </c>
      <c r="B8" s="12">
        <v>7</v>
      </c>
      <c r="C8" s="12">
        <v>28</v>
      </c>
      <c r="D8" s="12">
        <v>44</v>
      </c>
      <c r="E8" s="12">
        <v>79</v>
      </c>
    </row>
    <row r="9" spans="1:5" x14ac:dyDescent="0.3">
      <c r="A9" s="9" t="s">
        <v>2052</v>
      </c>
      <c r="B9" s="12">
        <v>4</v>
      </c>
      <c r="C9" s="12">
        <v>33</v>
      </c>
      <c r="D9" s="12">
        <v>49</v>
      </c>
      <c r="E9" s="12">
        <v>86</v>
      </c>
    </row>
    <row r="10" spans="1:5" x14ac:dyDescent="0.3">
      <c r="A10" s="9" t="s">
        <v>2053</v>
      </c>
      <c r="B10" s="12">
        <v>1</v>
      </c>
      <c r="C10" s="12">
        <v>30</v>
      </c>
      <c r="D10" s="12">
        <v>46</v>
      </c>
      <c r="E10" s="12">
        <v>77</v>
      </c>
    </row>
    <row r="11" spans="1:5" x14ac:dyDescent="0.3">
      <c r="A11" s="9" t="s">
        <v>2054</v>
      </c>
      <c r="B11" s="12">
        <v>3</v>
      </c>
      <c r="C11" s="12">
        <v>35</v>
      </c>
      <c r="D11" s="12">
        <v>46</v>
      </c>
      <c r="E11" s="12">
        <v>84</v>
      </c>
    </row>
    <row r="12" spans="1:5" x14ac:dyDescent="0.3">
      <c r="A12" s="9" t="s">
        <v>2055</v>
      </c>
      <c r="B12" s="12">
        <v>3</v>
      </c>
      <c r="C12" s="12">
        <v>28</v>
      </c>
      <c r="D12" s="12">
        <v>55</v>
      </c>
      <c r="E12" s="12">
        <v>86</v>
      </c>
    </row>
    <row r="13" spans="1:5" x14ac:dyDescent="0.3">
      <c r="A13" s="9" t="s">
        <v>2056</v>
      </c>
      <c r="B13" s="12">
        <v>4</v>
      </c>
      <c r="C13" s="12">
        <v>31</v>
      </c>
      <c r="D13" s="12">
        <v>58</v>
      </c>
      <c r="E13" s="12">
        <v>93</v>
      </c>
    </row>
    <row r="14" spans="1:5" x14ac:dyDescent="0.3">
      <c r="A14" s="9" t="s">
        <v>2057</v>
      </c>
      <c r="B14" s="12">
        <v>8</v>
      </c>
      <c r="C14" s="12">
        <v>35</v>
      </c>
      <c r="D14" s="12">
        <v>41</v>
      </c>
      <c r="E14" s="12">
        <v>84</v>
      </c>
    </row>
    <row r="15" spans="1:5" x14ac:dyDescent="0.3">
      <c r="A15" s="9" t="s">
        <v>2058</v>
      </c>
      <c r="B15" s="12">
        <v>5</v>
      </c>
      <c r="C15" s="12">
        <v>23</v>
      </c>
      <c r="D15" s="12">
        <v>45</v>
      </c>
      <c r="E15" s="12">
        <v>73</v>
      </c>
    </row>
    <row r="16" spans="1:5" x14ac:dyDescent="0.3">
      <c r="A16" s="9" t="s">
        <v>2059</v>
      </c>
      <c r="B16" s="12">
        <v>6</v>
      </c>
      <c r="C16" s="12">
        <v>26</v>
      </c>
      <c r="D16" s="12">
        <v>45</v>
      </c>
      <c r="E16" s="12">
        <v>77</v>
      </c>
    </row>
    <row r="17" spans="1:5" x14ac:dyDescent="0.3">
      <c r="A17" s="9" t="s">
        <v>2060</v>
      </c>
      <c r="B17" s="12">
        <v>3</v>
      </c>
      <c r="C17" s="12">
        <v>27</v>
      </c>
      <c r="D17" s="12">
        <v>45</v>
      </c>
      <c r="E17" s="12">
        <v>75</v>
      </c>
    </row>
    <row r="18" spans="1:5" x14ac:dyDescent="0.3">
      <c r="A18" s="9" t="s">
        <v>2061</v>
      </c>
      <c r="B18" s="12">
        <v>7</v>
      </c>
      <c r="C18" s="12">
        <v>32</v>
      </c>
      <c r="D18" s="12">
        <v>42</v>
      </c>
      <c r="E18" s="12">
        <v>81</v>
      </c>
    </row>
    <row r="19" spans="1:5" x14ac:dyDescent="0.3">
      <c r="A19" s="9" t="s">
        <v>2043</v>
      </c>
      <c r="B19" s="12">
        <v>57</v>
      </c>
      <c r="C19" s="12">
        <v>364</v>
      </c>
      <c r="D19" s="12">
        <v>565</v>
      </c>
      <c r="E19" s="12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745-82AF-4CE4-9FAA-02D4175F58E9}">
  <dimension ref="A1:I22"/>
  <sheetViews>
    <sheetView workbookViewId="0">
      <selection activeCell="I22" sqref="I22"/>
    </sheetView>
  </sheetViews>
  <sheetFormatPr defaultRowHeight="15.6" x14ac:dyDescent="0.3"/>
  <cols>
    <col min="1" max="1" width="27.5" customWidth="1"/>
    <col min="2" max="2" width="18.59765625" customWidth="1"/>
    <col min="3" max="3" width="14.296875" customWidth="1"/>
    <col min="4" max="4" width="16.8984375" customWidth="1"/>
    <col min="5" max="5" width="13.3984375" customWidth="1"/>
    <col min="6" max="6" width="19.59765625" customWidth="1"/>
    <col min="7" max="7" width="16.296875" customWidth="1"/>
    <col min="8" max="8" width="19.3984375" customWidth="1"/>
  </cols>
  <sheetData>
    <row r="1" spans="1:8" x14ac:dyDescent="0.3">
      <c r="A1" s="1" t="s">
        <v>2063</v>
      </c>
      <c r="B1" s="1" t="s">
        <v>2064</v>
      </c>
      <c r="C1" s="1" t="s">
        <v>2065</v>
      </c>
      <c r="D1" s="1" t="s">
        <v>2066</v>
      </c>
      <c r="E1" s="1" t="s">
        <v>2067</v>
      </c>
      <c r="F1" s="1" t="s">
        <v>2068</v>
      </c>
      <c r="G1" s="1" t="s">
        <v>2069</v>
      </c>
      <c r="H1" s="1" t="s">
        <v>2070</v>
      </c>
    </row>
    <row r="2" spans="1:8" x14ac:dyDescent="0.3">
      <c r="A2" t="s">
        <v>2071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B2+C2+D2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">
      <c r="A3" t="s">
        <v>2072</v>
      </c>
      <c r="B3">
        <f>COUNTIFS(Crowdfunding!$G:$G,"successful",Crowdfunding!$D:$D,"&gt;=1000",Crowdfunding!$D:$D, "&lt;5000")</f>
        <v>191</v>
      </c>
      <c r="C3">
        <f>COUNTIFS(Crowdfunding!$G:$G,"failed",Crowdfunding!$D:$D,"&gt;=1000",Crowdfunding!$D:$D, "&lt;5000")</f>
        <v>38</v>
      </c>
      <c r="D3">
        <f>COUNTIFS(Crowdfunding!$G:$G,"canceled",Crowdfunding!$D:$D,"&gt;=1000",Crowdfunding!$D:$D, "&lt;5000")</f>
        <v>2</v>
      </c>
      <c r="E3">
        <f t="shared" ref="E3:E13" si="0">B3+C3+D3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">
      <c r="A4" t="s">
        <v>2073</v>
      </c>
      <c r="B4">
        <f>COUNTIFS(Crowdfunding!$G:$G,"successful",Crowdfunding!$D:$D,"&gt;=5000",Crowdfunding!$D:$D, "&lt;10000")</f>
        <v>164</v>
      </c>
      <c r="C4">
        <f>COUNTIFS(Crowdfunding!$G:$G,"failed",Crowdfunding!$D:$D,"&gt;=5000",Crowdfunding!$D:$D, "&lt;10000")</f>
        <v>126</v>
      </c>
      <c r="D4">
        <f>COUNTIFS(Crowdfunding!$G:$G,"canceled",Crowdfunding!$D:$D,"&gt;=5000",Crowdfunding!$D:$D, "&lt;10000")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">
      <c r="A5" t="s">
        <v>2074</v>
      </c>
      <c r="B5">
        <f>COUNTIFS(Crowdfunding!$G:$G,"successful",Crowdfunding!$D:$D,"&gt;=10000",Crowdfunding!$D:$D, "&lt;15000")</f>
        <v>4</v>
      </c>
      <c r="C5">
        <f>COUNTIFS(Crowdfunding!$G:$G,"failed",Crowdfunding!$D:$D,"&gt;=10000",Crowdfunding!$D:$D, "&lt;15000")</f>
        <v>5</v>
      </c>
      <c r="D5">
        <f>COUNTIFS(Crowdfunding!$G:$G,"canceled",Crowdfunding!$D:$D,"&gt;=10000",Crowdfunding!$D:$D, "&lt;15000")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">
      <c r="A6" t="s">
        <v>2075</v>
      </c>
      <c r="B6">
        <f>COUNTIFS(Crowdfunding!$G:$G,"successful",Crowdfunding!$D:$D,"&gt;=15000",Crowdfunding!$D:$D, "&lt;20000")</f>
        <v>10</v>
      </c>
      <c r="C6">
        <f>COUNTIFS(Crowdfunding!$G:$G,"failed",Crowdfunding!$D:$D,"&gt;=15000",Crowdfunding!$D:$D, "&lt;20000")</f>
        <v>0</v>
      </c>
      <c r="D6">
        <f>COUNTIFS(Crowdfunding!$G:$G,"canceled",Crowdfunding!$D:$D,"&gt;=15000",Crowdfunding!$D:$D, "&lt;20000")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">
      <c r="A7" t="s">
        <v>2076</v>
      </c>
      <c r="B7">
        <f>COUNTIFS(Crowdfunding!$G:$G,"successful",Crowdfunding!$D:$D,"&gt;=20000",Crowdfunding!$D:$D, "&lt;25000")</f>
        <v>7</v>
      </c>
      <c r="C7">
        <f>COUNTIFS(Crowdfunding!$G:$G,"failed",Crowdfunding!$D:$D,"&gt;=20000",Crowdfunding!$D:$D, "&lt;25000")</f>
        <v>0</v>
      </c>
      <c r="D7">
        <f>COUNTIFS(Crowdfunding!$G:$G,"canceled",Crowdfunding!$D:$D,"&gt;=20000",Crowdfunding!$D:$D, "&lt;25000")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">
      <c r="A8" t="s">
        <v>2077</v>
      </c>
      <c r="B8">
        <f>COUNTIFS(Crowdfunding!$G:$G,"successful",Crowdfunding!$D:$D,"&gt;=25000",Crowdfunding!$D:$D, "&lt;30000")</f>
        <v>11</v>
      </c>
      <c r="C8">
        <f>COUNTIFS(Crowdfunding!$G:$G,"failed",Crowdfunding!$D:$D,"&gt;=25000",Crowdfunding!$D:$D, "&lt;30000")</f>
        <v>3</v>
      </c>
      <c r="D8">
        <f>COUNTIFS(Crowdfunding!$G:$G,"canceled",Crowdfunding!$D:$D,"&gt;=25000",Crowdfunding!$D:$D, "&lt;30000")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">
      <c r="A9" t="s">
        <v>2078</v>
      </c>
      <c r="B9">
        <f>COUNTIFS(Crowdfunding!$G:$G,"successful",Crowdfunding!$D:$D,"&gt;=30000",Crowdfunding!$D:$D, "&lt;35000")</f>
        <v>7</v>
      </c>
      <c r="C9">
        <f>COUNTIFS(Crowdfunding!$G:$G,"failed",Crowdfunding!$D:$D,"&gt;=30000",Crowdfunding!$D:$D, "&lt;35000")</f>
        <v>0</v>
      </c>
      <c r="D9">
        <f>COUNTIFS(Crowdfunding!$G:$G,"canceled",Crowdfunding!$D:$D,"&gt;=30000",Crowdfunding!$D:$D, "&lt;35000")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">
      <c r="A10" t="s">
        <v>2082</v>
      </c>
      <c r="B10">
        <f>COUNTIFS(Crowdfunding!$G:$G,"successful",Crowdfunding!$D:$D,"&gt;=35000",Crowdfunding!$D:$D, "&lt;40000")</f>
        <v>8</v>
      </c>
      <c r="C10">
        <f>COUNTIFS(Crowdfunding!$G:$G,"failed",Crowdfunding!$D:$D,"&gt;=35000",Crowdfunding!$D:$D, "&lt;40000")</f>
        <v>3</v>
      </c>
      <c r="D10">
        <f>COUNTIFS(Crowdfunding!$G:$G,"canceled",Crowdfunding!$D:$D,"&gt;=35000",Crowdfunding!$D:$D, "&lt;40000")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">
      <c r="A11" t="s">
        <v>2079</v>
      </c>
      <c r="B11">
        <f>COUNTIFS(Crowdfunding!$G:$G,"successful",Crowdfunding!$D:$D,"&gt;=40000",Crowdfunding!$D:$D, "&lt;45000")</f>
        <v>11</v>
      </c>
      <c r="C11">
        <f>COUNTIFS(Crowdfunding!$G:$G,"failed",Crowdfunding!$D:$D,"&gt;=40000",Crowdfunding!$D:$D, "&lt;45000")</f>
        <v>3</v>
      </c>
      <c r="D11">
        <f>COUNTIFS(Crowdfunding!$G:$G,"canceled",Crowdfunding!$D:$D,"&gt;=40000",Crowdfunding!$D:$D, "&lt;45000")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">
      <c r="A12" t="s">
        <v>2080</v>
      </c>
      <c r="B12">
        <f>COUNTIFS(Crowdfunding!$G:$G,"successful",Crowdfunding!$D:$D,"&gt;=45000",Crowdfunding!$D:$D, "&lt;50000")</f>
        <v>8</v>
      </c>
      <c r="C12">
        <f>COUNTIFS(Crowdfunding!$G:$G,"failed",Crowdfunding!$D:$D,"&gt;=45000",Crowdfunding!$D:$D, "&lt;50000")</f>
        <v>3</v>
      </c>
      <c r="D12">
        <f>COUNTIFS(Crowdfunding!$G:$G,"canceled",Crowdfunding!$D:$D,"&gt;=45000",Crowdfunding!$D:$D, "&lt;50000")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">
      <c r="A13" t="s">
        <v>2081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  <row r="22" spans="9:9" x14ac:dyDescent="0.3">
      <c r="I22" t="s">
        <v>2092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48AC-5A0C-45E9-A6BA-7FD3A4B42D6E}">
  <dimension ref="A1:I566"/>
  <sheetViews>
    <sheetView topLeftCell="F1" workbookViewId="0">
      <selection activeCell="Q4" sqref="Q4"/>
    </sheetView>
  </sheetViews>
  <sheetFormatPr defaultRowHeight="15.6" x14ac:dyDescent="0.3"/>
  <cols>
    <col min="2" max="2" width="13.5" customWidth="1"/>
    <col min="5" max="5" width="13.3984375" customWidth="1"/>
    <col min="7" max="7" width="17.3984375" customWidth="1"/>
    <col min="8" max="8" width="10.3984375" customWidth="1"/>
    <col min="9" max="9" width="11.8984375" customWidth="1"/>
  </cols>
  <sheetData>
    <row r="1" spans="1:9" x14ac:dyDescent="0.3">
      <c r="A1" s="1" t="s">
        <v>2083</v>
      </c>
      <c r="B1" s="1" t="s">
        <v>5</v>
      </c>
      <c r="D1" s="1" t="s">
        <v>2083</v>
      </c>
      <c r="E1" s="1" t="s">
        <v>5</v>
      </c>
      <c r="H1" s="1" t="s">
        <v>2090</v>
      </c>
      <c r="I1" s="1" t="s">
        <v>2091</v>
      </c>
    </row>
    <row r="2" spans="1:9" x14ac:dyDescent="0.3">
      <c r="A2" t="s">
        <v>20</v>
      </c>
      <c r="B2">
        <v>158</v>
      </c>
      <c r="D2" t="s">
        <v>14</v>
      </c>
      <c r="E2">
        <v>0</v>
      </c>
      <c r="G2" t="s">
        <v>2084</v>
      </c>
      <c r="H2" s="7">
        <f>AVERAGE(B2:B566)</f>
        <v>851.14690265486729</v>
      </c>
      <c r="I2" s="7">
        <f>AVERAGE(E2:E363)</f>
        <v>587.50828729281773</v>
      </c>
    </row>
    <row r="3" spans="1:9" x14ac:dyDescent="0.3">
      <c r="A3" t="s">
        <v>20</v>
      </c>
      <c r="B3">
        <v>1425</v>
      </c>
      <c r="D3" t="s">
        <v>14</v>
      </c>
      <c r="E3">
        <v>24</v>
      </c>
      <c r="G3" t="s">
        <v>2085</v>
      </c>
      <c r="H3">
        <f>MEDIAN(B2:B566)</f>
        <v>201</v>
      </c>
      <c r="I3">
        <f>MEDIAN(E2:E363)</f>
        <v>114.5</v>
      </c>
    </row>
    <row r="4" spans="1:9" x14ac:dyDescent="0.3">
      <c r="A4" t="s">
        <v>20</v>
      </c>
      <c r="B4">
        <v>174</v>
      </c>
      <c r="D4" t="s">
        <v>14</v>
      </c>
      <c r="E4">
        <v>53</v>
      </c>
      <c r="G4" t="s">
        <v>2086</v>
      </c>
      <c r="H4">
        <f>MIN(B2:B566)</f>
        <v>16</v>
      </c>
      <c r="I4">
        <f>MIN(E2:E363)</f>
        <v>0</v>
      </c>
    </row>
    <row r="5" spans="1:9" x14ac:dyDescent="0.3">
      <c r="A5" t="s">
        <v>20</v>
      </c>
      <c r="B5">
        <v>227</v>
      </c>
      <c r="D5" t="s">
        <v>14</v>
      </c>
      <c r="E5">
        <v>18</v>
      </c>
      <c r="G5" t="s">
        <v>2087</v>
      </c>
      <c r="H5">
        <f>MAX(B2:B566)</f>
        <v>7295</v>
      </c>
      <c r="I5">
        <f>MAX(E2:E363)</f>
        <v>6080</v>
      </c>
    </row>
    <row r="6" spans="1:9" x14ac:dyDescent="0.3">
      <c r="A6" t="s">
        <v>20</v>
      </c>
      <c r="B6">
        <v>220</v>
      </c>
      <c r="D6" t="s">
        <v>14</v>
      </c>
      <c r="E6">
        <v>44</v>
      </c>
      <c r="G6" t="s">
        <v>2088</v>
      </c>
      <c r="H6">
        <f>_xlfn.VAR.S(B2:B566)</f>
        <v>1606216.5936295739</v>
      </c>
      <c r="I6" s="7">
        <f>_xlfn.VAR.S(E2:E363)</f>
        <v>928484.1952219893</v>
      </c>
    </row>
    <row r="7" spans="1:9" x14ac:dyDescent="0.3">
      <c r="A7" t="s">
        <v>20</v>
      </c>
      <c r="B7">
        <v>98</v>
      </c>
      <c r="D7" t="s">
        <v>14</v>
      </c>
      <c r="E7">
        <v>27</v>
      </c>
      <c r="G7" t="s">
        <v>2089</v>
      </c>
      <c r="H7" s="7">
        <f>_xlfn.STDEV.S(B2:B566)</f>
        <v>1267.366006183523</v>
      </c>
      <c r="I7" s="7">
        <f>_xlfn.STDEV.S(E2:E363)</f>
        <v>963.57884743387206</v>
      </c>
    </row>
    <row r="8" spans="1:9" x14ac:dyDescent="0.3">
      <c r="A8" t="s">
        <v>20</v>
      </c>
      <c r="B8">
        <v>100</v>
      </c>
      <c r="D8" t="s">
        <v>14</v>
      </c>
      <c r="E8">
        <v>55</v>
      </c>
    </row>
    <row r="9" spans="1:9" x14ac:dyDescent="0.3">
      <c r="A9" t="s">
        <v>20</v>
      </c>
      <c r="B9">
        <v>1249</v>
      </c>
      <c r="D9" t="s">
        <v>14</v>
      </c>
      <c r="E9">
        <v>200</v>
      </c>
    </row>
    <row r="10" spans="1:9" x14ac:dyDescent="0.3">
      <c r="A10" t="s">
        <v>20</v>
      </c>
      <c r="B10">
        <v>1396</v>
      </c>
      <c r="D10" t="s">
        <v>14</v>
      </c>
      <c r="E10">
        <v>452</v>
      </c>
    </row>
    <row r="11" spans="1:9" x14ac:dyDescent="0.3">
      <c r="A11" t="s">
        <v>20</v>
      </c>
      <c r="B11">
        <v>890</v>
      </c>
      <c r="D11" t="s">
        <v>14</v>
      </c>
      <c r="E11">
        <v>674</v>
      </c>
    </row>
    <row r="12" spans="1:9" x14ac:dyDescent="0.3">
      <c r="A12" t="s">
        <v>20</v>
      </c>
      <c r="B12">
        <v>142</v>
      </c>
      <c r="D12" t="s">
        <v>14</v>
      </c>
      <c r="E12">
        <v>558</v>
      </c>
    </row>
    <row r="13" spans="1:9" x14ac:dyDescent="0.3">
      <c r="A13" t="s">
        <v>20</v>
      </c>
      <c r="B13">
        <v>2673</v>
      </c>
      <c r="D13" t="s">
        <v>14</v>
      </c>
      <c r="E13">
        <v>15</v>
      </c>
    </row>
    <row r="14" spans="1:9" x14ac:dyDescent="0.3">
      <c r="A14" t="s">
        <v>20</v>
      </c>
      <c r="B14">
        <v>163</v>
      </c>
      <c r="D14" t="s">
        <v>14</v>
      </c>
      <c r="E14">
        <v>2307</v>
      </c>
    </row>
    <row r="15" spans="1:9" x14ac:dyDescent="0.3">
      <c r="A15" t="s">
        <v>20</v>
      </c>
      <c r="B15">
        <v>2220</v>
      </c>
      <c r="D15" t="s">
        <v>14</v>
      </c>
      <c r="E15">
        <v>88</v>
      </c>
    </row>
    <row r="16" spans="1:9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">
    <cfRule type="containsText" dxfId="7" priority="9" operator="containsText" text="canceled">
      <formula>NOT(ISERROR(SEARCH("canceled",A2)))</formula>
    </cfRule>
    <cfRule type="containsText" dxfId="6" priority="10" operator="containsText" text="live">
      <formula>NOT(ISERROR(SEARCH("live",A2)))</formula>
    </cfRule>
    <cfRule type="containsText" dxfId="5" priority="11" operator="containsText" text="successful">
      <formula>NOT(ISERROR(SEARCH("successful",A2)))</formula>
    </cfRule>
    <cfRule type="containsText" dxfId="4" priority="12" operator="containsText" text="failed">
      <formula>NOT(ISERROR(SEARCH("failed",A2)))</formula>
    </cfRule>
  </conditionalFormatting>
  <conditionalFormatting sqref="D2:D365">
    <cfRule type="containsText" dxfId="3" priority="1" operator="containsText" text="canceled">
      <formula>NOT(ISERROR(SEARCH("canceled",D2)))</formula>
    </cfRule>
    <cfRule type="containsText" dxfId="2" priority="2" operator="containsText" text="live">
      <formula>NOT(ISERROR(SEARCH("live",D2)))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Pivot Table 1</vt:lpstr>
      <vt:lpstr>Pivot Table 2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Clarissa Nunez</cp:lastModifiedBy>
  <dcterms:created xsi:type="dcterms:W3CDTF">2021-09-29T18:52:28Z</dcterms:created>
  <dcterms:modified xsi:type="dcterms:W3CDTF">2024-10-03T23:17:30Z</dcterms:modified>
</cp:coreProperties>
</file>