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2017\"/>
    </mc:Choice>
  </mc:AlternateContent>
  <bookViews>
    <workbookView xWindow="1860" yWindow="0" windowWidth="14640" windowHeight="4905"/>
  </bookViews>
  <sheets>
    <sheet name="Sheet1" sheetId="1" r:id="rId1"/>
  </sheets>
  <definedNames>
    <definedName name="g">Sheet1!$A$9</definedName>
    <definedName name="I_0">Sheet1!$A$12</definedName>
    <definedName name="k">Sheet1!$D$11</definedName>
    <definedName name="L">Sheet1!$A$11</definedName>
    <definedName name="Lf">Sheet1!$R$3</definedName>
    <definedName name="m">Sheet1!$A$10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H19" i="1"/>
  <c r="O19" i="1"/>
  <c r="U8" i="1"/>
  <c r="V8" i="1"/>
  <c r="V9" i="1"/>
  <c r="U9" i="1"/>
  <c r="V7" i="1"/>
  <c r="U7" i="1"/>
  <c r="T9" i="1"/>
  <c r="T7" i="1"/>
  <c r="S9" i="1"/>
  <c r="M19" i="1"/>
  <c r="L13" i="1"/>
  <c r="K13" i="1"/>
  <c r="H13" i="1"/>
  <c r="N12" i="1"/>
  <c r="N13" i="1" s="1"/>
  <c r="M12" i="1"/>
  <c r="M13" i="1" s="1"/>
  <c r="L12" i="1"/>
  <c r="K12" i="1"/>
  <c r="J12" i="1"/>
  <c r="J13" i="1" s="1"/>
  <c r="I12" i="1"/>
  <c r="I13" i="1" s="1"/>
  <c r="H12" i="1"/>
  <c r="N7" i="1"/>
  <c r="M7" i="1"/>
  <c r="L7" i="1"/>
  <c r="K7" i="1"/>
  <c r="J7" i="1"/>
  <c r="I7" i="1"/>
  <c r="H7" i="1"/>
  <c r="N6" i="1"/>
  <c r="M6" i="1"/>
  <c r="L6" i="1"/>
  <c r="K6" i="1"/>
  <c r="J6" i="1"/>
  <c r="I6" i="1"/>
  <c r="H6" i="1"/>
  <c r="H11" i="1"/>
  <c r="S7" i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H25" i="1"/>
  <c r="H24" i="1"/>
  <c r="H23" i="1"/>
  <c r="H22" i="1"/>
  <c r="H21" i="1"/>
  <c r="H20" i="1"/>
  <c r="I11" i="1"/>
  <c r="J11" i="1"/>
  <c r="K11" i="1"/>
  <c r="L11" i="1"/>
  <c r="M11" i="1"/>
  <c r="N11" i="1"/>
  <c r="N5" i="1"/>
  <c r="M5" i="1"/>
  <c r="L5" i="1"/>
  <c r="K5" i="1"/>
  <c r="J5" i="1"/>
  <c r="I5" i="1"/>
  <c r="H5" i="1"/>
  <c r="D8" i="1" l="1"/>
  <c r="D9" i="1" s="1"/>
  <c r="D10" i="1" s="1"/>
  <c r="D11" i="1" s="1"/>
  <c r="D7" i="1"/>
  <c r="A7" i="1"/>
  <c r="A8" i="1" s="1"/>
  <c r="A12" i="1" s="1"/>
  <c r="L22" i="1" s="1"/>
  <c r="X9" i="1" l="1"/>
  <c r="L21" i="1"/>
  <c r="X8" i="1"/>
  <c r="W9" i="1"/>
  <c r="X7" i="1"/>
  <c r="K20" i="1"/>
  <c r="K23" i="1"/>
  <c r="W8" i="1"/>
  <c r="W7" i="1"/>
  <c r="L20" i="1"/>
  <c r="L23" i="1"/>
  <c r="L19" i="1"/>
  <c r="K21" i="1"/>
  <c r="N21" i="1" s="1"/>
  <c r="P21" i="1" s="1"/>
  <c r="K25" i="1"/>
  <c r="L25" i="1"/>
  <c r="K24" i="1"/>
  <c r="K22" i="1"/>
  <c r="N22" i="1" s="1"/>
  <c r="P22" i="1" s="1"/>
  <c r="L24" i="1"/>
  <c r="N19" i="1" l="1"/>
  <c r="P19" i="1" s="1"/>
  <c r="N20" i="1"/>
  <c r="P20" i="1" s="1"/>
  <c r="N25" i="1"/>
  <c r="P25" i="1" s="1"/>
  <c r="N23" i="1"/>
  <c r="P23" i="1" s="1"/>
  <c r="N24" i="1"/>
  <c r="P24" i="1" s="1"/>
</calcChain>
</file>

<file path=xl/sharedStrings.xml><?xml version="1.0" encoding="utf-8"?>
<sst xmlns="http://schemas.openxmlformats.org/spreadsheetml/2006/main" count="53" uniqueCount="43">
  <si>
    <t>Parte 1</t>
  </si>
  <si>
    <t>T_0</t>
  </si>
  <si>
    <t>Parte 2</t>
  </si>
  <si>
    <t>4T_0</t>
  </si>
  <si>
    <t>20T_0</t>
  </si>
  <si>
    <t>w_0</t>
  </si>
  <si>
    <t>w_0^2</t>
  </si>
  <si>
    <t xml:space="preserve">m </t>
  </si>
  <si>
    <t>k</t>
  </si>
  <si>
    <t>g</t>
  </si>
  <si>
    <t>m</t>
  </si>
  <si>
    <t>L</t>
  </si>
  <si>
    <t>I_0</t>
  </si>
  <si>
    <t>Parte 3</t>
  </si>
  <si>
    <t>T3</t>
  </si>
  <si>
    <t>T-3</t>
  </si>
  <si>
    <t>T4</t>
  </si>
  <si>
    <t>T-4</t>
  </si>
  <si>
    <t>T5</t>
  </si>
  <si>
    <t>T6</t>
  </si>
  <si>
    <t>T7</t>
  </si>
  <si>
    <t>T8</t>
  </si>
  <si>
    <t>T-5</t>
  </si>
  <si>
    <t>T-6</t>
  </si>
  <si>
    <t>T-7</t>
  </si>
  <si>
    <t>T-8</t>
  </si>
  <si>
    <t>T-9</t>
  </si>
  <si>
    <t>T9</t>
  </si>
  <si>
    <t>Promedio</t>
  </si>
  <si>
    <t>T+</t>
  </si>
  <si>
    <t>T-</t>
  </si>
  <si>
    <t>w+</t>
  </si>
  <si>
    <t>w-</t>
  </si>
  <si>
    <t>Delta</t>
  </si>
  <si>
    <t>Tp</t>
  </si>
  <si>
    <t>Parte 4</t>
  </si>
  <si>
    <t>T</t>
  </si>
  <si>
    <t>Lf</t>
  </si>
  <si>
    <t>theta</t>
  </si>
  <si>
    <t>W+</t>
  </si>
  <si>
    <t>W-</t>
  </si>
  <si>
    <t>delta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</si>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</sst>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E9" sqref="E9"/>
    </sheetView>
  </sheetViews>
  <sheetFormatPr defaultRowHeight="15" x14ac:dyDescent="0.25"/>
  <sheetData>
    <row r="1" spans="1:24" x14ac:dyDescent="0.25">
      <c r="A1" t="s">
        <v>0</v>
      </c>
      <c r="D1" t="s">
        <v>2</v>
      </c>
      <c r="H1" t="s">
        <v>13</v>
      </c>
      <c r="R1" t="s">
        <v>35</v>
      </c>
    </row>
    <row r="2" spans="1:24" x14ac:dyDescent="0.25">
      <c r="A2">
        <v>4.78</v>
      </c>
      <c r="D2">
        <v>12.13</v>
      </c>
      <c r="F2" t="s">
        <v>7</v>
      </c>
      <c r="H2" t="s">
        <v>14</v>
      </c>
      <c r="I2" t="s">
        <v>16</v>
      </c>
      <c r="J2" t="s">
        <v>18</v>
      </c>
      <c r="K2" t="s">
        <v>19</v>
      </c>
      <c r="L2" t="s">
        <v>20</v>
      </c>
      <c r="M2" t="s">
        <v>21</v>
      </c>
      <c r="N2" t="s">
        <v>27</v>
      </c>
    </row>
    <row r="3" spans="1:24" x14ac:dyDescent="0.25">
      <c r="A3">
        <v>5.0599999999999996</v>
      </c>
      <c r="D3">
        <v>12.19</v>
      </c>
      <c r="F3">
        <v>0.19040000000000001</v>
      </c>
      <c r="H3">
        <v>9.8699999999999992</v>
      </c>
      <c r="I3">
        <v>9.76</v>
      </c>
      <c r="J3">
        <v>9.8800000000000008</v>
      </c>
      <c r="K3">
        <v>10</v>
      </c>
      <c r="L3">
        <v>9.82</v>
      </c>
      <c r="M3">
        <v>9.99</v>
      </c>
      <c r="N3">
        <v>10.1</v>
      </c>
      <c r="R3">
        <v>0.41499999999999998</v>
      </c>
      <c r="S3" t="s">
        <v>37</v>
      </c>
    </row>
    <row r="4" spans="1:24" x14ac:dyDescent="0.25">
      <c r="A4">
        <v>5.1100000000000003</v>
      </c>
      <c r="D4">
        <v>12.1</v>
      </c>
      <c r="H4">
        <v>9.93</v>
      </c>
      <c r="I4">
        <v>9.85</v>
      </c>
      <c r="J4">
        <v>9.68</v>
      </c>
      <c r="K4">
        <v>10.039999999999999</v>
      </c>
      <c r="L4">
        <v>10.14</v>
      </c>
      <c r="M4">
        <v>10.18</v>
      </c>
      <c r="N4">
        <v>10.17</v>
      </c>
    </row>
    <row r="5" spans="1:24" x14ac:dyDescent="0.25">
      <c r="A5">
        <v>5.0599999999999996</v>
      </c>
      <c r="D5">
        <v>12.14</v>
      </c>
      <c r="G5" t="s">
        <v>28</v>
      </c>
      <c r="H5">
        <f>AVERAGE(H3:H4)</f>
        <v>9.8999999999999986</v>
      </c>
      <c r="I5">
        <f>AVERAGE(I3:I4)</f>
        <v>9.8049999999999997</v>
      </c>
      <c r="J5">
        <f>AVERAGE(J3:J4)</f>
        <v>9.7800000000000011</v>
      </c>
      <c r="K5">
        <f>AVERAGE(K3:K4)</f>
        <v>10.02</v>
      </c>
      <c r="L5">
        <f>AVERAGE(L3:L4)</f>
        <v>9.98</v>
      </c>
      <c r="M5">
        <f>AVERAGE(M3:M4)</f>
        <v>10.085000000000001</v>
      </c>
      <c r="N5">
        <f>AVERAGE(N3:N4)</f>
        <v>10.135</v>
      </c>
    </row>
    <row r="6" spans="1:24" x14ac:dyDescent="0.25">
      <c r="A6">
        <v>4.95</v>
      </c>
      <c r="D6">
        <v>12.2</v>
      </c>
      <c r="G6" t="s">
        <v>29</v>
      </c>
      <c r="H6">
        <f>H5/8</f>
        <v>1.2374999999999998</v>
      </c>
      <c r="I6">
        <f t="shared" ref="I6:N6" si="0">I5/8</f>
        <v>1.225625</v>
      </c>
      <c r="J6">
        <f t="shared" si="0"/>
        <v>1.2225000000000001</v>
      </c>
      <c r="K6">
        <f t="shared" si="0"/>
        <v>1.2524999999999999</v>
      </c>
      <c r="L6">
        <f t="shared" si="0"/>
        <v>1.2475000000000001</v>
      </c>
      <c r="M6">
        <f t="shared" si="0"/>
        <v>1.2606250000000001</v>
      </c>
      <c r="N6">
        <f t="shared" si="0"/>
        <v>1.266875</v>
      </c>
      <c r="R6" t="s">
        <v>38</v>
      </c>
      <c r="S6" t="s">
        <v>29</v>
      </c>
      <c r="T6" t="s">
        <v>30</v>
      </c>
      <c r="U6" t="s">
        <v>39</v>
      </c>
      <c r="V6" t="s">
        <v>40</v>
      </c>
      <c r="W6" t="s">
        <v>31</v>
      </c>
      <c r="X6" t="s">
        <v>32</v>
      </c>
    </row>
    <row r="7" spans="1:24" x14ac:dyDescent="0.25">
      <c r="A7">
        <f>AVERAGE(A2:A6)</f>
        <v>4.9919999999999991</v>
      </c>
      <c r="B7" t="s">
        <v>3</v>
      </c>
      <c r="D7">
        <f>AVERAGE(D2:D6)</f>
        <v>12.152000000000001</v>
      </c>
      <c r="E7" t="s">
        <v>4</v>
      </c>
      <c r="G7" t="s">
        <v>39</v>
      </c>
      <c r="H7">
        <f>2*PI()/H6</f>
        <v>5.0773214603471413</v>
      </c>
      <c r="I7">
        <f>2*PI()/I6</f>
        <v>5.1265152939762055</v>
      </c>
      <c r="J7">
        <f t="shared" ref="J7:N7" si="1">2*PI()/J6</f>
        <v>5.1396198831734852</v>
      </c>
      <c r="K7">
        <f t="shared" si="1"/>
        <v>5.016515215313043</v>
      </c>
      <c r="L7">
        <f t="shared" si="1"/>
        <v>5.0366214887211109</v>
      </c>
      <c r="M7">
        <f t="shared" si="1"/>
        <v>4.9841826928544064</v>
      </c>
      <c r="N7">
        <f t="shared" si="1"/>
        <v>4.9595937303834923</v>
      </c>
      <c r="R7">
        <v>5</v>
      </c>
      <c r="S7">
        <f>6.23/5</f>
        <v>1.246</v>
      </c>
      <c r="T7">
        <f>5.63/5</f>
        <v>1.1259999999999999</v>
      </c>
      <c r="U7">
        <f>2*PI()/S7</f>
        <v>5.0426848372227822</v>
      </c>
      <c r="V7">
        <f>2*PI()/T7</f>
        <v>5.5800935232500768</v>
      </c>
      <c r="W7">
        <f>SQRT(Lf*m*g/(I_0*COS(R7*PI()/180)) + 2*k*Lf*Lf*COS(R7*PI()/180)*COS(R7*PI()/180)/I_0)</f>
        <v>1.7590313017613135</v>
      </c>
      <c r="X7">
        <f>SQRT(Lf*m*g/(I_0*COS(R7*PI()/180)) + 2*k*Lf*Lf*SIN(R7*PI()/180)*SIN(R7*PI()/180)/I_0)</f>
        <v>0.81440531052651122</v>
      </c>
    </row>
    <row r="8" spans="1:24" x14ac:dyDescent="0.25">
      <c r="A8">
        <f>A7/4</f>
        <v>1.2479999999999998</v>
      </c>
      <c r="B8" t="s">
        <v>1</v>
      </c>
      <c r="D8">
        <f>D7/20</f>
        <v>0.60760000000000003</v>
      </c>
      <c r="E8" t="s">
        <v>1</v>
      </c>
      <c r="H8" t="s">
        <v>15</v>
      </c>
      <c r="I8" t="s">
        <v>17</v>
      </c>
      <c r="J8" t="s">
        <v>22</v>
      </c>
      <c r="K8" t="s">
        <v>23</v>
      </c>
      <c r="L8" t="s">
        <v>24</v>
      </c>
      <c r="M8" t="s">
        <v>25</v>
      </c>
      <c r="N8" t="s">
        <v>26</v>
      </c>
      <c r="R8">
        <v>10</v>
      </c>
      <c r="U8" t="e">
        <f>2*PI()/S8</f>
        <v>#DIV/0!</v>
      </c>
      <c r="V8" t="e">
        <f>2*PI()/T8</f>
        <v>#DIV/0!</v>
      </c>
      <c r="W8">
        <f>SQRT(Lf*m*g/(I_0*COS(R8*PI()/180)) + 2*k*Lf*Lf*COS(R8*PI()/180)*COS(R8*PI()/180)/I_0)</f>
        <v>1.7452682805660793</v>
      </c>
      <c r="X8">
        <f>SQRT(Lf*m*g/(I_0*COS(R8*PI()/180)) + 2*k*Lf*Lf*SIN(R8*PI()/180)*SIN(R8*PI()/180)/I_0)</f>
        <v>0.85228521405038749</v>
      </c>
    </row>
    <row r="9" spans="1:24" x14ac:dyDescent="0.25">
      <c r="A9">
        <v>9.7680000000000007</v>
      </c>
      <c r="B9" t="s">
        <v>9</v>
      </c>
      <c r="D9">
        <f>2*PI()/D8</f>
        <v>10.340989643152708</v>
      </c>
      <c r="E9" t="s">
        <v>5</v>
      </c>
      <c r="H9">
        <v>9.1300000000000008</v>
      </c>
      <c r="I9">
        <v>8.8000000000000007</v>
      </c>
      <c r="J9">
        <v>8.15</v>
      </c>
      <c r="K9">
        <v>8.09</v>
      </c>
      <c r="L9">
        <v>7.55</v>
      </c>
      <c r="M9">
        <v>7.26</v>
      </c>
      <c r="N9">
        <v>6.78</v>
      </c>
      <c r="R9">
        <v>15</v>
      </c>
      <c r="S9">
        <f>6.17/5</f>
        <v>1.234</v>
      </c>
      <c r="T9">
        <f>5.71/5</f>
        <v>1.1419999999999999</v>
      </c>
      <c r="U9">
        <f>2*PI()/S9</f>
        <v>5.0917222910693569</v>
      </c>
      <c r="V9">
        <f>2*PI()/T9</f>
        <v>5.5019135789663629</v>
      </c>
      <c r="W9">
        <f>SQRT(Lf*m*g/(I_0*COS(R9*PI()/180)) + 2*k*Lf*Lf*COS(R9*PI()/180)*COS(R9*PI()/180)/I_0)</f>
        <v>1.7227258725566674</v>
      </c>
      <c r="X9">
        <f>SQRT(Lf*m*g/(I_0*COS(R9*PI()/180)) + 2*k*Lf*Lf*SIN(R9*PI()/180)*SIN(R9*PI()/180)/I_0)</f>
        <v>0.91107407621608849</v>
      </c>
    </row>
    <row r="10" spans="1:24" x14ac:dyDescent="0.25">
      <c r="A10">
        <v>0.45</v>
      </c>
      <c r="B10" t="s">
        <v>10</v>
      </c>
      <c r="D10">
        <f>D9*D9</f>
        <v>106.93606679979158</v>
      </c>
      <c r="E10" t="s">
        <v>6</v>
      </c>
      <c r="H10">
        <v>9.09</v>
      </c>
      <c r="I10">
        <v>8.3000000000000007</v>
      </c>
      <c r="J10">
        <v>8.3699999999999992</v>
      </c>
      <c r="K10">
        <v>7.87</v>
      </c>
      <c r="L10">
        <v>7.62</v>
      </c>
      <c r="M10">
        <v>7.29</v>
      </c>
      <c r="N10">
        <v>6.8</v>
      </c>
    </row>
    <row r="11" spans="1:24" x14ac:dyDescent="0.25">
      <c r="A11">
        <v>0.41499999999999998</v>
      </c>
      <c r="B11" t="s">
        <v>11</v>
      </c>
      <c r="D11">
        <f>D10*F3</f>
        <v>20.360627118680316</v>
      </c>
      <c r="E11" t="s">
        <v>8</v>
      </c>
      <c r="G11" t="s">
        <v>28</v>
      </c>
      <c r="H11">
        <f>AVERAGE(H9:H10)</f>
        <v>9.11</v>
      </c>
      <c r="I11">
        <f>AVERAGE(I9:I10)</f>
        <v>8.5500000000000007</v>
      </c>
      <c r="J11">
        <f>AVERAGE(J9:J10)</f>
        <v>8.26</v>
      </c>
      <c r="K11">
        <f>AVERAGE(K9:K10)</f>
        <v>7.98</v>
      </c>
      <c r="L11">
        <f>AVERAGE(L9:L10)</f>
        <v>7.585</v>
      </c>
      <c r="M11">
        <f>AVERAGE(M9:M10)</f>
        <v>7.2750000000000004</v>
      </c>
      <c r="N11">
        <f>AVERAGE(N9:N10)</f>
        <v>6.79</v>
      </c>
    </row>
    <row r="12" spans="1:24" x14ac:dyDescent="0.25">
      <c r="A12">
        <f>A8*A8*A9*A10*A11</f>
        <v>2.8411583016959994</v>
      </c>
      <c r="B12" t="s">
        <v>12</v>
      </c>
      <c r="G12" t="s">
        <v>30</v>
      </c>
      <c r="H12">
        <f>H11/8</f>
        <v>1.1387499999999999</v>
      </c>
      <c r="I12">
        <f t="shared" ref="I12" si="2">I11/8</f>
        <v>1.0687500000000001</v>
      </c>
      <c r="J12">
        <f t="shared" ref="J12" si="3">J11/8</f>
        <v>1.0325</v>
      </c>
      <c r="K12">
        <f t="shared" ref="K12" si="4">K11/8</f>
        <v>0.99750000000000005</v>
      </c>
      <c r="L12">
        <f t="shared" ref="L12" si="5">L11/8</f>
        <v>0.948125</v>
      </c>
      <c r="M12">
        <f t="shared" ref="M12" si="6">M11/8</f>
        <v>0.90937500000000004</v>
      </c>
      <c r="N12">
        <f t="shared" ref="N12" si="7">N11/8</f>
        <v>0.84875</v>
      </c>
    </row>
    <row r="13" spans="1:24" x14ac:dyDescent="0.25">
      <c r="G13" t="s">
        <v>40</v>
      </c>
      <c r="H13">
        <f>2*PI()/H12</f>
        <v>5.5176160765572657</v>
      </c>
      <c r="I13">
        <f>2*PI()/I12</f>
        <v>5.8790037961914257</v>
      </c>
      <c r="J13">
        <f t="shared" ref="J13:J14" si="8">2*PI()/J12</f>
        <v>6.0854094984790184</v>
      </c>
      <c r="K13">
        <f t="shared" ref="K13:K14" si="9">2*PI()/K12</f>
        <v>6.2989326387765274</v>
      </c>
      <c r="L13">
        <f t="shared" ref="L13:L14" si="10">2*PI()/L12</f>
        <v>6.6269587946521673</v>
      </c>
      <c r="M13">
        <f t="shared" ref="M13:M14" si="11">2*PI()/M12</f>
        <v>6.9093446676888917</v>
      </c>
      <c r="N13">
        <f t="shared" ref="N13:N14" si="12">2*PI()/N12</f>
        <v>7.4028692868095272</v>
      </c>
    </row>
    <row r="14" spans="1:24" x14ac:dyDescent="0.25">
      <c r="H14">
        <v>5.5176160765572657</v>
      </c>
      <c r="I14">
        <v>5.8790037961914257</v>
      </c>
      <c r="J14">
        <v>6.0854094984790184</v>
      </c>
      <c r="K14">
        <v>6.2989326387765274</v>
      </c>
      <c r="L14">
        <v>6.6269587946521673</v>
      </c>
      <c r="M14">
        <v>6.9093446676888917</v>
      </c>
      <c r="N14">
        <v>7.4028692868095272</v>
      </c>
    </row>
    <row r="18" spans="7:17" x14ac:dyDescent="0.25">
      <c r="I18" t="s">
        <v>39</v>
      </c>
      <c r="J18" t="s">
        <v>40</v>
      </c>
      <c r="K18" t="s">
        <v>31</v>
      </c>
      <c r="L18" t="s">
        <v>32</v>
      </c>
      <c r="M18" t="s">
        <v>33</v>
      </c>
      <c r="N18" t="s">
        <v>41</v>
      </c>
      <c r="O18" t="s">
        <v>34</v>
      </c>
      <c r="P18" t="s">
        <v>42</v>
      </c>
      <c r="Q18" t="s">
        <v>36</v>
      </c>
    </row>
    <row r="19" spans="7:17" x14ac:dyDescent="0.25">
      <c r="G19">
        <v>3</v>
      </c>
      <c r="H19">
        <f>0.025*G19+(0.03)</f>
        <v>0.10500000000000001</v>
      </c>
      <c r="I19">
        <v>5.0773214603471413</v>
      </c>
      <c r="J19">
        <v>5.5176160765572657</v>
      </c>
      <c r="K19">
        <f>SQRT(H19*m*g/(I_0*COS(10*PI()/180)) + 2*k*H19*H19*COS(10*PI()/180)*COS(10*PI()/180)/I_0)</f>
        <v>0.56409707969384859</v>
      </c>
      <c r="L19">
        <f>SQRT(H19*m*g/(I_0*COS(10*PI()/180)) + 2*k*H19*H19*SIN(10*PI()/180)*SIN(10*PI()/180)/I_0)</f>
        <v>0.41196836722750352</v>
      </c>
      <c r="M19">
        <f>(I19-J19)/2</f>
        <v>-0.22014730810506222</v>
      </c>
      <c r="N19">
        <f>(K19-L19)/2</f>
        <v>7.6064356233172536E-2</v>
      </c>
      <c r="O19">
        <f>ABS(PI()/M19)</f>
        <v>14.270411392405089</v>
      </c>
      <c r="P19">
        <f>ABS(PI()/N19)</f>
        <v>41.301771409980176</v>
      </c>
      <c r="Q19">
        <v>12.14</v>
      </c>
    </row>
    <row r="20" spans="7:17" x14ac:dyDescent="0.25">
      <c r="G20">
        <v>4</v>
      </c>
      <c r="H20">
        <f>0.025*G20</f>
        <v>0.1</v>
      </c>
      <c r="I20">
        <v>5.1265152939762055</v>
      </c>
      <c r="J20">
        <v>5.8790037961914257</v>
      </c>
      <c r="K20">
        <f>SQRT(H20*m*g/(I_0*COS(10*PI()/180)) + 2*k*H20*H20*COS(10*PI()/180)*COS(10*PI()/180)/I_0)</f>
        <v>0.54415314974930928</v>
      </c>
      <c r="L20">
        <f>SQRT(H20*m*g/(I_0*COS(10*PI()/180)) + 2*k*H20*H20*SIN(10*PI()/180)*SIN(10*PI()/180)/I_0)</f>
        <v>0.40177112687251865</v>
      </c>
      <c r="M20">
        <f>(I20-J20)/2</f>
        <v>-0.37624425110761006</v>
      </c>
      <c r="N20">
        <f>(K20-L20)/2</f>
        <v>7.1191011438395319E-2</v>
      </c>
      <c r="O20">
        <f>ABS(PI()/M20)</f>
        <v>8.3498754980079752</v>
      </c>
      <c r="P20">
        <f>ABS(PI()/N20)</f>
        <v>44.129063348233927</v>
      </c>
      <c r="Q20">
        <v>6.54</v>
      </c>
    </row>
    <row r="21" spans="7:17" x14ac:dyDescent="0.25">
      <c r="G21">
        <v>5</v>
      </c>
      <c r="H21">
        <f>0.025*G21</f>
        <v>0.125</v>
      </c>
      <c r="I21">
        <v>5.1396198831734852</v>
      </c>
      <c r="J21">
        <v>6.0854094984790184</v>
      </c>
      <c r="K21">
        <f>SQRT(H21*m*g/(I_0*COS(10*PI()/180)) + 2*k*H21*H21*COS(10*PI()/180)*COS(10*PI()/180)/I_0)</f>
        <v>0.64309190355475077</v>
      </c>
      <c r="L21">
        <f>SQRT(H21*m*g/(I_0*COS(10*PI()/180)) + 2*k*H21*H21*SIN(10*PI()/180)*SIN(10*PI()/180)/I_0)</f>
        <v>0.45069459191069389</v>
      </c>
      <c r="M21">
        <f>(I21-J21)/2</f>
        <v>-0.47289480765276659</v>
      </c>
      <c r="N21">
        <f>(K21-L21)/2</f>
        <v>9.6198655822028439E-2</v>
      </c>
      <c r="O21">
        <f>ABS(PI()/M21)</f>
        <v>6.6433223684210478</v>
      </c>
      <c r="P21">
        <f t="shared" ref="P21:P25" si="13">ABS(PI()/N21)</f>
        <v>32.657344603669635</v>
      </c>
      <c r="Q21">
        <v>5.36</v>
      </c>
    </row>
    <row r="22" spans="7:17" x14ac:dyDescent="0.25">
      <c r="G22">
        <v>6</v>
      </c>
      <c r="H22">
        <f>0.025*G22</f>
        <v>0.15000000000000002</v>
      </c>
      <c r="I22">
        <v>5.016515215313043</v>
      </c>
      <c r="J22">
        <v>6.2989326387765274</v>
      </c>
      <c r="K22">
        <f>SQRT(H22*m*g/(I_0*COS(10*PI()/180)) + 2*k*H22*H22*COS(10*PI()/180)*COS(10*PI()/180)/I_0)</f>
        <v>0.74054526926398889</v>
      </c>
      <c r="L22">
        <f>SQRT(H22*m*g/(I_0*COS(10*PI()/180)) + 2*k*H22*H22*SIN(10*PI()/180)*SIN(10*PI()/180)/I_0)</f>
        <v>0.49534979443166449</v>
      </c>
      <c r="M22">
        <f>(I22-J22)/2</f>
        <v>-0.64120871173174221</v>
      </c>
      <c r="N22">
        <f>(K22-L22)/2</f>
        <v>0.1225977374161622</v>
      </c>
      <c r="O22">
        <f>ABS(PI()/M22)</f>
        <v>4.8994852941176479</v>
      </c>
      <c r="P22">
        <f t="shared" si="13"/>
        <v>25.625209076457502</v>
      </c>
      <c r="Q22">
        <v>4.34</v>
      </c>
    </row>
    <row r="23" spans="7:17" x14ac:dyDescent="0.25">
      <c r="G23">
        <v>7</v>
      </c>
      <c r="H23">
        <f>0.025*G23</f>
        <v>0.17500000000000002</v>
      </c>
      <c r="I23">
        <v>5.0366214887211109</v>
      </c>
      <c r="J23">
        <v>6.6269587946521673</v>
      </c>
      <c r="K23">
        <f>SQRT(H23*m*g/(I_0*COS(10*PI()/180)) + 2*k*H23*H23*COS(10*PI()/180)*COS(10*PI()/180)/I_0)</f>
        <v>0.837032226749303</v>
      </c>
      <c r="L23">
        <f>SQRT(H23*m*g/(I_0*COS(10*PI()/180)) + 2*k*H23*H23*SIN(10*PI()/180)*SIN(10*PI()/180)/I_0)</f>
        <v>0.53680298936038873</v>
      </c>
      <c r="M23">
        <f>(I23-J23)/2</f>
        <v>-0.79516865296552819</v>
      </c>
      <c r="N23">
        <f>(K23-L23)/2</f>
        <v>0.15011461869445714</v>
      </c>
      <c r="O23">
        <f>ABS(PI()/M23)</f>
        <v>3.9508507306889347</v>
      </c>
      <c r="P23">
        <f t="shared" si="13"/>
        <v>20.927959454662986</v>
      </c>
      <c r="Q23">
        <v>4.32</v>
      </c>
    </row>
    <row r="24" spans="7:17" x14ac:dyDescent="0.25">
      <c r="G24">
        <v>8</v>
      </c>
      <c r="H24">
        <f>0.025*G24</f>
        <v>0.2</v>
      </c>
      <c r="I24">
        <v>4.9841826928544064</v>
      </c>
      <c r="J24">
        <v>6.9093446676888917</v>
      </c>
      <c r="K24">
        <f>SQRT(H24*m*g/(I_0*COS(10*PI()/180)) + 2*k*H24*H24*COS(10*PI()/180)*COS(10*PI()/180)/I_0)</f>
        <v>0.93285269725747244</v>
      </c>
      <c r="L24">
        <f>SQRT(H24*m*g/(I_0*COS(10*PI()/180)) + 2*k*H24*H24*SIN(10*PI()/180)*SIN(10*PI()/180)/I_0)</f>
        <v>0.57574621736127707</v>
      </c>
      <c r="M24">
        <f>(I24-J24)/2</f>
        <v>-0.96258098741724263</v>
      </c>
      <c r="N24">
        <f>(K24-L24)/2</f>
        <v>0.17855323994809769</v>
      </c>
      <c r="O24">
        <f>ABS(PI()/M24)</f>
        <v>3.2637177491103206</v>
      </c>
      <c r="P24">
        <f t="shared" si="13"/>
        <v>17.594710992099607</v>
      </c>
      <c r="Q24">
        <v>3.28</v>
      </c>
    </row>
    <row r="25" spans="7:17" x14ac:dyDescent="0.25">
      <c r="G25">
        <v>9</v>
      </c>
      <c r="H25">
        <f>0.025*G25</f>
        <v>0.22500000000000001</v>
      </c>
      <c r="I25">
        <v>4.9595937303834923</v>
      </c>
      <c r="J25">
        <v>7.4028692868095272</v>
      </c>
      <c r="K25">
        <f>SQRT(H25*m*g/(I_0*COS(10*PI()/180)) + 2*k*H25*H25*COS(10*PI()/180)*COS(10*PI()/180)/I_0)</f>
        <v>1.0281930335886391</v>
      </c>
      <c r="L25">
        <f>SQRT(H25*m*g/(I_0*COS(10*PI()/180)) + 2*k*H25*H25*SIN(10*PI()/180)*SIN(10*PI()/180)/I_0)</f>
        <v>0.61265829881117284</v>
      </c>
      <c r="M25">
        <f>(I25-J25)/2</f>
        <v>-1.2216377782130174</v>
      </c>
      <c r="N25">
        <f>(K25-L25)/2</f>
        <v>0.20776736738873314</v>
      </c>
      <c r="O25">
        <f>ABS(PI()/M25)</f>
        <v>2.5716236920777287</v>
      </c>
      <c r="P25">
        <f t="shared" si="13"/>
        <v>15.120722243699932</v>
      </c>
      <c r="Q25">
        <v>3.15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g</vt:lpstr>
      <vt:lpstr>I_0</vt:lpstr>
      <vt:lpstr>k</vt:lpstr>
      <vt:lpstr>L</vt:lpstr>
      <vt:lpstr>Lf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Acevedo</dc:creator>
  <cp:lastModifiedBy>Javier Acevedo</cp:lastModifiedBy>
  <dcterms:created xsi:type="dcterms:W3CDTF">2017-02-28T00:12:47Z</dcterms:created>
  <dcterms:modified xsi:type="dcterms:W3CDTF">2017-03-03T00:57:56Z</dcterms:modified>
</cp:coreProperties>
</file>