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c_aristizabald_uniandes_edu_co/Documents/H0LICOW/Lenstronomy/Simulaciones/Data R0/"/>
    </mc:Choice>
  </mc:AlternateContent>
  <xr:revisionPtr revIDLastSave="126" documentId="8_{1E215EB0-68C5-4C6E-A496-D0189719AC50}" xr6:coauthVersionLast="44" xr6:coauthVersionMax="44" xr10:uidLastSave="{C050D408-C72B-4536-926F-A44261A4E590}"/>
  <bookViews>
    <workbookView xWindow="44925" yWindow="9015" windowWidth="21600" windowHeight="11385" xr2:uid="{542FAF60-B0E6-4600-9DD2-E51EB5849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E16" i="1"/>
  <c r="H13" i="1"/>
  <c r="G13" i="1"/>
  <c r="B32" i="1"/>
  <c r="B31" i="1"/>
  <c r="B21" i="1"/>
  <c r="B22" i="1"/>
  <c r="B20" i="1"/>
  <c r="B19" i="1"/>
  <c r="G14" i="1"/>
  <c r="F16" i="1"/>
  <c r="D13" i="1"/>
  <c r="F13" i="1" s="1"/>
  <c r="E14" i="1"/>
  <c r="E15" i="1"/>
  <c r="G15" i="1" s="1"/>
  <c r="G16" i="1"/>
  <c r="E13" i="1"/>
  <c r="D14" i="1"/>
  <c r="F14" i="1" s="1"/>
  <c r="D15" i="1"/>
  <c r="F15" i="1" s="1"/>
  <c r="D16" i="1"/>
  <c r="C9" i="1"/>
  <c r="C6" i="1"/>
  <c r="D6" i="1"/>
  <c r="H15" i="1" l="1"/>
  <c r="D27" i="1" s="1"/>
  <c r="H14" i="1"/>
  <c r="B25" i="1"/>
  <c r="H16" i="1"/>
  <c r="D28" i="1" s="1"/>
  <c r="B28" i="1"/>
  <c r="I28" i="1" s="1"/>
  <c r="H28" i="1" l="1"/>
  <c r="G28" i="1"/>
  <c r="F28" i="1"/>
  <c r="E28" i="1"/>
  <c r="H17" i="1"/>
  <c r="D26" i="1"/>
  <c r="I15" i="1"/>
  <c r="C28" i="1"/>
  <c r="B26" i="1"/>
  <c r="B27" i="1"/>
  <c r="I27" i="1" s="1"/>
  <c r="J27" i="1" s="1"/>
  <c r="C25" i="1"/>
  <c r="I25" i="1" s="1"/>
  <c r="J25" i="1" s="1"/>
  <c r="D25" i="1"/>
  <c r="C26" i="1"/>
  <c r="C27" i="1"/>
  <c r="H27" i="1" s="1"/>
  <c r="G27" i="1"/>
  <c r="E26" i="1" l="1"/>
  <c r="G26" i="1"/>
  <c r="E27" i="1"/>
  <c r="G25" i="1"/>
  <c r="E25" i="1"/>
  <c r="H25" i="1"/>
  <c r="F25" i="1"/>
  <c r="H26" i="1"/>
  <c r="F26" i="1"/>
  <c r="I26" i="1"/>
  <c r="F27" i="1"/>
</calcChain>
</file>

<file path=xl/sharedStrings.xml><?xml version="1.0" encoding="utf-8"?>
<sst xmlns="http://schemas.openxmlformats.org/spreadsheetml/2006/main" count="43" uniqueCount="36">
  <si>
    <t>x-array</t>
  </si>
  <si>
    <t>y-array</t>
  </si>
  <si>
    <t>Rung-0</t>
  </si>
  <si>
    <t xml:space="preserve">centro lente </t>
  </si>
  <si>
    <t>A</t>
  </si>
  <si>
    <t>B</t>
  </si>
  <si>
    <t>C</t>
  </si>
  <si>
    <t>D</t>
  </si>
  <si>
    <t>X-PIXEL</t>
  </si>
  <si>
    <t>Y-PIXEL</t>
  </si>
  <si>
    <t>Delta x - Pix</t>
  </si>
  <si>
    <t>Delta y - Pix</t>
  </si>
  <si>
    <t>Conversion</t>
  </si>
  <si>
    <t>Delta y arc sec</t>
  </si>
  <si>
    <t>Delta x arc sec</t>
  </si>
  <si>
    <t>Radios Einstein</t>
  </si>
  <si>
    <t>elipticidades</t>
  </si>
  <si>
    <t>e1</t>
  </si>
  <si>
    <t>e2</t>
  </si>
  <si>
    <t>phi</t>
  </si>
  <si>
    <t>q</t>
  </si>
  <si>
    <t>phi_G</t>
  </si>
  <si>
    <t>b</t>
  </si>
  <si>
    <t>e1*</t>
  </si>
  <si>
    <t>e2*</t>
  </si>
  <si>
    <t>con x</t>
  </si>
  <si>
    <t>con y</t>
  </si>
  <si>
    <t>radio</t>
  </si>
  <si>
    <t>x-x</t>
  </si>
  <si>
    <t>y-x</t>
  </si>
  <si>
    <t>x-y</t>
  </si>
  <si>
    <t>y-y</t>
  </si>
  <si>
    <t>ejes a y b de elipticidad</t>
  </si>
  <si>
    <t>sumando pi</t>
  </si>
  <si>
    <t>a</t>
  </si>
  <si>
    <t>gama-b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</si>
</sst>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F0C0-464D-48CA-85E0-90E4B7A363EC}">
  <dimension ref="A2:J33"/>
  <sheetViews>
    <sheetView tabSelected="1" zoomScale="110" zoomScaleNormal="110" workbookViewId="0">
      <selection activeCell="A34" sqref="A34"/>
    </sheetView>
  </sheetViews>
  <sheetFormatPr defaultRowHeight="15" x14ac:dyDescent="0.25"/>
  <cols>
    <col min="1" max="1" width="12.28515625" bestFit="1" customWidth="1"/>
    <col min="4" max="4" width="13.140625" bestFit="1" customWidth="1"/>
    <col min="5" max="5" width="11.42578125" bestFit="1" customWidth="1"/>
    <col min="6" max="6" width="12.5703125" bestFit="1" customWidth="1"/>
    <col min="7" max="7" width="13.5703125" bestFit="1" customWidth="1"/>
    <col min="8" max="8" width="14.5703125" bestFit="1" customWidth="1"/>
  </cols>
  <sheetData>
    <row r="2" spans="1:9" x14ac:dyDescent="0.25">
      <c r="C2" s="1">
        <v>1.7323218199999999</v>
      </c>
      <c r="D2">
        <v>1.2189499989999999</v>
      </c>
    </row>
    <row r="3" spans="1:9" x14ac:dyDescent="0.25">
      <c r="C3">
        <v>1.63188965</v>
      </c>
      <c r="D3">
        <v>1.4285620000000001</v>
      </c>
    </row>
    <row r="4" spans="1:9" x14ac:dyDescent="0.25">
      <c r="C4">
        <v>1.0418532300000001</v>
      </c>
      <c r="D4">
        <v>1.520473</v>
      </c>
    </row>
    <row r="5" spans="1:9" x14ac:dyDescent="0.25">
      <c r="C5">
        <v>1.0366452399999999</v>
      </c>
      <c r="D5">
        <v>1.19821</v>
      </c>
    </row>
    <row r="6" spans="1:9" x14ac:dyDescent="0.25">
      <c r="C6">
        <f>AVERAGE(C2:C5)</f>
        <v>1.3606774850000001</v>
      </c>
      <c r="D6">
        <f>AVERAGE(D2:D5)</f>
        <v>1.3415487497499998</v>
      </c>
    </row>
    <row r="8" spans="1:9" x14ac:dyDescent="0.25">
      <c r="A8" t="s">
        <v>0</v>
      </c>
      <c r="B8">
        <v>8.2000000000000003E-2</v>
      </c>
      <c r="C8">
        <v>-1.169</v>
      </c>
      <c r="D8">
        <v>1.212</v>
      </c>
      <c r="E8">
        <v>-0.27700000000000002</v>
      </c>
    </row>
    <row r="9" spans="1:9" x14ac:dyDescent="0.25">
      <c r="A9" t="s">
        <v>1</v>
      </c>
      <c r="B9">
        <v>-1.101</v>
      </c>
      <c r="C9">
        <f>-0.249</f>
        <v>-0.249</v>
      </c>
      <c r="D9">
        <v>0.22700000000000001</v>
      </c>
      <c r="E9">
        <v>1.0589999999999999</v>
      </c>
    </row>
    <row r="11" spans="1:9" x14ac:dyDescent="0.25">
      <c r="A11" t="s">
        <v>2</v>
      </c>
      <c r="B11" t="s">
        <v>8</v>
      </c>
      <c r="C11" t="s">
        <v>9</v>
      </c>
      <c r="D11" t="s">
        <v>12</v>
      </c>
      <c r="E11">
        <v>0.08</v>
      </c>
    </row>
    <row r="12" spans="1:9" x14ac:dyDescent="0.25">
      <c r="A12" t="s">
        <v>3</v>
      </c>
      <c r="B12">
        <v>49.5</v>
      </c>
      <c r="C12">
        <v>50</v>
      </c>
      <c r="D12" t="s">
        <v>10</v>
      </c>
      <c r="E12" t="s">
        <v>11</v>
      </c>
      <c r="F12" t="s">
        <v>14</v>
      </c>
      <c r="G12" t="s">
        <v>13</v>
      </c>
      <c r="H12" t="s">
        <v>15</v>
      </c>
    </row>
    <row r="13" spans="1:9" x14ac:dyDescent="0.25">
      <c r="A13" t="s">
        <v>4</v>
      </c>
      <c r="B13">
        <v>50.5</v>
      </c>
      <c r="C13">
        <v>36.375</v>
      </c>
      <c r="D13">
        <f t="shared" ref="D13:D16" si="0">B13-$B$12</f>
        <v>1</v>
      </c>
      <c r="E13">
        <f>C13-$C$12</f>
        <v>-13.625</v>
      </c>
      <c r="F13">
        <f>D13*$E$11</f>
        <v>0.08</v>
      </c>
      <c r="G13">
        <f>E13*$E$11</f>
        <v>-1.0900000000000001</v>
      </c>
      <c r="H13">
        <f>(F13*F13+G13*G13)^0.5</f>
        <v>1.092931836849856</v>
      </c>
    </row>
    <row r="14" spans="1:9" x14ac:dyDescent="0.25">
      <c r="A14" t="s">
        <v>5</v>
      </c>
      <c r="B14">
        <v>35.5</v>
      </c>
      <c r="C14">
        <v>46.5</v>
      </c>
      <c r="D14">
        <f t="shared" si="0"/>
        <v>-14</v>
      </c>
      <c r="E14">
        <f t="shared" ref="E14:E16" si="1">C14-$C$12</f>
        <v>-3.5</v>
      </c>
      <c r="F14">
        <f>D14*$E$11</f>
        <v>-1.1200000000000001</v>
      </c>
      <c r="G14">
        <f>E14*$E$11</f>
        <v>-0.28000000000000003</v>
      </c>
      <c r="H14">
        <f t="shared" ref="H14:H16" si="2">(F14*F14+G14*G14)^0.5</f>
        <v>1.154469575172945</v>
      </c>
    </row>
    <row r="15" spans="1:9" x14ac:dyDescent="0.25">
      <c r="A15" t="s">
        <v>6</v>
      </c>
      <c r="B15">
        <v>65</v>
      </c>
      <c r="C15">
        <v>52.625</v>
      </c>
      <c r="D15">
        <f t="shared" si="0"/>
        <v>15.5</v>
      </c>
      <c r="E15">
        <f t="shared" si="1"/>
        <v>2.625</v>
      </c>
      <c r="F15">
        <f>D15*$E$11</f>
        <v>1.24</v>
      </c>
      <c r="G15">
        <f>E15*$E$11</f>
        <v>0.21</v>
      </c>
      <c r="H15">
        <f t="shared" si="2"/>
        <v>1.2576565508913791</v>
      </c>
      <c r="I15">
        <f>(H14+H15)/2</f>
        <v>1.206063063032162</v>
      </c>
    </row>
    <row r="16" spans="1:9" x14ac:dyDescent="0.25">
      <c r="A16" t="s">
        <v>7</v>
      </c>
      <c r="B16">
        <v>46.375</v>
      </c>
      <c r="C16">
        <v>63.375</v>
      </c>
      <c r="D16">
        <f t="shared" si="0"/>
        <v>-3.125</v>
      </c>
      <c r="E16">
        <f>C16-$C$12</f>
        <v>13.375</v>
      </c>
      <c r="F16">
        <f>D16*$E$11</f>
        <v>-0.25</v>
      </c>
      <c r="G16">
        <f>E16*$E$11</f>
        <v>1.07</v>
      </c>
      <c r="H16">
        <f t="shared" si="2"/>
        <v>1.0988175462741756</v>
      </c>
    </row>
    <row r="17" spans="1:10" x14ac:dyDescent="0.25">
      <c r="H17">
        <f>AVERAGE(H13:H16)</f>
        <v>1.150968877297089</v>
      </c>
    </row>
    <row r="18" spans="1:10" x14ac:dyDescent="0.25">
      <c r="A18" t="s">
        <v>16</v>
      </c>
    </row>
    <row r="19" spans="1:10" x14ac:dyDescent="0.25">
      <c r="A19" t="s">
        <v>17</v>
      </c>
      <c r="B19">
        <f>-D20*COS(2*D19)</f>
        <v>7.2628780781095314E-3</v>
      </c>
      <c r="C19" t="s">
        <v>19</v>
      </c>
      <c r="D19">
        <v>2.2250000000000001</v>
      </c>
      <c r="E19" t="s">
        <v>21</v>
      </c>
    </row>
    <row r="20" spans="1:10" x14ac:dyDescent="0.25">
      <c r="A20" t="s">
        <v>18</v>
      </c>
      <c r="B20">
        <f>-D20*SIN(2*D19)</f>
        <v>2.7041645697377888E-2</v>
      </c>
      <c r="C20" t="s">
        <v>20</v>
      </c>
      <c r="D20">
        <v>2.8000000000000001E-2</v>
      </c>
      <c r="E20" t="s">
        <v>22</v>
      </c>
    </row>
    <row r="21" spans="1:10" x14ac:dyDescent="0.25">
      <c r="A21" t="s">
        <v>23</v>
      </c>
      <c r="B21">
        <f>-D22*COS(2*D21)</f>
        <v>0.78515930912632803</v>
      </c>
      <c r="D21">
        <v>1.605</v>
      </c>
    </row>
    <row r="22" spans="1:10" x14ac:dyDescent="0.25">
      <c r="A22" t="s">
        <v>24</v>
      </c>
      <c r="B22">
        <f>-D22*SIN(2*D21)</f>
        <v>5.37946028172646E-2</v>
      </c>
      <c r="D22">
        <v>0.78700000000000003</v>
      </c>
    </row>
    <row r="24" spans="1:10" x14ac:dyDescent="0.25">
      <c r="A24" t="s">
        <v>19</v>
      </c>
      <c r="B24" t="s">
        <v>25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  <c r="I24" t="s">
        <v>19</v>
      </c>
      <c r="J24" t="s">
        <v>33</v>
      </c>
    </row>
    <row r="25" spans="1:10" x14ac:dyDescent="0.25">
      <c r="A25" t="s">
        <v>4</v>
      </c>
      <c r="B25" s="2">
        <f>ACOS(F13/H13)</f>
        <v>1.497533193055657</v>
      </c>
      <c r="C25" s="2">
        <f>ASIN(G13/H13)</f>
        <v>-1.4975331930556579</v>
      </c>
      <c r="D25">
        <f>H13</f>
        <v>1.092931836849856</v>
      </c>
      <c r="E25" s="3">
        <f>D25*COS($B$25)</f>
        <v>8.0000000000000154E-2</v>
      </c>
      <c r="F25" s="4">
        <f>D25*SIN(B25)</f>
        <v>1.0900000000000001</v>
      </c>
      <c r="G25" s="9">
        <f>D25*COS(C25)</f>
        <v>7.9999999999999197E-2</v>
      </c>
      <c r="H25" s="10">
        <f>D25*SIN(C25)</f>
        <v>-1.0900000000000001</v>
      </c>
      <c r="I25">
        <f>C25</f>
        <v>-1.4975331930556579</v>
      </c>
      <c r="J25">
        <f>I25+PI()</f>
        <v>1.6440594605341352</v>
      </c>
    </row>
    <row r="26" spans="1:10" x14ac:dyDescent="0.25">
      <c r="A26" t="s">
        <v>5</v>
      </c>
      <c r="B26" s="2">
        <f>-ACOS(F14/H14)+2*PI()</f>
        <v>3.3865713167166573</v>
      </c>
      <c r="C26" s="2">
        <f>ASIN(G14/H14)</f>
        <v>-0.2449786631268642</v>
      </c>
      <c r="D26">
        <f t="shared" ref="D26:D28" si="3">H14</f>
        <v>1.154469575172945</v>
      </c>
      <c r="E26" s="5">
        <f>D26*COS(B26)</f>
        <v>-1.1200000000000001</v>
      </c>
      <c r="F26" s="6">
        <f>D26*SIN(B26)</f>
        <v>-0.27999999999999997</v>
      </c>
      <c r="G26" s="5">
        <f>D26*COS(C26)</f>
        <v>1.1200000000000001</v>
      </c>
      <c r="H26" s="6">
        <f t="shared" ref="H26:H28" si="4">D26*SIN(C26)</f>
        <v>-0.28000000000000008</v>
      </c>
      <c r="I26">
        <f>B26</f>
        <v>3.3865713167166573</v>
      </c>
    </row>
    <row r="27" spans="1:10" x14ac:dyDescent="0.25">
      <c r="A27" t="s">
        <v>6</v>
      </c>
      <c r="B27" s="2">
        <f t="shared" ref="B27:B28" si="5">ACOS(F15/H15)</f>
        <v>0.16776305054321083</v>
      </c>
      <c r="C27" s="2">
        <f t="shared" ref="C27:C28" si="6">ASIN(G15/H15)</f>
        <v>0.16776305054321075</v>
      </c>
      <c r="D27">
        <f t="shared" si="3"/>
        <v>1.2576565508913791</v>
      </c>
      <c r="E27" s="5">
        <f t="shared" ref="E27:E28" si="7">D27*COS(B27)</f>
        <v>1.24</v>
      </c>
      <c r="F27" s="6">
        <f t="shared" ref="F27:F28" si="8">D27*SIN(B27)</f>
        <v>0.2100000000000001</v>
      </c>
      <c r="G27" s="5">
        <f t="shared" ref="G27:G28" si="9">D27*COS(C27)</f>
        <v>1.24</v>
      </c>
      <c r="H27" s="6">
        <f t="shared" si="4"/>
        <v>0.21</v>
      </c>
      <c r="I27">
        <f>B27</f>
        <v>0.16776305054321083</v>
      </c>
      <c r="J27">
        <f>I27+PI()</f>
        <v>3.309355704133004</v>
      </c>
    </row>
    <row r="28" spans="1:10" x14ac:dyDescent="0.25">
      <c r="A28" t="s">
        <v>7</v>
      </c>
      <c r="B28" s="2">
        <f t="shared" si="5"/>
        <v>1.8003236810381869</v>
      </c>
      <c r="C28" s="2">
        <f t="shared" si="6"/>
        <v>1.3412689725516063</v>
      </c>
      <c r="D28">
        <f t="shared" si="3"/>
        <v>1.0988175462741756</v>
      </c>
      <c r="E28" s="7">
        <f t="shared" si="7"/>
        <v>-0.24999999999999981</v>
      </c>
      <c r="F28" s="8">
        <f t="shared" si="8"/>
        <v>1.07</v>
      </c>
      <c r="G28" s="7">
        <f t="shared" si="9"/>
        <v>0.24999999999999997</v>
      </c>
      <c r="H28" s="8">
        <f t="shared" si="4"/>
        <v>1.07</v>
      </c>
      <c r="I28">
        <f>B28</f>
        <v>1.8003236810381869</v>
      </c>
    </row>
    <row r="30" spans="1:10" x14ac:dyDescent="0.25">
      <c r="A30" t="s">
        <v>32</v>
      </c>
    </row>
    <row r="31" spans="1:10" x14ac:dyDescent="0.25">
      <c r="A31" t="s">
        <v>34</v>
      </c>
      <c r="B31">
        <f>I15</f>
        <v>1.206063063032162</v>
      </c>
    </row>
    <row r="32" spans="1:10" x14ac:dyDescent="0.25">
      <c r="A32" t="s">
        <v>22</v>
      </c>
      <c r="B32">
        <f>H13</f>
        <v>1.092931836849856</v>
      </c>
    </row>
    <row r="33" spans="1:2" x14ac:dyDescent="0.25">
      <c r="A33" t="s">
        <v>35</v>
      </c>
      <c r="B33">
        <f>(B31-B32)/B31</f>
        <v>9.3802081872802714E-2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EE8D48A05B3048B3CC27ECC79A65D5" ma:contentTypeVersion="13" ma:contentTypeDescription="Crear nuevo documento." ma:contentTypeScope="" ma:versionID="27ad23853245b440ff712bb16914624d">
  <xsd:schema xmlns:xsd="http://www.w3.org/2001/XMLSchema" xmlns:xs="http://www.w3.org/2001/XMLSchema" xmlns:p="http://schemas.microsoft.com/office/2006/metadata/properties" xmlns:ns3="82b25281-ac8d-417b-8ea1-8985466bd9a6" xmlns:ns4="aba9c969-9724-47c2-9e07-348786907f6b" targetNamespace="http://schemas.microsoft.com/office/2006/metadata/properties" ma:root="true" ma:fieldsID="c9e8e2638ea312bddc11769ee2c43309" ns3:_="" ns4:_="">
    <xsd:import namespace="82b25281-ac8d-417b-8ea1-8985466bd9a6"/>
    <xsd:import namespace="aba9c969-9724-47c2-9e07-348786907f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25281-ac8d-417b-8ea1-8985466bd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9c969-9724-47c2-9e07-348786907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4EA02B-A668-4059-B3BD-BF9EBA49C6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b25281-ac8d-417b-8ea1-8985466bd9a6"/>
    <ds:schemaRef ds:uri="aba9c969-9724-47c2-9e07-348786907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39AC2F-2AFF-4E4D-9935-2392485DAD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77EF09-95DC-47BC-954A-B53018301C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Aristizabal</cp:lastModifiedBy>
  <dcterms:created xsi:type="dcterms:W3CDTF">2019-09-15T00:14:28Z</dcterms:created>
  <dcterms:modified xsi:type="dcterms:W3CDTF">2019-09-15T06:26:42Z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0x010100E2EE8D48A05B3048B3CC27ECC79A65D5</vt:lpwstr>
  </property>
</Properties>
</file>