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3C2951CF-4BA5-40BD-A98E-0BFE38A53E0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imulador" sheetId="1" r:id="rId1"/>
    <sheet name="Planilha1" sheetId="2" r:id="rId2"/>
  </sheets>
  <definedNames>
    <definedName name="aporte">Simulador!$C$10:$C$10</definedName>
    <definedName name="patrimonio">Simulador!$C$13:$C$13</definedName>
    <definedName name="qtd_anos">Simulador!$C$11:$C$11</definedName>
    <definedName name="rendimento_carteira">Simulador!#REF!</definedName>
    <definedName name="salario">Simulador!#REF!</definedName>
    <definedName name="sugest_investimento">Simulador!#REF!</definedName>
    <definedName name="taxa_mensal">Simulador!$C$12:$C$12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B27" i="1"/>
  <c r="B28" i="1"/>
  <c r="B29" i="1"/>
  <c r="B30" i="1"/>
  <c r="B31" i="1"/>
  <c r="B26" i="1"/>
  <c r="H4" i="2"/>
  <c r="C13" i="1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27" i="1"/>
  <c r="C28" i="1"/>
  <c r="C31" i="1"/>
  <c r="C26" i="1"/>
  <c r="C30" i="1" s="1"/>
  <c r="C7" i="1"/>
  <c r="B20" i="1"/>
  <c r="C20" i="1" s="1"/>
  <c r="B19" i="1"/>
  <c r="C19" i="1" s="1"/>
  <c r="B18" i="1"/>
  <c r="C18" i="1" s="1"/>
  <c r="B17" i="1"/>
  <c r="C17" i="1" s="1"/>
  <c r="C29" i="1" l="1"/>
  <c r="C32" i="1" s="1"/>
  <c r="C14" i="1"/>
</calcChain>
</file>

<file path=xl/sharedStrings.xml><?xml version="1.0" encoding="utf-8"?>
<sst xmlns="http://schemas.openxmlformats.org/spreadsheetml/2006/main" count="72" uniqueCount="37">
  <si>
    <t>SIMULADOR FINANCEIRO</t>
  </si>
  <si>
    <t>POR: CLAUDIA CAMARGO</t>
  </si>
  <si>
    <t>CONFIGURAÇÕES</t>
  </si>
  <si>
    <t>Salário</t>
  </si>
  <si>
    <t>Rendimento Carteira</t>
  </si>
  <si>
    <t>Sugestão de Investimento</t>
  </si>
  <si>
    <t>INVESTIMENTO MENSAL</t>
  </si>
  <si>
    <t>Quanto investir por mês?</t>
  </si>
  <si>
    <t>Por quantos anos?</t>
  </si>
  <si>
    <t>Taxa de rendimento mensal?</t>
  </si>
  <si>
    <t>Patrimômio acumulado?</t>
  </si>
  <si>
    <t>Dividendos mensais?</t>
  </si>
  <si>
    <t>Cenários</t>
  </si>
  <si>
    <t>Dividendos</t>
  </si>
  <si>
    <t>Quanto teria em 2 anos?</t>
  </si>
  <si>
    <t>Quanto teria em 5 anos?</t>
  </si>
  <si>
    <t>Quanto teria em 20 anos?</t>
  </si>
  <si>
    <t>Quanto teria em 30 anos</t>
  </si>
  <si>
    <t>PERFIL</t>
  </si>
  <si>
    <t>CONSERVADOR</t>
  </si>
  <si>
    <t>VALOR A SER INVESTIDO POR MES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</si>
  <si>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</si>
  <si>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</si>
  <si>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</si>
  <si>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</si>
  <si>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</si>
  <si>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</si>
  <si>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</si>
  <si>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</si>
  <si>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</si>
  <si>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;</t>
  </si>
  <si>
    <t>CHAVE</t>
  </si>
  <si>
    <t>TIPOS DE FII</t>
  </si>
  <si>
    <t>%</t>
  </si>
  <si>
    <t>MODERADO-TIJOLO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</si>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</sst>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7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z val="28"/>
      <color theme="0"/>
      <name val="Courier New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4" borderId="0" xfId="0" applyFont="1" applyFill="1" applyBorder="1"/>
    <xf numFmtId="8" fontId="0" fillId="0" borderId="0" xfId="0" applyNumberFormat="1" applyBorder="1"/>
    <xf numFmtId="0" fontId="0" fillId="3" borderId="4" xfId="0" applyFill="1" applyBorder="1"/>
    <xf numFmtId="0" fontId="0" fillId="3" borderId="6" xfId="0" applyFill="1" applyBorder="1"/>
    <xf numFmtId="0" fontId="4" fillId="7" borderId="0" xfId="0" applyFont="1" applyFill="1"/>
    <xf numFmtId="0" fontId="4" fillId="7" borderId="0" xfId="0" applyFont="1" applyFill="1" applyAlignment="1">
      <alignment wrapText="1"/>
    </xf>
    <xf numFmtId="8" fontId="0" fillId="0" borderId="0" xfId="0" applyNumberFormat="1"/>
    <xf numFmtId="9" fontId="0" fillId="0" borderId="0" xfId="0" applyNumberFormat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5" fillId="0" borderId="1" xfId="0" applyFont="1" applyBorder="1"/>
    <xf numFmtId="0" fontId="0" fillId="4" borderId="1" xfId="0" applyFont="1" applyFill="1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0" borderId="8" xfId="0" applyBorder="1"/>
    <xf numFmtId="0" fontId="0" fillId="4" borderId="8" xfId="0" applyFont="1" applyFill="1" applyBorder="1" applyAlignment="1">
      <alignment wrapText="1"/>
    </xf>
    <xf numFmtId="0" fontId="0" fillId="0" borderId="9" xfId="0" applyBorder="1"/>
    <xf numFmtId="0" fontId="0" fillId="4" borderId="9" xfId="0" applyFont="1" applyFill="1" applyBorder="1" applyAlignment="1">
      <alignment wrapText="1"/>
    </xf>
    <xf numFmtId="0" fontId="0" fillId="0" borderId="10" xfId="0" applyBorder="1"/>
    <xf numFmtId="0" fontId="0" fillId="4" borderId="10" xfId="0" applyFont="1" applyFill="1" applyBorder="1" applyAlignment="1">
      <alignment wrapText="1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8" fontId="0" fillId="3" borderId="5" xfId="0" applyNumberFormat="1" applyFill="1" applyBorder="1" applyAlignment="1">
      <alignment horizontal="right"/>
    </xf>
    <xf numFmtId="9" fontId="0" fillId="3" borderId="5" xfId="0" applyNumberFormat="1" applyFill="1" applyBorder="1" applyAlignment="1">
      <alignment horizontal="right"/>
    </xf>
    <xf numFmtId="8" fontId="0" fillId="3" borderId="7" xfId="0" applyNumberFormat="1" applyFill="1" applyBorder="1" applyAlignment="1">
      <alignment horizontal="right"/>
    </xf>
    <xf numFmtId="8" fontId="0" fillId="3" borderId="0" xfId="0" applyNumberFormat="1" applyFill="1" applyBorder="1" applyAlignment="1">
      <alignment horizontal="left"/>
    </xf>
    <xf numFmtId="0" fontId="1" fillId="6" borderId="3" xfId="0" applyFont="1" applyFill="1" applyBorder="1"/>
    <xf numFmtId="8" fontId="0" fillId="3" borderId="12" xfId="0" applyNumberFormat="1" applyFill="1" applyBorder="1" applyAlignment="1">
      <alignment horizontal="left"/>
    </xf>
    <xf numFmtId="8" fontId="2" fillId="0" borderId="5" xfId="0" applyNumberFormat="1" applyFont="1" applyBorder="1" applyAlignment="1"/>
    <xf numFmtId="0" fontId="2" fillId="0" borderId="5" xfId="0" applyFont="1" applyBorder="1" applyAlignment="1"/>
    <xf numFmtId="10" fontId="2" fillId="0" borderId="5" xfId="0" applyNumberFormat="1" applyFont="1" applyBorder="1" applyAlignment="1"/>
    <xf numFmtId="8" fontId="2" fillId="3" borderId="5" xfId="0" applyNumberFormat="1" applyFont="1" applyFill="1" applyBorder="1" applyAlignment="1"/>
    <xf numFmtId="8" fontId="2" fillId="3" borderId="7" xfId="0" applyNumberFormat="1" applyFont="1" applyFill="1" applyBorder="1" applyAlignment="1"/>
    <xf numFmtId="0" fontId="1" fillId="6" borderId="2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3" fillId="5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6" fillId="6" borderId="0" xfId="0" applyFont="1" applyFill="1" applyAlignment="1">
      <alignment horizontal="center"/>
    </xf>
    <xf numFmtId="8" fontId="0" fillId="0" borderId="0" xfId="0" applyNumberFormat="1" applyAlignment="1">
      <alignment horizontal="right"/>
    </xf>
    <xf numFmtId="8" fontId="2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Simulador!$B$25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Simulador!$A$26:$A$31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Simulador!$B$26:$B$31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D-43BE-A8A7-D8E73D6CC600}"/>
            </c:ext>
          </c:extLst>
        </c:ser>
        <c:ser>
          <c:idx val="1"/>
          <c:order val="1"/>
          <c:tx>
            <c:strRef>
              <c:f>Simulador!$C$25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Simulador!$A$26:$A$31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Simulador!$C$26:$C$31</c:f>
              <c:numCache>
                <c:formatCode>"R$"#,##0.00_);[Red]\("R$"#,##0.00\)</c:formatCode>
                <c:ptCount val="6"/>
                <c:pt idx="0">
                  <c:v>450</c:v>
                </c:pt>
                <c:pt idx="1">
                  <c:v>750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BD-43BE-A8A7-D8E73D6C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Simulador!$B$25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Simulador!$A$26:$A$31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Simulador!$B$26:$B$31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A-4B7B-9595-E15C2B0EBABD}"/>
            </c:ext>
          </c:extLst>
        </c:ser>
        <c:ser>
          <c:idx val="1"/>
          <c:order val="1"/>
          <c:tx>
            <c:strRef>
              <c:f>Simulador!$C$25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Simulador!$A$26:$A$31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Simulador!$C$26:$C$31</c:f>
              <c:numCache>
                <c:formatCode>"R$"#,##0.00_);[Red]\("R$"#,##0.00\)</c:formatCode>
                <c:ptCount val="6"/>
                <c:pt idx="0">
                  <c:v>450</c:v>
                </c:pt>
                <c:pt idx="1">
                  <c:v>750</c:v>
                </c:pt>
                <c:pt idx="2">
                  <c:v>150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2A-4B7B-9595-E15C2B0EBA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12</xdr:row>
      <xdr:rowOff>19050</xdr:rowOff>
    </xdr:from>
    <xdr:to>
      <xdr:col>5</xdr:col>
      <xdr:colOff>371475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F2FB776-EBF3-BFEC-A7AB-58A057A263E5}"/>
            </a:ext>
            <a:ext uri="{147F2762-F138-4A5C-976F-8EAC2B608ADB}">
              <a16:predDERef xmlns:a16="http://schemas.microsoft.com/office/drawing/2014/main" pred="{3E223AF4-9E01-126B-7AF7-1D90B067E2C8}"/>
            </a:ext>
          </a:extLst>
        </xdr:cNvPr>
        <xdr:cNvSpPr txBox="1"/>
      </xdr:nvSpPr>
      <xdr:spPr>
        <a:xfrm>
          <a:off x="5514975" y="287655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28575</xdr:colOff>
      <xdr:row>12</xdr:row>
      <xdr:rowOff>19050</xdr:rowOff>
    </xdr:from>
    <xdr:to>
      <xdr:col>5</xdr:col>
      <xdr:colOff>371475</xdr:colOff>
      <xdr:row>17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EA2CAEE-4B31-11BE-39AF-B02CD792D310}"/>
            </a:ext>
            <a:ext uri="{147F2762-F138-4A5C-976F-8EAC2B608ADB}">
              <a16:predDERef xmlns:a16="http://schemas.microsoft.com/office/drawing/2014/main" pred="{9F2FB776-EBF3-BFEC-A7AB-58A057A263E5}"/>
            </a:ext>
          </a:extLst>
        </xdr:cNvPr>
        <xdr:cNvSpPr txBox="1"/>
      </xdr:nvSpPr>
      <xdr:spPr>
        <a:xfrm>
          <a:off x="5514975" y="2876550"/>
          <a:ext cx="9525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1257300</xdr:colOff>
      <xdr:row>17</xdr:row>
      <xdr:rowOff>133350</xdr:rowOff>
    </xdr:from>
    <xdr:to>
      <xdr:col>1</xdr:col>
      <xdr:colOff>1257300</xdr:colOff>
      <xdr:row>29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D8B51B-A7C8-6FA9-950F-CF90D5C809E6}"/>
            </a:ext>
            <a:ext uri="{147F2762-F138-4A5C-976F-8EAC2B608ADB}">
              <a16:predDERef xmlns:a16="http://schemas.microsoft.com/office/drawing/2014/main" pred="{DEA2CAEE-4B31-11BE-39AF-B02CD792D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9525</xdr:rowOff>
    </xdr:from>
    <xdr:to>
      <xdr:col>3</xdr:col>
      <xdr:colOff>9525</xdr:colOff>
      <xdr:row>46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B9B8FBF-C9E7-7E24-FED2-052EC2675468}"/>
            </a:ext>
            <a:ext uri="{147F2762-F138-4A5C-976F-8EAC2B608ADB}">
              <a16:predDERef xmlns:a16="http://schemas.microsoft.com/office/drawing/2014/main" pred="{6DD8B51B-A7C8-6FA9-950F-CF90D5C8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showGridLines="0" tabSelected="1" topLeftCell="A18" workbookViewId="0">
      <selection activeCell="C36" sqref="C36"/>
    </sheetView>
  </sheetViews>
  <sheetFormatPr defaultColWidth="0" defaultRowHeight="15"/>
  <cols>
    <col min="1" max="1" width="29.5703125" customWidth="1"/>
    <col min="2" max="2" width="25.42578125" customWidth="1"/>
    <col min="3" max="3" width="16.5703125" customWidth="1"/>
    <col min="4" max="4" width="9.140625" customWidth="1"/>
    <col min="8" max="8" width="9.140625" hidden="1"/>
    <col min="12" max="12" width="9.140625" hidden="1"/>
    <col min="15" max="15" width="9.140625" hidden="1"/>
  </cols>
  <sheetData>
    <row r="1" spans="1:3" ht="36.75">
      <c r="A1" s="54" t="s">
        <v>0</v>
      </c>
      <c r="B1" s="54"/>
      <c r="C1" s="54"/>
    </row>
    <row r="2" spans="1:3" ht="36.75">
      <c r="A2" s="54" t="s">
        <v>1</v>
      </c>
      <c r="B2" s="54"/>
      <c r="C2" s="54"/>
    </row>
    <row r="4" spans="1:3" ht="15.75">
      <c r="A4" s="42" t="s">
        <v>2</v>
      </c>
      <c r="B4" s="43"/>
      <c r="C4" s="44"/>
    </row>
    <row r="5" spans="1:3">
      <c r="A5" s="38" t="s">
        <v>3</v>
      </c>
      <c r="B5" s="39"/>
      <c r="C5" s="25">
        <v>5000</v>
      </c>
    </row>
    <row r="6" spans="1:3">
      <c r="A6" s="38" t="s">
        <v>4</v>
      </c>
      <c r="B6" s="39"/>
      <c r="C6" s="26">
        <v>0.01</v>
      </c>
    </row>
    <row r="7" spans="1:3">
      <c r="A7" s="40" t="s">
        <v>5</v>
      </c>
      <c r="B7" s="41"/>
      <c r="C7" s="27">
        <f>C5*30%</f>
        <v>1500</v>
      </c>
    </row>
    <row r="8" spans="1:3">
      <c r="A8" s="3"/>
    </row>
    <row r="9" spans="1:3">
      <c r="A9" s="45" t="s">
        <v>6</v>
      </c>
      <c r="B9" s="46"/>
      <c r="C9" s="47"/>
    </row>
    <row r="10" spans="1:3">
      <c r="A10" s="48" t="s">
        <v>7</v>
      </c>
      <c r="B10" s="49"/>
      <c r="C10" s="31">
        <v>1500</v>
      </c>
    </row>
    <row r="11" spans="1:3">
      <c r="A11" s="48" t="s">
        <v>8</v>
      </c>
      <c r="B11" s="49"/>
      <c r="C11" s="32">
        <v>10</v>
      </c>
    </row>
    <row r="12" spans="1:3">
      <c r="A12" s="48" t="s">
        <v>9</v>
      </c>
      <c r="B12" s="49"/>
      <c r="C12" s="33">
        <v>1.0789999999999999E-2</v>
      </c>
    </row>
    <row r="13" spans="1:3">
      <c r="A13" s="50" t="s">
        <v>10</v>
      </c>
      <c r="B13" s="51"/>
      <c r="C13" s="34">
        <f>FV(C12,C11*12,C10*-1)</f>
        <v>364926.3187952583</v>
      </c>
    </row>
    <row r="14" spans="1:3">
      <c r="A14" s="52" t="s">
        <v>11</v>
      </c>
      <c r="B14" s="53"/>
      <c r="C14" s="35">
        <f>C13*1%</f>
        <v>3649.2631879525829</v>
      </c>
    </row>
    <row r="15" spans="1:3">
      <c r="A15" s="2"/>
      <c r="B15" s="2"/>
    </row>
    <row r="16" spans="1:3">
      <c r="A16" s="36" t="s">
        <v>12</v>
      </c>
      <c r="B16" s="37"/>
      <c r="C16" s="29" t="s">
        <v>13</v>
      </c>
    </row>
    <row r="17" spans="1:3">
      <c r="A17" s="4" t="s">
        <v>14</v>
      </c>
      <c r="B17" s="28">
        <f>FV($C$12,2*12,C10*-1)</f>
        <v>40841.440946467825</v>
      </c>
      <c r="C17" s="25">
        <f>(B17*1%)</f>
        <v>408.41440946467827</v>
      </c>
    </row>
    <row r="18" spans="1:3">
      <c r="A18" s="4" t="s">
        <v>15</v>
      </c>
      <c r="B18" s="28">
        <f>FV($C$12,5*12,C10*-1)</f>
        <v>125665.37099773147</v>
      </c>
      <c r="C18" s="25">
        <f t="shared" ref="C18:C20" si="0">(B18*1%)</f>
        <v>1256.6537099773147</v>
      </c>
    </row>
    <row r="19" spans="1:3">
      <c r="A19" s="4" t="s">
        <v>16</v>
      </c>
      <c r="B19" s="28">
        <f>FV($C$12,20*12,C10*-1)</f>
        <v>1687797.600145621</v>
      </c>
      <c r="C19" s="25">
        <f t="shared" si="0"/>
        <v>16877.976001456209</v>
      </c>
    </row>
    <row r="20" spans="1:3">
      <c r="A20" s="5" t="s">
        <v>17</v>
      </c>
      <c r="B20" s="30">
        <f>FV($C$12,30*12,C10*-1)</f>
        <v>6483254.4825070715</v>
      </c>
      <c r="C20" s="27">
        <f t="shared" si="0"/>
        <v>64832.54482507072</v>
      </c>
    </row>
    <row r="22" spans="1:3">
      <c r="A22" s="6" t="s">
        <v>18</v>
      </c>
      <c r="B22" s="7"/>
      <c r="C22" s="7" t="s">
        <v>19</v>
      </c>
    </row>
    <row r="23" spans="1:3">
      <c r="A23" t="s">
        <v>20</v>
      </c>
      <c r="C23" s="8">
        <f>C10</f>
        <v>1500</v>
      </c>
    </row>
    <row r="25" spans="1:3">
      <c r="A25" s="10" t="s">
        <v>21</v>
      </c>
      <c r="B25" s="10" t="s">
        <v>22</v>
      </c>
      <c r="C25" s="10" t="s">
        <v>23</v>
      </c>
    </row>
    <row r="26" spans="1:3">
      <c r="A26" t="s">
        <v>24</v>
      </c>
      <c r="B26" s="9">
        <f>VLOOKUP(C$22&amp;"-"&amp;A26,Planilha1!A:D,4,FALSE)</f>
        <v>0.3</v>
      </c>
      <c r="C26" s="55">
        <f>B26*$C$23</f>
        <v>450</v>
      </c>
    </row>
    <row r="27" spans="1:3">
      <c r="A27" t="s">
        <v>25</v>
      </c>
      <c r="B27" s="9">
        <f>VLOOKUP(C$22&amp;"-"&amp;A27,Planilha1!A:D,4,FALSE)</f>
        <v>0.5</v>
      </c>
      <c r="C27" s="55">
        <f t="shared" ref="C27:C31" si="1">B27*$C$23</f>
        <v>750</v>
      </c>
    </row>
    <row r="28" spans="1:3">
      <c r="A28" t="s">
        <v>26</v>
      </c>
      <c r="B28" s="9">
        <f>VLOOKUP(C$22&amp;"-"&amp;A28,Planilha1!A:D,4,FALSE)</f>
        <v>0.1</v>
      </c>
      <c r="C28" s="55">
        <f t="shared" si="1"/>
        <v>150</v>
      </c>
    </row>
    <row r="29" spans="1:3">
      <c r="A29" t="s">
        <v>27</v>
      </c>
      <c r="B29" s="9">
        <f>VLOOKUP(C$22&amp;"-"&amp;A29,Planilha1!A:D,4,FALSE)</f>
        <v>0.1</v>
      </c>
      <c r="C29" s="55">
        <f t="shared" si="1"/>
        <v>150</v>
      </c>
    </row>
    <row r="30" spans="1:3">
      <c r="A30" t="s">
        <v>28</v>
      </c>
      <c r="B30" s="9">
        <f>VLOOKUP(C$22&amp;"-"&amp;A30,Planilha1!A:D,4,FALSE)</f>
        <v>0</v>
      </c>
      <c r="C30" s="55">
        <f t="shared" si="1"/>
        <v>0</v>
      </c>
    </row>
    <row r="31" spans="1:3">
      <c r="A31" t="s">
        <v>29</v>
      </c>
      <c r="B31" s="9">
        <f>VLOOKUP(C$22&amp;"-"&amp;A31,Planilha1!A:D,4,FALSE)</f>
        <v>0</v>
      </c>
      <c r="C31" s="55">
        <f t="shared" si="1"/>
        <v>0</v>
      </c>
    </row>
    <row r="32" spans="1:3">
      <c r="A32" s="11"/>
      <c r="B32" s="12"/>
      <c r="C32" s="56">
        <f>SUM(C26:C31)</f>
        <v>1500</v>
      </c>
    </row>
  </sheetData>
  <mergeCells count="13">
    <mergeCell ref="A1:C1"/>
    <mergeCell ref="A2:C2"/>
    <mergeCell ref="A16:B16"/>
    <mergeCell ref="A5:B5"/>
    <mergeCell ref="A6:B6"/>
    <mergeCell ref="A7:B7"/>
    <mergeCell ref="A4:C4"/>
    <mergeCell ref="A9:C9"/>
    <mergeCell ref="A10:B10"/>
    <mergeCell ref="A11:B11"/>
    <mergeCell ref="A12:B12"/>
    <mergeCell ref="A13:B13"/>
    <mergeCell ref="A14:B14"/>
  </mergeCells>
  <dataValidations count="1">
    <dataValidation type="list" allowBlank="1" showInputMessage="1" showErrorMessage="1" sqref="B22:C22" xr:uid="{F02FE5F7-41D9-4878-8B05-616B7DF42ACE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B3A2-1253-4A2B-A8CB-A1F1E81D4EF5}">
  <dimension ref="A1:H20"/>
  <sheetViews>
    <sheetView workbookViewId="0">
      <selection activeCell="D12" sqref="D12"/>
    </sheetView>
  </sheetViews>
  <sheetFormatPr defaultRowHeight="15"/>
  <cols>
    <col min="1" max="1" width="32.85546875" bestFit="1" customWidth="1"/>
    <col min="2" max="2" width="19.85546875" customWidth="1"/>
    <col min="3" max="3" width="18.42578125" bestFit="1" customWidth="1"/>
    <col min="7" max="7" width="18" bestFit="1" customWidth="1"/>
  </cols>
  <sheetData>
    <row r="1" spans="1:8">
      <c r="A1" t="s">
        <v>30</v>
      </c>
    </row>
    <row r="2" spans="1:8">
      <c r="A2" s="1" t="s">
        <v>31</v>
      </c>
      <c r="B2" s="1" t="s">
        <v>18</v>
      </c>
      <c r="C2" s="1" t="s">
        <v>32</v>
      </c>
      <c r="D2" s="13" t="s">
        <v>33</v>
      </c>
    </row>
    <row r="3" spans="1:8">
      <c r="A3" s="1" t="str">
        <f>B3&amp;"-"&amp;C3</f>
        <v>CONSERVADOR-PAPEL</v>
      </c>
      <c r="B3" s="14" t="s">
        <v>19</v>
      </c>
      <c r="C3" s="1" t="s">
        <v>24</v>
      </c>
      <c r="D3" s="15">
        <v>0.3</v>
      </c>
    </row>
    <row r="4" spans="1:8">
      <c r="A4" s="1" t="str">
        <f t="shared" ref="A4:A8" si="0">B4&amp;"-"&amp;C4</f>
        <v>CONSERVADOR-TIJOLO</v>
      </c>
      <c r="B4" s="14" t="s">
        <v>19</v>
      </c>
      <c r="C4" s="1" t="s">
        <v>25</v>
      </c>
      <c r="D4" s="15">
        <v>0.5</v>
      </c>
      <c r="G4" s="1" t="s">
        <v>34</v>
      </c>
      <c r="H4">
        <f>VLOOKUP(G4,A:D,4,FALSE)</f>
        <v>0.35</v>
      </c>
    </row>
    <row r="5" spans="1:8">
      <c r="A5" s="1" t="str">
        <f t="shared" si="0"/>
        <v>CONSERVADOR-HÍBRIDOS</v>
      </c>
      <c r="B5" s="14" t="s">
        <v>19</v>
      </c>
      <c r="C5" s="1" t="s">
        <v>26</v>
      </c>
      <c r="D5" s="15">
        <v>0.1</v>
      </c>
    </row>
    <row r="6" spans="1:8">
      <c r="A6" s="1" t="str">
        <f t="shared" si="0"/>
        <v>CONSERVADOR-FOFS</v>
      </c>
      <c r="B6" s="14" t="s">
        <v>19</v>
      </c>
      <c r="C6" s="1" t="s">
        <v>27</v>
      </c>
      <c r="D6" s="15">
        <v>0.1</v>
      </c>
    </row>
    <row r="7" spans="1:8">
      <c r="A7" s="18" t="str">
        <f t="shared" si="0"/>
        <v>CONSERVADOR-DESENVOLVIMENTO</v>
      </c>
      <c r="B7" s="19" t="s">
        <v>19</v>
      </c>
      <c r="C7" s="18" t="s">
        <v>28</v>
      </c>
      <c r="D7" s="23">
        <v>0</v>
      </c>
    </row>
    <row r="8" spans="1:8">
      <c r="A8" s="16" t="str">
        <f t="shared" si="0"/>
        <v>CONSERVADOR-HOTELARIAS</v>
      </c>
      <c r="B8" s="17" t="s">
        <v>19</v>
      </c>
      <c r="C8" s="16" t="s">
        <v>29</v>
      </c>
      <c r="D8" s="22">
        <v>0</v>
      </c>
    </row>
    <row r="9" spans="1:8">
      <c r="A9" s="20" t="str">
        <f>B9&amp;"-"&amp;C9</f>
        <v>MODERADO-PAPEL</v>
      </c>
      <c r="B9" s="21" t="s">
        <v>35</v>
      </c>
      <c r="C9" s="20" t="s">
        <v>24</v>
      </c>
      <c r="D9" s="24">
        <v>0.32</v>
      </c>
    </row>
    <row r="10" spans="1:8">
      <c r="A10" s="1" t="str">
        <f t="shared" ref="A10:A14" si="1">B10&amp;"-"&amp;C10</f>
        <v>MODERADO-TIJOLO</v>
      </c>
      <c r="B10" s="14" t="s">
        <v>35</v>
      </c>
      <c r="C10" s="1" t="s">
        <v>25</v>
      </c>
      <c r="D10" s="15">
        <v>0.35</v>
      </c>
    </row>
    <row r="11" spans="1:8">
      <c r="A11" s="1" t="str">
        <f t="shared" si="1"/>
        <v>MODERADO-HÍBRIDOS</v>
      </c>
      <c r="B11" s="14" t="s">
        <v>35</v>
      </c>
      <c r="C11" s="1" t="s">
        <v>26</v>
      </c>
      <c r="D11" s="15">
        <v>0.08</v>
      </c>
    </row>
    <row r="12" spans="1:8">
      <c r="A12" s="1" t="str">
        <f t="shared" si="1"/>
        <v>MODERADO-FOFS</v>
      </c>
      <c r="B12" s="14" t="s">
        <v>35</v>
      </c>
      <c r="C12" s="1" t="s">
        <v>27</v>
      </c>
      <c r="D12" s="15">
        <v>0.05</v>
      </c>
    </row>
    <row r="13" spans="1:8">
      <c r="A13" s="18" t="str">
        <f t="shared" si="1"/>
        <v>MODERADO-DESENVOLVIMENTO</v>
      </c>
      <c r="B13" s="19" t="s">
        <v>35</v>
      </c>
      <c r="C13" s="18" t="s">
        <v>28</v>
      </c>
      <c r="D13" s="23">
        <v>0.1</v>
      </c>
    </row>
    <row r="14" spans="1:8">
      <c r="A14" s="16" t="str">
        <f t="shared" si="1"/>
        <v>MODERADO-HOTELARIAS</v>
      </c>
      <c r="B14" s="17" t="s">
        <v>35</v>
      </c>
      <c r="C14" s="16" t="s">
        <v>29</v>
      </c>
      <c r="D14" s="22">
        <v>0.1</v>
      </c>
    </row>
    <row r="15" spans="1:8">
      <c r="A15" s="20" t="str">
        <f>B15&amp;"-"&amp;C15</f>
        <v>AGRESSIVO-PAPEL</v>
      </c>
      <c r="B15" s="21" t="s">
        <v>36</v>
      </c>
      <c r="C15" s="20" t="s">
        <v>24</v>
      </c>
      <c r="D15" s="24">
        <v>0.5</v>
      </c>
    </row>
    <row r="16" spans="1:8">
      <c r="A16" s="1" t="str">
        <f t="shared" ref="A16:A20" si="2">B16&amp;"-"&amp;C16</f>
        <v>AGRESSIVO-TIJOLO</v>
      </c>
      <c r="B16" s="14" t="s">
        <v>36</v>
      </c>
      <c r="C16" s="1" t="s">
        <v>25</v>
      </c>
      <c r="D16" s="15">
        <v>0.1</v>
      </c>
    </row>
    <row r="17" spans="1:4">
      <c r="A17" s="1" t="str">
        <f t="shared" si="2"/>
        <v>AGRESSIVO-HÍBRIDOS</v>
      </c>
      <c r="B17" s="14" t="s">
        <v>36</v>
      </c>
      <c r="C17" s="1" t="s">
        <v>26</v>
      </c>
      <c r="D17" s="15">
        <v>0.05</v>
      </c>
    </row>
    <row r="18" spans="1:4">
      <c r="A18" s="1" t="str">
        <f t="shared" si="2"/>
        <v>AGRESSIVO-FOFS</v>
      </c>
      <c r="B18" s="14" t="s">
        <v>36</v>
      </c>
      <c r="C18" s="1" t="s">
        <v>27</v>
      </c>
      <c r="D18" s="15">
        <v>0.05</v>
      </c>
    </row>
    <row r="19" spans="1:4">
      <c r="A19" s="1" t="str">
        <f t="shared" si="2"/>
        <v>AGRESSIVO-DESENVOLVIMENTO</v>
      </c>
      <c r="B19" s="14" t="s">
        <v>36</v>
      </c>
      <c r="C19" s="1" t="s">
        <v>28</v>
      </c>
      <c r="D19" s="15">
        <v>0.2</v>
      </c>
    </row>
    <row r="20" spans="1:4">
      <c r="A20" s="1" t="str">
        <f t="shared" si="2"/>
        <v>AGRESSIVO-HOTELARIAS</v>
      </c>
      <c r="B20" s="14" t="s">
        <v>36</v>
      </c>
      <c r="C20" s="1" t="s">
        <v>29</v>
      </c>
      <c r="D20" s="15">
        <v>0.1</v>
      </c>
    </row>
  </sheetData>
  <dataValidations count="1">
    <dataValidation type="list" allowBlank="1" showInputMessage="1" showErrorMessage="1" sqref="B3:B20" xr:uid="{8B94705E-E482-4436-85D9-B914544E3547}">
      <formula1>"CONSERVADOR,MODERADO,AGRESSIVO"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2025-06-12T13:50:33Z</dcterms:created>
  <dcterms:modified xsi:type="dcterms:W3CDTF">2025-06-22T15:04:59Z</dcterms:modified>
  <cp:category/>
  <cp:contentStatus/>
</cp:coreProperties>
</file>