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a40b58ce6f82dd/Desktop/Orange curs/Excel-20230630T142433Z-001/Excel/"/>
    </mc:Choice>
  </mc:AlternateContent>
  <xr:revisionPtr revIDLastSave="112" documentId="13_ncr:1_{6D6A2255-F586-4406-8A14-657CA6EEF3F3}" xr6:coauthVersionLast="47" xr6:coauthVersionMax="47" xr10:uidLastSave="{C9E8E61B-BAF6-40D3-93ED-7D80FBFAA093}"/>
  <bookViews>
    <workbookView xWindow="-108" yWindow="-108" windowWidth="23256" windowHeight="12576" tabRatio="733" firstSheet="9" activeTab="9" xr2:uid="{279748C2-D4F8-42C9-AD2C-6C7CF5041108}"/>
  </bookViews>
  <sheets>
    <sheet name="Review" sheetId="23" r:id="rId1"/>
    <sheet name="Ref Rel Abs" sheetId="22" r:id="rId2"/>
    <sheet name="Formule utile" sheetId="24" r:id="rId3"/>
    <sheet name="Ordinea Operatiilor" sheetId="17" r:id="rId4"/>
    <sheet name="Flash Fill" sheetId="18" r:id="rId5"/>
    <sheet name="Auto Fill &amp; Auto Sum" sheetId="19" r:id="rId6"/>
    <sheet name="Referinta Relativa &amp; Absoluta" sheetId="20" r:id="rId7"/>
    <sheet name="1) FUNCTII TEXT" sheetId="12" r:id="rId8"/>
    <sheet name="2) FUNCTII DATA SI TIMP" sheetId="13" r:id="rId9"/>
    <sheet name="3) TEXTAFTER TEXTJOIN TOCOL" sheetId="16" r:id="rId10"/>
    <sheet name="4)COUNT COUNTA COUNTIF COUNTIFS" sheetId="8" r:id="rId11"/>
    <sheet name="5) SUM SUMIF SUMIFS SUMPRODUCT" sheetId="9" r:id="rId12"/>
    <sheet name="5) IF IFS AND OR" sheetId="10" r:id="rId13"/>
    <sheet name="6) MATCH INDEX VLOOKUP RANK" sheetId="15" r:id="rId14"/>
    <sheet name="7.ISERROR   ISTEXT   TEXTJOIN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0" l="1"/>
  <c r="K11" i="10"/>
  <c r="K12" i="10"/>
  <c r="K13" i="10"/>
  <c r="K9" i="10"/>
  <c r="J10" i="10"/>
  <c r="J11" i="10"/>
  <c r="J12" i="10"/>
  <c r="J13" i="10"/>
  <c r="J9" i="10"/>
  <c r="I9" i="10"/>
  <c r="I10" i="10"/>
  <c r="I11" i="10"/>
  <c r="I12" i="10"/>
  <c r="I13" i="10"/>
  <c r="H10" i="10"/>
  <c r="H11" i="10"/>
  <c r="H12" i="10"/>
  <c r="H13" i="10"/>
  <c r="H9" i="10"/>
  <c r="G10" i="10"/>
  <c r="G11" i="10"/>
  <c r="G12" i="10"/>
  <c r="G13" i="10"/>
  <c r="G9" i="10"/>
  <c r="E10" i="10"/>
  <c r="E11" i="10"/>
  <c r="E12" i="10"/>
  <c r="E13" i="10"/>
  <c r="E9" i="10"/>
  <c r="D3" i="10"/>
  <c r="D4" i="10"/>
  <c r="D5" i="10"/>
  <c r="D6" i="10"/>
  <c r="D2" i="10"/>
  <c r="C3" i="10"/>
  <c r="C4" i="10"/>
  <c r="C5" i="10"/>
  <c r="C6" i="10"/>
  <c r="C2" i="10"/>
  <c r="D9" i="9"/>
  <c r="D8" i="9"/>
  <c r="C8" i="9"/>
  <c r="D13" i="8"/>
  <c r="D12" i="8"/>
  <c r="G3" i="12"/>
  <c r="G4" i="12"/>
  <c r="G5" i="12"/>
  <c r="G6" i="12"/>
  <c r="G7" i="12"/>
  <c r="G2" i="12"/>
  <c r="F3" i="12"/>
  <c r="F4" i="12"/>
  <c r="F5" i="12"/>
  <c r="F6" i="12"/>
  <c r="F7" i="12"/>
  <c r="F2" i="12"/>
  <c r="E3" i="12"/>
  <c r="E4" i="12"/>
  <c r="E5" i="12"/>
  <c r="E6" i="12"/>
  <c r="E7" i="12"/>
  <c r="E2" i="12"/>
  <c r="C20" i="24"/>
  <c r="C19" i="24"/>
  <c r="C21" i="24"/>
  <c r="C22" i="24"/>
  <c r="C23" i="24"/>
  <c r="C24" i="24"/>
  <c r="C25" i="24"/>
  <c r="C26" i="24"/>
  <c r="C27" i="24"/>
  <c r="C28" i="24"/>
  <c r="C29" i="24"/>
  <c r="C30" i="24"/>
  <c r="D10" i="24"/>
  <c r="D11" i="24"/>
  <c r="D12" i="24"/>
  <c r="D13" i="24"/>
  <c r="C11" i="24"/>
  <c r="C12" i="24"/>
  <c r="C13" i="24"/>
  <c r="C10" i="24"/>
  <c r="B4" i="24"/>
  <c r="B3" i="24"/>
  <c r="BO3" i="20"/>
  <c r="BP3" i="20"/>
  <c r="BQ3" i="20"/>
  <c r="BR3" i="20"/>
  <c r="BS3" i="20"/>
  <c r="BT3" i="20"/>
  <c r="BU3" i="20"/>
  <c r="BV3" i="20"/>
  <c r="BO4" i="20"/>
  <c r="BP4" i="20"/>
  <c r="BQ4" i="20"/>
  <c r="BR4" i="20"/>
  <c r="BS4" i="20"/>
  <c r="BT4" i="20"/>
  <c r="BU4" i="20"/>
  <c r="BV4" i="20"/>
  <c r="BO5" i="20"/>
  <c r="BP5" i="20"/>
  <c r="BQ5" i="20"/>
  <c r="BR5" i="20"/>
  <c r="BS5" i="20"/>
  <c r="BT5" i="20"/>
  <c r="BU5" i="20"/>
  <c r="BV5" i="20"/>
  <c r="BO6" i="20"/>
  <c r="BP6" i="20"/>
  <c r="BQ6" i="20"/>
  <c r="BR6" i="20"/>
  <c r="BS6" i="20"/>
  <c r="BT6" i="20"/>
  <c r="BU6" i="20"/>
  <c r="BV6" i="20"/>
  <c r="BO7" i="20"/>
  <c r="BP7" i="20"/>
  <c r="BQ7" i="20"/>
  <c r="BR7" i="20"/>
  <c r="BS7" i="20"/>
  <c r="BT7" i="20"/>
  <c r="BU7" i="20"/>
  <c r="BV7" i="20"/>
  <c r="BO8" i="20"/>
  <c r="BP8" i="20"/>
  <c r="BQ8" i="20"/>
  <c r="BR8" i="20"/>
  <c r="BS8" i="20"/>
  <c r="BT8" i="20"/>
  <c r="BU8" i="20"/>
  <c r="BV8" i="20"/>
  <c r="BO9" i="20"/>
  <c r="BP9" i="20"/>
  <c r="BQ9" i="20"/>
  <c r="BR9" i="20"/>
  <c r="BS9" i="20"/>
  <c r="BT9" i="20"/>
  <c r="BU9" i="20"/>
  <c r="BV9" i="20"/>
  <c r="BO10" i="20"/>
  <c r="BP10" i="20"/>
  <c r="BQ10" i="20"/>
  <c r="BR10" i="20"/>
  <c r="BS10" i="20"/>
  <c r="BT10" i="20"/>
  <c r="BU10" i="20"/>
  <c r="BV10" i="20"/>
  <c r="BO11" i="20"/>
  <c r="BP11" i="20"/>
  <c r="BQ11" i="20"/>
  <c r="BR11" i="20"/>
  <c r="BS11" i="20"/>
  <c r="BT11" i="20"/>
  <c r="BU11" i="20"/>
  <c r="BV11" i="20"/>
  <c r="BN4" i="20"/>
  <c r="BN5" i="20"/>
  <c r="BN6" i="20"/>
  <c r="BN7" i="20"/>
  <c r="BN8" i="20"/>
  <c r="BN9" i="20"/>
  <c r="BN10" i="20"/>
  <c r="BN11" i="20"/>
  <c r="AV4" i="20"/>
  <c r="AV5" i="20"/>
  <c r="AV6" i="20"/>
  <c r="AV7" i="20"/>
  <c r="AB5" i="20"/>
  <c r="AC5" i="20" s="1"/>
  <c r="AB6" i="20"/>
  <c r="AC6" i="20" s="1"/>
  <c r="AB4" i="20"/>
  <c r="AC4" i="20" s="1"/>
  <c r="C14" i="19"/>
  <c r="D14" i="19"/>
  <c r="E14" i="19"/>
  <c r="F14" i="19"/>
  <c r="B14" i="19"/>
  <c r="BN3" i="20"/>
  <c r="E3" i="15"/>
  <c r="E4" i="15"/>
  <c r="E5" i="15"/>
  <c r="E6" i="15"/>
  <c r="E7" i="15"/>
  <c r="E8" i="15"/>
  <c r="E9" i="15"/>
  <c r="E2" i="15"/>
  <c r="C2" i="14"/>
  <c r="B4" i="14"/>
  <c r="B5" i="14"/>
  <c r="B6" i="14"/>
  <c r="B7" i="14"/>
  <c r="B3" i="14"/>
  <c r="B2" i="14"/>
  <c r="L11" i="10"/>
  <c r="L10" i="10"/>
  <c r="L9" i="10"/>
  <c r="AE5" i="20"/>
  <c r="J9" i="12"/>
  <c r="AD4" i="20"/>
  <c r="F9" i="12"/>
  <c r="L8" i="10"/>
  <c r="E2" i="10"/>
  <c r="E13" i="8"/>
  <c r="E9" i="12"/>
  <c r="BE3" i="20"/>
  <c r="AE6" i="20"/>
  <c r="I9" i="12"/>
  <c r="AD6" i="20"/>
  <c r="P9" i="12"/>
  <c r="AE4" i="20"/>
  <c r="D18" i="24"/>
  <c r="E10" i="24"/>
  <c r="E12" i="8"/>
  <c r="S9" i="12"/>
  <c r="H9" i="12"/>
  <c r="AD5" i="20"/>
  <c r="T9" i="12"/>
  <c r="G9" i="12"/>
  <c r="L12" i="10"/>
  <c r="AA4" i="16" l="1"/>
  <c r="A2" i="13"/>
  <c r="Q9" i="12"/>
  <c r="R9" i="12"/>
  <c r="A3" i="13" l="1"/>
  <c r="F9" i="9" a="1"/>
  <c r="F9" i="9" s="1"/>
  <c r="D10" i="8"/>
  <c r="D7" i="8"/>
  <c r="F8" i="15"/>
  <c r="F7" i="15"/>
  <c r="F5" i="15"/>
  <c r="F4" i="15"/>
  <c r="F3" i="15"/>
  <c r="F2" i="15"/>
  <c r="I2" i="15"/>
  <c r="H3" i="15"/>
  <c r="H4" i="15"/>
  <c r="H5" i="15"/>
  <c r="H6" i="15"/>
  <c r="H7" i="15"/>
  <c r="H8" i="15"/>
  <c r="H9" i="15"/>
  <c r="H2" i="15"/>
  <c r="G3" i="15"/>
  <c r="G4" i="15"/>
  <c r="G5" i="15"/>
  <c r="G6" i="15"/>
  <c r="G7" i="15"/>
  <c r="G8" i="15"/>
  <c r="G9" i="15"/>
  <c r="G2" i="15"/>
  <c r="J9" i="15"/>
  <c r="I9" i="15"/>
  <c r="J8" i="15"/>
  <c r="I8" i="15"/>
  <c r="J7" i="15"/>
  <c r="I7" i="15"/>
  <c r="J6" i="15"/>
  <c r="I6" i="15"/>
  <c r="J5" i="15"/>
  <c r="I5" i="15"/>
  <c r="J4" i="15"/>
  <c r="I4" i="15"/>
  <c r="J3" i="15"/>
  <c r="I3" i="15"/>
  <c r="J2" i="15"/>
  <c r="G6" i="14"/>
  <c r="H6" i="14" s="1"/>
  <c r="I3" i="14"/>
  <c r="I4" i="14"/>
  <c r="I5" i="14"/>
  <c r="I6" i="14"/>
  <c r="I7" i="14"/>
  <c r="I2" i="14"/>
  <c r="H3" i="14"/>
  <c r="H4" i="14"/>
  <c r="H5" i="14"/>
  <c r="H7" i="14"/>
  <c r="H2" i="14"/>
  <c r="D6" i="14"/>
  <c r="D4" i="14"/>
  <c r="A2" i="14"/>
  <c r="D2" i="14" s="1"/>
  <c r="C3" i="14"/>
  <c r="A7" i="14"/>
  <c r="C7" i="14" s="1"/>
  <c r="C6" i="14"/>
  <c r="A5" i="14"/>
  <c r="C5" i="14" s="1"/>
  <c r="C4" i="14"/>
  <c r="F11" i="9" a="1"/>
  <c r="F11" i="9" s="1"/>
  <c r="F10" i="9" a="1"/>
  <c r="F10" i="9" s="1"/>
  <c r="F13" i="9" a="1"/>
  <c r="F13" i="9" s="1"/>
  <c r="F12" i="9" a="1"/>
  <c r="F12" i="9" s="1"/>
  <c r="F8" i="9"/>
  <c r="F7" i="9"/>
  <c r="F6" i="9"/>
  <c r="F5" i="9"/>
  <c r="F4" i="9"/>
  <c r="F3" i="9"/>
  <c r="F2" i="9"/>
  <c r="D6" i="8"/>
  <c r="D11" i="8"/>
  <c r="D9" i="8"/>
  <c r="D8" i="8"/>
  <c r="D5" i="8"/>
  <c r="D3" i="8"/>
  <c r="D2" i="8"/>
  <c r="D4" i="8"/>
  <c r="M12" i="15"/>
  <c r="G7" i="9"/>
  <c r="G14" i="15"/>
  <c r="E7" i="8"/>
  <c r="E9" i="8"/>
  <c r="I16" i="15"/>
  <c r="L9" i="12"/>
  <c r="E6" i="8"/>
  <c r="G11" i="9"/>
  <c r="E4" i="8"/>
  <c r="F13" i="15"/>
  <c r="G10" i="9"/>
  <c r="E8" i="8"/>
  <c r="J17" i="15"/>
  <c r="G5" i="9"/>
  <c r="O9" i="12"/>
  <c r="G13" i="9"/>
  <c r="E5" i="8"/>
  <c r="G3" i="9"/>
  <c r="K9" i="12"/>
  <c r="M13" i="15"/>
  <c r="E12" i="15"/>
  <c r="E2" i="8"/>
  <c r="G8" i="9"/>
  <c r="G4" i="9"/>
  <c r="G12" i="9"/>
  <c r="G6" i="9"/>
  <c r="G2" i="9"/>
  <c r="E3" i="8"/>
  <c r="E10" i="8"/>
  <c r="G9" i="9"/>
  <c r="M11" i="15"/>
  <c r="H15" i="15"/>
  <c r="E11" i="8"/>
  <c r="L11" i="15" l="1"/>
  <c r="L12" i="15"/>
  <c r="L13" i="15"/>
  <c r="D3" i="14"/>
  <c r="D7" i="14"/>
  <c r="D5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Florin Paun | eMAG, ERP&amp;BI</author>
  </authors>
  <commentList>
    <comment ref="B5" authorId="0" shapeId="0" xr:uid="{FE250E1B-433C-4371-B0BE-8E1F88250AB8}">
      <text>
        <r>
          <rPr>
            <b/>
            <sz val="9"/>
            <color indexed="81"/>
            <rFont val="Tahoma"/>
            <family val="2"/>
          </rPr>
          <t>BLANK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F68A8FC5-832A-4060-BF8F-56A5FAC43D8B}">
      <text>
        <r>
          <rPr>
            <b/>
            <sz val="9"/>
            <color indexed="81"/>
            <rFont val="Tahoma"/>
            <family val="2"/>
          </rPr>
          <t>Daca a luat minim 6 afiseaza Admis, altfel Respins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7F202250-1FB9-4392-A436-069E4AC8238F}">
      <text>
        <r>
          <rPr>
            <b/>
            <sz val="9"/>
            <color indexed="81"/>
            <rFont val="Tahoma"/>
            <family val="2"/>
          </rPr>
          <t>Cei cu 9 sau 10 vor fi in grupa A
Cei cu note intre 6 si 8 vor fi in grupa B
Restul in 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0400A43F-BDA3-43B0-90D0-CB634A205240}">
      <text>
        <r>
          <rPr>
            <b/>
            <sz val="9"/>
            <color indexed="81"/>
            <rFont val="Tahoma"/>
            <family val="2"/>
          </rPr>
          <t xml:space="preserve">Data pret &lt;6 afiseaza A
Data pret &lt;=8 afiseaza B
Data pret &gt;8 afiseaza C
</t>
        </r>
      </text>
    </comment>
    <comment ref="G8" authorId="0" shapeId="0" xr:uid="{B603603D-11BC-4BDB-9157-E61EA014657C}">
      <text>
        <r>
          <rPr>
            <b/>
            <sz val="9"/>
            <color indexed="81"/>
            <rFont val="Tahoma"/>
            <family val="2"/>
          </rPr>
          <t>Daca sunt Bio, afiseaza Sanatos, altfel Nesanatos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" authorId="0" shapeId="0" xr:uid="{51D19429-EEBD-498D-95AE-95312A04C47D}">
      <text>
        <r>
          <rPr>
            <b/>
            <sz val="9"/>
            <color indexed="81"/>
            <rFont val="Tahoma"/>
            <family val="2"/>
          </rPr>
          <t>Pentru Mere afisati 10 kg, pentru Pere 5 kg, pentru Cireste 2 kg, pentru restul 0 kg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" authorId="0" shapeId="0" xr:uid="{36E9CE03-F3B7-4982-B850-8D3C622487B4}">
      <text>
        <r>
          <rPr>
            <b/>
            <sz val="9"/>
            <color indexed="81"/>
            <rFont val="Tahoma"/>
            <family val="2"/>
          </rPr>
          <t>Daca sunt Bio si din Romania, afiseaza Cumpara, altfel Nu cumpara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" authorId="0" shapeId="0" xr:uid="{509FEAF5-2C9C-4E91-898E-A7C48E4A6EF4}">
      <text>
        <r>
          <rPr>
            <b/>
            <sz val="9"/>
            <color indexed="81"/>
            <rFont val="Tahoma"/>
            <family val="2"/>
          </rPr>
          <t>Daca sunt Bio sau daca sunt din Romania, afiseaza Cumpara, altfel Nu cumpara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" authorId="0" shapeId="0" xr:uid="{48EA5635-BE65-4E29-AF67-1A1B132FC9D2}">
      <text>
        <r>
          <rPr>
            <b/>
            <sz val="9"/>
            <color indexed="81"/>
            <rFont val="Tahoma"/>
            <family val="2"/>
          </rPr>
          <t>Daca pretul e mai mic decat media preturilor, afiseaza Cumpara, altfel Nu cumpara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<sst xmlns="http://schemas.openxmlformats.org/spreadsheetml/2006/main" count="495" uniqueCount="375">
  <si>
    <t>A</t>
  </si>
  <si>
    <t>B</t>
  </si>
  <si>
    <t>C</t>
  </si>
  <si>
    <t>Red</t>
  </si>
  <si>
    <t>Green</t>
  </si>
  <si>
    <t>Blue</t>
  </si>
  <si>
    <t>Luke Skywalker</t>
  </si>
  <si>
    <t>Indiana Jones</t>
  </si>
  <si>
    <t>Value</t>
  </si>
  <si>
    <t>D</t>
  </si>
  <si>
    <t>zece</t>
  </si>
  <si>
    <t>Client</t>
  </si>
  <si>
    <t>Celule goale</t>
  </si>
  <si>
    <t>Celule care nu sunt goale</t>
  </si>
  <si>
    <t>Celule egale cu 20</t>
  </si>
  <si>
    <t>Celule cu valoare mai mare de 20</t>
  </si>
  <si>
    <t>Celule care pe coloana A sunt egale cu C si in coloana B sunt egale cu 10</t>
  </si>
  <si>
    <t>Celule cu valori numerice</t>
  </si>
  <si>
    <t>Celule cu valori de orice tip, mai putin blank</t>
  </si>
  <si>
    <t>Celule egale cu C</t>
  </si>
  <si>
    <t>SUM</t>
  </si>
  <si>
    <t>SUMIF</t>
  </si>
  <si>
    <t>SUMIFS</t>
  </si>
  <si>
    <t>SUMPRODUCT</t>
  </si>
  <si>
    <t>Color</t>
  </si>
  <si>
    <t>Size</t>
  </si>
  <si>
    <t>Small</t>
  </si>
  <si>
    <t>Big</t>
  </si>
  <si>
    <t>Value1</t>
  </si>
  <si>
    <t>Value2</t>
  </si>
  <si>
    <t>Se pot folosi criterii de filtrare.</t>
  </si>
  <si>
    <t>Se pot folosi si anunarea, scaderea, impartirea</t>
  </si>
  <si>
    <t>Formula</t>
  </si>
  <si>
    <t>Rezultat</t>
  </si>
  <si>
    <t>Insumeaza numerele pe coloana din range-ul C2:C7</t>
  </si>
  <si>
    <t>Insumeaza numerele pe rand din range-ul C2:D2</t>
  </si>
  <si>
    <t>Insumeaza numerele de pe ambele coloane C si D, din range-ul C2:D7</t>
  </si>
  <si>
    <t>Insumeaza coloana C pentru randurile cu valoare Red pe coloana A</t>
  </si>
  <si>
    <t>Insumeaza coloana C pentru randurile cu valoare Red pe coloana A, respectiv Small pe coloana B</t>
  </si>
  <si>
    <t>Insumeaza coloana C pentru randurile cu valoare Red, Small si Value2 mai mare de 3</t>
  </si>
  <si>
    <t>Insumeaza valorile rezultate dupa inmultirea coloanelor C si D. Echivalent cu C2*D2+C3*D3+C4*D4+C5*D5+C6*D6+C7*D7</t>
  </si>
  <si>
    <t>Aduna valorile de pe coloana C pentru randurile cu valoare Red si Small</t>
  </si>
  <si>
    <t>Aduna valorile de pe coloana C pentru randurile cu valoare Red sau Blue</t>
  </si>
  <si>
    <t>Numara (COUNT) pe randurile cu valorile Red si Big</t>
  </si>
  <si>
    <t>Numara (COUNT) pe randurile cu valorile Red sau Big</t>
  </si>
  <si>
    <t>Explicatie</t>
  </si>
  <si>
    <t>AND</t>
  </si>
  <si>
    <t>IF</t>
  </si>
  <si>
    <t>IFS</t>
  </si>
  <si>
    <t>OR</t>
  </si>
  <si>
    <t>INDEX</t>
  </si>
  <si>
    <t>MATCH</t>
  </si>
  <si>
    <t>VLOOKUP</t>
  </si>
  <si>
    <t>RANK</t>
  </si>
  <si>
    <t>CONCAT</t>
  </si>
  <si>
    <t>FIND</t>
  </si>
  <si>
    <t>LEFT</t>
  </si>
  <si>
    <t>LEN</t>
  </si>
  <si>
    <t>LOWER</t>
  </si>
  <si>
    <t>MID</t>
  </si>
  <si>
    <t>PROPER</t>
  </si>
  <si>
    <t>REPLACE</t>
  </si>
  <si>
    <t>RIGHT</t>
  </si>
  <si>
    <t>SEARCH</t>
  </si>
  <si>
    <t>SUBSTITUTE</t>
  </si>
  <si>
    <t>TEXTJOIN</t>
  </si>
  <si>
    <t>TEXTSPLIT</t>
  </si>
  <si>
    <t>TRIM</t>
  </si>
  <si>
    <t>UPPER</t>
  </si>
  <si>
    <t>DATE</t>
  </si>
  <si>
    <t>Creează data cu anul, luna și ziua</t>
  </si>
  <si>
    <t>DATEDIF</t>
  </si>
  <si>
    <t>Returnează anii, lunile sau zilele dintre două date</t>
  </si>
  <si>
    <t>NOW</t>
  </si>
  <si>
    <t>Obține data și ora curente</t>
  </si>
  <si>
    <t>TODAY</t>
  </si>
  <si>
    <t>Obține data curentă</t>
  </si>
  <si>
    <t>WEEKDAY</t>
  </si>
  <si>
    <t>Obține ziua săptămânii ca număr (de la 1 la 7) de la dată</t>
  </si>
  <si>
    <t>Asemanatoare cu IF, doar ca testeaza mai multe conditii</t>
  </si>
  <si>
    <t>Folosit pentru a testa mai multe conditii pe OR (SAU)</t>
  </si>
  <si>
    <t>Folosit pentru a testa mai multe conditii pe AND (SI)</t>
  </si>
  <si>
    <t>Fruct</t>
  </si>
  <si>
    <t>Gutui</t>
  </si>
  <si>
    <t>Pret Per KG</t>
  </si>
  <si>
    <t>Bio</t>
  </si>
  <si>
    <t>Da</t>
  </si>
  <si>
    <t>Nu</t>
  </si>
  <si>
    <t>Tara</t>
  </si>
  <si>
    <t>Romania</t>
  </si>
  <si>
    <t>Grecia</t>
  </si>
  <si>
    <t>Italia</t>
  </si>
  <si>
    <t>Insumeaza numere</t>
  </si>
  <si>
    <t>Insumeaza numere dintr-un range care indeplinesc un criteriu</t>
  </si>
  <si>
    <t>Insumeaza numere dintr-un range care indeplinesc mai multe criterii</t>
  </si>
  <si>
    <t>Insumeaza produsul (inmultirea) a doua sau mai multe coloane</t>
  </si>
  <si>
    <t>COUNT</t>
  </si>
  <si>
    <t>COUNTA</t>
  </si>
  <si>
    <t>COUNTIF</t>
  </si>
  <si>
    <t>COUNTIFS</t>
  </si>
  <si>
    <t>Numara doar valorile numerice</t>
  </si>
  <si>
    <t>Numara celulele care sunt egale, mai mari, mai mici sau diferite de o valoare data</t>
  </si>
  <si>
    <t>Similar cu COUNTIF, doar ca poate accepta mai mult de o comparatie</t>
  </si>
  <si>
    <t>Mere</t>
  </si>
  <si>
    <t>Pere</t>
  </si>
  <si>
    <t>Cirese</t>
  </si>
  <si>
    <t>Prune</t>
  </si>
  <si>
    <t>Testeaza o conditie. Daca este TRUE listeaza o valoare, altfel, listeaza alta valoare</t>
  </si>
  <si>
    <t>Country</t>
  </si>
  <si>
    <t>Continent</t>
  </si>
  <si>
    <t>Population</t>
  </si>
  <si>
    <t>Tourists</t>
  </si>
  <si>
    <t>Australia</t>
  </si>
  <si>
    <t>Oceania</t>
  </si>
  <si>
    <t>Canada</t>
  </si>
  <si>
    <t>Americas</t>
  </si>
  <si>
    <t>Iceland</t>
  </si>
  <si>
    <t>Europe</t>
  </si>
  <si>
    <t>Italy</t>
  </si>
  <si>
    <t>Japan</t>
  </si>
  <si>
    <t>Asia</t>
  </si>
  <si>
    <t>Spain</t>
  </si>
  <si>
    <t>Sweden</t>
  </si>
  <si>
    <t>Switzerland</t>
  </si>
  <si>
    <t>XLOOKUP</t>
  </si>
  <si>
    <t>INDEX+MATCH</t>
  </si>
  <si>
    <t>Listeaza pozitia pe care este gasita o valoare cautata</t>
  </si>
  <si>
    <t>Intoarce valoare gasita pe o pozitie</t>
  </si>
  <si>
    <t>Intoarce valoarea gasita pe pozitia data de MATCH</t>
  </si>
  <si>
    <t>Cauta intr-un tabel in prima coloana si returneaza valoarea de pe coloana specificata</t>
  </si>
  <si>
    <t>Foarte asemanator cu VLOOKUP</t>
  </si>
  <si>
    <t>Atribuie un rank unui set de date analizand intreg setul</t>
  </si>
  <si>
    <t>Email</t>
  </si>
  <si>
    <t>Full Name</t>
  </si>
  <si>
    <t>First Name</t>
  </si>
  <si>
    <t>Last Name</t>
  </si>
  <si>
    <t>sarah.connor@gmail.com</t>
  </si>
  <si>
    <t>luke.skywalker@gmail.com</t>
  </si>
  <si>
    <t>lara.croft@gmail.com</t>
  </si>
  <si>
    <t>indiana.jones@bbc.com</t>
  </si>
  <si>
    <t>harry.potter@yahoo.com</t>
  </si>
  <si>
    <t>frodo.baggins@yahoo.com</t>
  </si>
  <si>
    <t>Datetime</t>
  </si>
  <si>
    <t>DAY</t>
  </si>
  <si>
    <t>Obține ziua ca număr (de la 1 la 31) dintr-o dată</t>
  </si>
  <si>
    <t>DAYS</t>
  </si>
  <si>
    <t>Obține numărul de zile dintre două date</t>
  </si>
  <si>
    <t>EOMONTH</t>
  </si>
  <si>
    <t>Obține ultima zi a lunii n luni în viitor sau trecut</t>
  </si>
  <si>
    <t>HOUR</t>
  </si>
  <si>
    <t>Obține ora ca număr (de la 0 la 23) dintr-o dată și oră</t>
  </si>
  <si>
    <t>MINUTE</t>
  </si>
  <si>
    <t>Returnează minutul ca număr (de la 0 la 59) din timp</t>
  </si>
  <si>
    <t>SECOND</t>
  </si>
  <si>
    <t>Returnează secundele ca număr (de la 0 la 59) din timp</t>
  </si>
  <si>
    <t>TIME</t>
  </si>
  <si>
    <t>Creează timp cu ore, minute și secunde</t>
  </si>
  <si>
    <t>YEAR</t>
  </si>
  <si>
    <t>Returnează anul în funcție de data dată într-un format de număr de serie din 4 cifre</t>
  </si>
  <si>
    <t>MONTH</t>
  </si>
  <si>
    <t>Obține luna ca număr întreg (de la 1 la 12) de la dată</t>
  </si>
  <si>
    <t>ISNA</t>
  </si>
  <si>
    <t>ISERROR</t>
  </si>
  <si>
    <t>ISNUMBER</t>
  </si>
  <si>
    <t>ISTEXT</t>
  </si>
  <si>
    <t>Maria</t>
  </si>
  <si>
    <t>?</t>
  </si>
  <si>
    <t xml:space="preserve"> </t>
  </si>
  <si>
    <t>Nume</t>
  </si>
  <si>
    <t>Ocupatie</t>
  </si>
  <si>
    <t>Varsta</t>
  </si>
  <si>
    <t>TEXT</t>
  </si>
  <si>
    <t>Valoare</t>
  </si>
  <si>
    <t>Vine de la COUNT ALL, si numara orice valori: numerice, text, simboluri, spatiu. Nu va numara celule goale</t>
  </si>
  <si>
    <t>Returneaza TRUE daca valoarea verificata e text</t>
  </si>
  <si>
    <t>Returneaza TRUE daca valoarea verificata e number</t>
  </si>
  <si>
    <t>Alatura mai multe valori preluate de pe un rand, coloana sau range, separate de un delimitator</t>
  </si>
  <si>
    <r>
      <rPr>
        <sz val="11"/>
        <color theme="1"/>
        <rFont val="Calibri"/>
        <family val="2"/>
      </rPr>
      <t>Î</t>
    </r>
    <r>
      <rPr>
        <sz val="11"/>
        <color theme="1"/>
        <rFont val="Calibri"/>
        <family val="2"/>
        <scheme val="minor"/>
      </rPr>
      <t>mparte șirurile de text cu un delimitator dat într-o matrice pe coloane și rânduri.</t>
    </r>
  </si>
  <si>
    <t>Sarah Connor</t>
  </si>
  <si>
    <t>Harry Potter</t>
  </si>
  <si>
    <t>Frodo Baggins</t>
  </si>
  <si>
    <t>Lara Croft</t>
  </si>
  <si>
    <t>Sarah</t>
  </si>
  <si>
    <t>Harry</t>
  </si>
  <si>
    <t>Luke</t>
  </si>
  <si>
    <t>Frodo</t>
  </si>
  <si>
    <t>Indiana</t>
  </si>
  <si>
    <t>Lara</t>
  </si>
  <si>
    <t>connor</t>
  </si>
  <si>
    <t>potter</t>
  </si>
  <si>
    <t>skywalker</t>
  </si>
  <si>
    <t>baggins</t>
  </si>
  <si>
    <t>jones</t>
  </si>
  <si>
    <t>croft</t>
  </si>
  <si>
    <t>TEXTAFTER</t>
  </si>
  <si>
    <t>FORMULA</t>
  </si>
  <si>
    <t>Cumpara daca pretul &lt; avg</t>
  </si>
  <si>
    <t>TEXTBEFORE</t>
  </si>
  <si>
    <t>TOCOL</t>
  </si>
  <si>
    <t>TOROW</t>
  </si>
  <si>
    <t>Transformă o matrice sau un interval într-o singură coloană</t>
  </si>
  <si>
    <t>Transformă o matrice sau un interval într-un singur rând</t>
  </si>
  <si>
    <t>Extrage și returnează textul care apare după un subșir sau delimitator dat.</t>
  </si>
  <si>
    <t>Returnează textul care apare înaintea unui subșir sau delimitator dat.</t>
  </si>
  <si>
    <t>REPT</t>
  </si>
  <si>
    <t>EXACT</t>
  </si>
  <si>
    <t>Elimină toate spațiile de la început si de la final, iar in interiorul textului pastrea un singur spatiu</t>
  </si>
  <si>
    <t>Convertește textul în majuscule</t>
  </si>
  <si>
    <t>Convertește textul în minuscule</t>
  </si>
  <si>
    <t>Scrie cu majuscula prima literă a fiecarui cuvânt</t>
  </si>
  <si>
    <t>Uneste mai multe stringuri intr-un singur text</t>
  </si>
  <si>
    <t>Extrage numărul dat de caractere din partea stângă a unui text</t>
  </si>
  <si>
    <t xml:space="preserve">Extrage numărul dat de caractere dintr-un text, pornind de la o pozitie specificata </t>
  </si>
  <si>
    <t>Extrage numărul dat de caractere din partea dreapta a unui text</t>
  </si>
  <si>
    <t>Returnează lungimea unui text</t>
  </si>
  <si>
    <t>Găsește pozitia de start a unui text intr-un alt text  (not case sensitive)</t>
  </si>
  <si>
    <t>Găsește pozitia de start a unui text intr-un alt text  (case sensitive)</t>
  </si>
  <si>
    <t>Înlocuiește un text vechi cu unul nou</t>
  </si>
  <si>
    <t>Înlocuiește un string cu un alt string pornind cautarea de la o pozitie de start</t>
  </si>
  <si>
    <t>Verifică dacă două stringuri sunt identice</t>
  </si>
  <si>
    <t>Multiplică un text de un anumit număr de ori</t>
  </si>
  <si>
    <t>Detalii</t>
  </si>
  <si>
    <t>Ana</t>
  </si>
  <si>
    <t>are</t>
  </si>
  <si>
    <t>mere</t>
  </si>
  <si>
    <t>Brad Pit, actor, 59 ani</t>
  </si>
  <si>
    <t>Info</t>
  </si>
  <si>
    <t>Col1</t>
  </si>
  <si>
    <t>Col2</t>
  </si>
  <si>
    <t>AA</t>
  </si>
  <si>
    <t>BB</t>
  </si>
  <si>
    <t>CC</t>
  </si>
  <si>
    <t>Convertește o valoare în text cu un format specificat în Excel</t>
  </si>
  <si>
    <t>Cate randuri au valoare mai mare decat media valorilor</t>
  </si>
  <si>
    <t>Eticheta</t>
  </si>
  <si>
    <t>Inlocuieste #N/A cu o valoare data, altfel intoarce ceea ce gaseste</t>
  </si>
  <si>
    <t>Intoarce True daca gaseste o eroare. Se foloseste pentru a returna alta valoare decat eroarea gasita</t>
  </si>
  <si>
    <t>00099</t>
  </si>
  <si>
    <t>29-Jun-23</t>
  </si>
  <si>
    <t>Gigel</t>
  </si>
  <si>
    <t>Petrisor</t>
  </si>
  <si>
    <t>ELEV</t>
  </si>
  <si>
    <t>Nota</t>
  </si>
  <si>
    <t>Admis/Respins</t>
  </si>
  <si>
    <t>Ionica</t>
  </si>
  <si>
    <t>Grupe</t>
  </si>
  <si>
    <t>1. Paranteze: (-1 + 5) = 4</t>
  </si>
  <si>
    <t>3. Exponențiere: 4 ^ 2 = 16</t>
  </si>
  <si>
    <r>
      <t xml:space="preserve">=2 * </t>
    </r>
    <r>
      <rPr>
        <b/>
        <sz val="26"/>
        <rFont val="Segoe UI"/>
        <family val="2"/>
      </rPr>
      <t>2%</t>
    </r>
    <r>
      <rPr>
        <b/>
        <sz val="26"/>
        <color rgb="FF374151"/>
        <rFont val="Segoe UI"/>
        <family val="2"/>
      </rPr>
      <t xml:space="preserve"> + 3 * 4 ^ 2 / (-1 + 5)</t>
    </r>
  </si>
  <si>
    <t>2. Procentaj: 2% = 0.02</t>
  </si>
  <si>
    <t>Initiale</t>
  </si>
  <si>
    <t>John Wick</t>
  </si>
  <si>
    <t>Gandalf</t>
  </si>
  <si>
    <t>Maximus Decimus Meridius</t>
  </si>
  <si>
    <t>Obi-Wan Kenobi</t>
  </si>
  <si>
    <t>Jean-Luc Picard</t>
  </si>
  <si>
    <t>Jan</t>
  </si>
  <si>
    <t>Month</t>
  </si>
  <si>
    <t>Value Added Tax</t>
  </si>
  <si>
    <t>Ref. Relativa</t>
  </si>
  <si>
    <t>=B3</t>
  </si>
  <si>
    <t>Coloana si randul se schimba cand de muta formula in alta celula</t>
  </si>
  <si>
    <t>Ref. Absoluta</t>
  </si>
  <si>
    <t>=$B$3</t>
  </si>
  <si>
    <t>Coloana si randul raman neschimbate daca se copiaza formula in alta celula</t>
  </si>
  <si>
    <t>Product</t>
  </si>
  <si>
    <t>Price</t>
  </si>
  <si>
    <t>Quantity</t>
  </si>
  <si>
    <t>Total Value</t>
  </si>
  <si>
    <t>Formula
 (Price * Quantity)</t>
  </si>
  <si>
    <t>VAT Value</t>
  </si>
  <si>
    <t>Formula 
(Total Value * VAT)</t>
  </si>
  <si>
    <t>Q1</t>
  </si>
  <si>
    <t>Q2</t>
  </si>
  <si>
    <t>Q3</t>
  </si>
  <si>
    <t>Q4</t>
  </si>
  <si>
    <t>Total</t>
  </si>
  <si>
    <t>Percentage</t>
  </si>
  <si>
    <t>=$B3</t>
  </si>
  <si>
    <t>Coloana ramane neschimbata</t>
  </si>
  <si>
    <t>TV LG</t>
  </si>
  <si>
    <t>Mark</t>
  </si>
  <si>
    <t>=B$3</t>
  </si>
  <si>
    <t>Randul ramane neschimbat</t>
  </si>
  <si>
    <t>Laptop</t>
  </si>
  <si>
    <t>Elena</t>
  </si>
  <si>
    <t>Mouse</t>
  </si>
  <si>
    <t>John</t>
  </si>
  <si>
    <t>Mary</t>
  </si>
  <si>
    <t>@leaders.ro</t>
  </si>
  <si>
    <t>Jean-Luc</t>
  </si>
  <si>
    <t>Maximus Decimus</t>
  </si>
  <si>
    <t>Obi-Wan</t>
  </si>
  <si>
    <t>Wick</t>
  </si>
  <si>
    <t>Potter</t>
  </si>
  <si>
    <t>Picard</t>
  </si>
  <si>
    <t>Skywalker</t>
  </si>
  <si>
    <t>Baggins</t>
  </si>
  <si>
    <t>Jones</t>
  </si>
  <si>
    <t>Croft</t>
  </si>
  <si>
    <t>Meridius</t>
  </si>
  <si>
    <t>Kenobi</t>
  </si>
  <si>
    <t>JW</t>
  </si>
  <si>
    <t>HP</t>
  </si>
  <si>
    <t>JLP</t>
  </si>
  <si>
    <t>LS</t>
  </si>
  <si>
    <t>FB</t>
  </si>
  <si>
    <t>IJ</t>
  </si>
  <si>
    <t>LC</t>
  </si>
  <si>
    <t>G</t>
  </si>
  <si>
    <t>MDM</t>
  </si>
  <si>
    <t>OWK</t>
  </si>
  <si>
    <t>john.wick@leaders.ro</t>
  </si>
  <si>
    <t>harry.potter@leaders.ro</t>
  </si>
  <si>
    <t>jean-luc.picard@leaders.ro</t>
  </si>
  <si>
    <t>luke.skywalker@leaders.ro</t>
  </si>
  <si>
    <t>frodo.baggins@leaders.ro</t>
  </si>
  <si>
    <t>indiana.jones@leaders.ro</t>
  </si>
  <si>
    <t>lara.croft@leaders.ro</t>
  </si>
  <si>
    <t>.gandalf@leaders.ro</t>
  </si>
  <si>
    <t>maximus decimus.meridius@leaders.ro</t>
  </si>
  <si>
    <t>obi-wan.kenobi@leaders.ro</t>
  </si>
  <si>
    <r>
      <t xml:space="preserve">5. Înmulțire </t>
    </r>
    <r>
      <rPr>
        <sz val="24"/>
        <rFont val="Calibri"/>
        <family val="2"/>
      </rPr>
      <t>ş</t>
    </r>
    <r>
      <rPr>
        <sz val="24"/>
        <rFont val="Calibri"/>
        <family val="2"/>
        <scheme val="minor"/>
      </rPr>
      <t xml:space="preserve">i </t>
    </r>
    <r>
      <rPr>
        <b/>
        <sz val="24"/>
        <rFont val="Calibri"/>
        <family val="2"/>
        <scheme val="minor"/>
      </rPr>
      <t xml:space="preserve"> </t>
    </r>
    <r>
      <rPr>
        <sz val="24"/>
        <rFont val="Calibri"/>
        <family val="2"/>
        <scheme val="minor"/>
      </rPr>
      <t>Împ</t>
    </r>
    <r>
      <rPr>
        <sz val="24"/>
        <rFont val="Calibri"/>
        <family val="2"/>
      </rPr>
      <t>ă</t>
    </r>
    <r>
      <rPr>
        <sz val="24"/>
        <rFont val="Calibri"/>
        <family val="2"/>
        <scheme val="minor"/>
      </rPr>
      <t>rțire: 3 * 16 = 48</t>
    </r>
  </si>
  <si>
    <r>
      <t xml:space="preserve">5. Adunare </t>
    </r>
    <r>
      <rPr>
        <sz val="24"/>
        <rFont val="Calibri"/>
        <family val="2"/>
      </rPr>
      <t>ş</t>
    </r>
    <r>
      <rPr>
        <sz val="24"/>
        <rFont val="Calibri"/>
        <family val="2"/>
        <scheme val="minor"/>
      </rPr>
      <t>i Sc</t>
    </r>
    <r>
      <rPr>
        <sz val="24"/>
        <rFont val="Calibri"/>
        <family val="2"/>
      </rPr>
      <t>ă</t>
    </r>
    <r>
      <rPr>
        <sz val="24"/>
        <rFont val="Calibri"/>
        <family val="2"/>
        <scheme val="minor"/>
      </rPr>
      <t>dere: 0.02 + 12 = 12.02</t>
    </r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</si>
  <si>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</si>
  <si>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</si>
  <si>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</si>
  <si>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</si>
  <si>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</si>
  <si>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</si>
  <si>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</si>
  <si>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</si>
  <si>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</si>
  <si>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</si>
  <si>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</si>
  <si>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</t>
  </si>
  <si>
    <t>Pret</t>
  </si>
  <si>
    <t>Cantitate</t>
  </si>
  <si>
    <t>TVA</t>
  </si>
  <si>
    <t>Cota TVA</t>
  </si>
  <si>
    <t>1) Import TXT/CSV</t>
  </si>
  <si>
    <r>
      <t xml:space="preserve">File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Open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Sursa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Text Impot Wizard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Text to columns</t>
    </r>
  </si>
  <si>
    <r>
      <t xml:space="preserve">Data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From Text/CSV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Sursa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Power Query</t>
    </r>
  </si>
  <si>
    <t>2) Format Date</t>
  </si>
  <si>
    <t>MM/DD/YYYY</t>
  </si>
  <si>
    <t>Step 1</t>
  </si>
  <si>
    <t>Step 2</t>
  </si>
  <si>
    <t>Step 3</t>
  </si>
  <si>
    <t>Daca e text, trecem prin Text to columns</t>
  </si>
  <si>
    <r>
      <t xml:space="preserve">Data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 xml:space="preserve"> Text To Columns</t>
    </r>
  </si>
  <si>
    <t>26/06/2023</t>
  </si>
  <si>
    <t>3) Flash Fill</t>
  </si>
  <si>
    <t>Andrei Popescu</t>
  </si>
  <si>
    <t>Maria Ionescu</t>
  </si>
  <si>
    <t>Andrei</t>
  </si>
  <si>
    <t>Ioan Magelan</t>
  </si>
  <si>
    <t>Ioan</t>
  </si>
  <si>
    <t>Alina Sema</t>
  </si>
  <si>
    <t>Alina</t>
  </si>
  <si>
    <t>CTRL + E</t>
  </si>
  <si>
    <t>sau</t>
  </si>
  <si>
    <t>Sheet Ref Rel Abs</t>
  </si>
  <si>
    <t>5) Referinta Relativa (A3) versus Absoluta ($A$3)</t>
  </si>
  <si>
    <t>4) Remove Duplicates</t>
  </si>
  <si>
    <t>Revenue</t>
  </si>
  <si>
    <t>Cost</t>
  </si>
  <si>
    <t>Gross Profit</t>
  </si>
  <si>
    <t>Gross Margin</t>
  </si>
  <si>
    <t>Invoice Amount</t>
  </si>
  <si>
    <t>VAT%</t>
  </si>
  <si>
    <t>VAT Amount</t>
  </si>
  <si>
    <t>Total Amount</t>
  </si>
  <si>
    <t>Running Total</t>
  </si>
  <si>
    <t>&amp; - pentru concatenare!!!</t>
  </si>
  <si>
    <t>Scade valorile de pe coloanele C si D pentru randurile cu valoare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</si>
</sst>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\ h:mm:ss"/>
    <numFmt numFmtId="165" formatCode="0.0000"/>
    <numFmt numFmtId="166" formatCode="_(&quot;$&quot;* #,##0_);_(&quot;$&quot;* \(#,##0\);_(&quot;$&quot;* &quot;-&quot;??_);_(@_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i/>
      <sz val="8"/>
      <color rgb="FF0A0101"/>
      <name val="Nunito Sans"/>
    </font>
    <font>
      <b/>
      <sz val="12"/>
      <color rgb="FF0000CC"/>
      <name val="Calibri"/>
      <family val="2"/>
      <scheme val="minor"/>
    </font>
    <font>
      <b/>
      <u/>
      <sz val="11"/>
      <color rgb="FF0000CC"/>
      <name val="Calibri"/>
      <family val="2"/>
      <scheme val="minor"/>
    </font>
    <font>
      <b/>
      <u/>
      <sz val="12"/>
      <color rgb="FF0000CC"/>
      <name val="Calibri"/>
      <family val="2"/>
      <scheme val="minor"/>
    </font>
    <font>
      <b/>
      <sz val="12"/>
      <color rgb="FF000000"/>
      <name val="Helvetica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26"/>
      <color rgb="FF374151"/>
      <name val="Segoe UI"/>
      <family val="2"/>
    </font>
    <font>
      <b/>
      <sz val="26"/>
      <name val="Segoe UI"/>
      <family val="2"/>
    </font>
    <font>
      <sz val="2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rgb="FF0000E2"/>
      <name val="Calibri"/>
      <family val="2"/>
      <scheme val="minor"/>
    </font>
    <font>
      <sz val="24"/>
      <name val="Calibri"/>
      <family val="2"/>
      <scheme val="minor"/>
    </font>
    <font>
      <sz val="24"/>
      <name val="Calibri"/>
      <family val="2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quotePrefix="1"/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/>
    <xf numFmtId="0" fontId="2" fillId="0" borderId="0" xfId="0" quotePrefix="1" applyFont="1"/>
    <xf numFmtId="0" fontId="9" fillId="0" borderId="0" xfId="2" applyFont="1" applyAlignment="1">
      <alignment horizontal="left" vertical="center" wrapText="1"/>
    </xf>
    <xf numFmtId="0" fontId="0" fillId="0" borderId="1" xfId="0" applyBorder="1"/>
    <xf numFmtId="3" fontId="0" fillId="0" borderId="0" xfId="1" applyNumberFormat="1" applyFont="1"/>
    <xf numFmtId="0" fontId="0" fillId="0" borderId="1" xfId="1" applyNumberFormat="1" applyFont="1" applyBorder="1"/>
    <xf numFmtId="1" fontId="0" fillId="0" borderId="1" xfId="0" applyNumberFormat="1" applyBorder="1"/>
    <xf numFmtId="22" fontId="0" fillId="0" borderId="0" xfId="0" applyNumberFormat="1"/>
    <xf numFmtId="0" fontId="3" fillId="0" borderId="0" xfId="0" applyFont="1"/>
    <xf numFmtId="0" fontId="8" fillId="0" borderId="0" xfId="0" applyFont="1" applyAlignment="1">
      <alignment vertical="top" wrapText="1"/>
    </xf>
    <xf numFmtId="0" fontId="10" fillId="0" borderId="0" xfId="2" applyFont="1"/>
    <xf numFmtId="0" fontId="11" fillId="0" borderId="0" xfId="2" applyFont="1" applyFill="1" applyAlignment="1">
      <alignment horizontal="left" indent="1"/>
    </xf>
    <xf numFmtId="0" fontId="12" fillId="0" borderId="0" xfId="0" applyFont="1" applyAlignment="1">
      <alignment horizontal="left" vertical="center" indent="1"/>
    </xf>
    <xf numFmtId="0" fontId="11" fillId="0" borderId="0" xfId="2" applyFont="1" applyAlignment="1">
      <alignment horizontal="left" vertical="center" indent="1"/>
    </xf>
    <xf numFmtId="0" fontId="11" fillId="0" borderId="0" xfId="2" applyFont="1" applyFill="1" applyAlignment="1">
      <alignment horizontal="left" vertical="top" wrapText="1" indent="1"/>
    </xf>
    <xf numFmtId="0" fontId="11" fillId="0" borderId="0" xfId="2" applyFont="1" applyAlignment="1">
      <alignment horizontal="left" indent="1"/>
    </xf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15" fillId="0" borderId="0" xfId="0" applyFont="1"/>
    <xf numFmtId="0" fontId="15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/>
    <xf numFmtId="0" fontId="15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17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7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7" fillId="0" borderId="8" xfId="0" applyFont="1" applyBorder="1"/>
    <xf numFmtId="0" fontId="0" fillId="0" borderId="9" xfId="0" applyBorder="1"/>
    <xf numFmtId="0" fontId="2" fillId="0" borderId="3" xfId="0" applyFont="1" applyBorder="1" applyAlignment="1">
      <alignment horizontal="center"/>
    </xf>
    <xf numFmtId="0" fontId="2" fillId="2" borderId="1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10" xfId="0" applyFont="1" applyFill="1" applyBorder="1"/>
    <xf numFmtId="14" fontId="0" fillId="0" borderId="7" xfId="0" applyNumberFormat="1" applyBorder="1"/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6" borderId="0" xfId="0" quotePrefix="1" applyFont="1" applyFill="1"/>
    <xf numFmtId="0" fontId="0" fillId="0" borderId="1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/>
    <xf numFmtId="14" fontId="2" fillId="3" borderId="0" xfId="0" applyNumberFormat="1" applyFont="1" applyFill="1" applyAlignment="1">
      <alignment horizontal="center"/>
    </xf>
    <xf numFmtId="0" fontId="19" fillId="0" borderId="0" xfId="0" quotePrefix="1" applyFont="1"/>
    <xf numFmtId="165" fontId="0" fillId="0" borderId="0" xfId="0" applyNumberFormat="1"/>
    <xf numFmtId="0" fontId="21" fillId="0" borderId="0" xfId="0" applyFont="1"/>
    <xf numFmtId="0" fontId="23" fillId="0" borderId="0" xfId="0" applyFont="1"/>
    <xf numFmtId="0" fontId="26" fillId="7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6" fillId="8" borderId="1" xfId="0" applyFont="1" applyFill="1" applyBorder="1" applyAlignment="1">
      <alignment horizontal="center"/>
    </xf>
    <xf numFmtId="0" fontId="26" fillId="9" borderId="1" xfId="0" applyFont="1" applyFill="1" applyBorder="1" applyAlignment="1">
      <alignment horizontal="center"/>
    </xf>
    <xf numFmtId="0" fontId="27" fillId="0" borderId="0" xfId="0" applyFont="1"/>
    <xf numFmtId="0" fontId="27" fillId="0" borderId="1" xfId="0" applyFont="1" applyBorder="1"/>
    <xf numFmtId="0" fontId="22" fillId="0" borderId="0" xfId="0" applyFont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2" fillId="4" borderId="1" xfId="0" applyFont="1" applyFill="1" applyBorder="1" applyAlignment="1">
      <alignment horizontal="left" vertical="center" indent="1"/>
    </xf>
    <xf numFmtId="0" fontId="27" fillId="4" borderId="1" xfId="0" quotePrefix="1" applyFont="1" applyFill="1" applyBorder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28" fillId="4" borderId="11" xfId="0" applyFont="1" applyFill="1" applyBorder="1" applyAlignment="1">
      <alignment horizontal="left" vertical="center" indent="1"/>
    </xf>
    <xf numFmtId="0" fontId="28" fillId="4" borderId="12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3" fillId="4" borderId="1" xfId="0" applyFont="1" applyFill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4" fillId="3" borderId="1" xfId="0" applyFont="1" applyFill="1" applyBorder="1" applyAlignment="1">
      <alignment horizontal="left" vertical="center" indent="1"/>
    </xf>
    <xf numFmtId="0" fontId="24" fillId="3" borderId="1" xfId="0" applyFont="1" applyFill="1" applyBorder="1" applyAlignment="1">
      <alignment horizontal="right" vertical="center"/>
    </xf>
    <xf numFmtId="0" fontId="24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/>
    </xf>
    <xf numFmtId="3" fontId="25" fillId="0" borderId="1" xfId="0" applyNumberFormat="1" applyFont="1" applyBorder="1" applyAlignment="1">
      <alignment horizontal="right" vertical="center"/>
    </xf>
    <xf numFmtId="0" fontId="25" fillId="0" borderId="1" xfId="0" applyFont="1" applyBorder="1" applyAlignment="1">
      <alignment horizontal="right" vertical="center"/>
    </xf>
    <xf numFmtId="3" fontId="29" fillId="0" borderId="1" xfId="0" quotePrefix="1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27" fillId="0" borderId="0" xfId="0" quotePrefix="1" applyFont="1"/>
    <xf numFmtId="0" fontId="6" fillId="0" borderId="1" xfId="2" applyBorder="1"/>
    <xf numFmtId="0" fontId="30" fillId="0" borderId="0" xfId="0" applyFont="1"/>
    <xf numFmtId="0" fontId="33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0" fontId="25" fillId="0" borderId="1" xfId="3" applyNumberFormat="1" applyFont="1" applyFill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10" borderId="1" xfId="0" applyFont="1" applyFill="1" applyBorder="1" applyAlignment="1">
      <alignment horizontal="center"/>
    </xf>
    <xf numFmtId="44" fontId="27" fillId="0" borderId="1" xfId="4" applyFont="1" applyBorder="1"/>
    <xf numFmtId="0" fontId="26" fillId="11" borderId="14" xfId="0" applyFont="1" applyFill="1" applyBorder="1"/>
    <xf numFmtId="43" fontId="26" fillId="11" borderId="15" xfId="1" applyFont="1" applyFill="1" applyBorder="1"/>
    <xf numFmtId="0" fontId="27" fillId="0" borderId="1" xfId="0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 applyAlignment="1">
      <alignment horizontal="right"/>
    </xf>
    <xf numFmtId="0" fontId="34" fillId="0" borderId="0" xfId="0" applyFont="1"/>
    <xf numFmtId="0" fontId="9" fillId="0" borderId="0" xfId="0" applyFont="1" applyAlignment="1">
      <alignment horizontal="right"/>
    </xf>
    <xf numFmtId="14" fontId="9" fillId="0" borderId="0" xfId="0" applyNumberFormat="1" applyFont="1"/>
    <xf numFmtId="0" fontId="35" fillId="0" borderId="0" xfId="0" applyFont="1"/>
    <xf numFmtId="0" fontId="37" fillId="0" borderId="0" xfId="0" applyFont="1"/>
    <xf numFmtId="0" fontId="24" fillId="0" borderId="0" xfId="0" applyFont="1" applyAlignment="1">
      <alignment horizontal="left" indent="1"/>
    </xf>
    <xf numFmtId="0" fontId="34" fillId="11" borderId="0" xfId="0" applyFont="1" applyFill="1"/>
    <xf numFmtId="0" fontId="38" fillId="0" borderId="0" xfId="0" applyFont="1"/>
    <xf numFmtId="0" fontId="3" fillId="0" borderId="1" xfId="0" applyFont="1" applyBorder="1"/>
    <xf numFmtId="0" fontId="39" fillId="0" borderId="1" xfId="0" applyFont="1" applyBorder="1"/>
    <xf numFmtId="0" fontId="2" fillId="0" borderId="1" xfId="0" applyFont="1" applyBorder="1"/>
    <xf numFmtId="0" fontId="40" fillId="0" borderId="1" xfId="0" applyFont="1" applyBorder="1"/>
    <xf numFmtId="0" fontId="26" fillId="13" borderId="1" xfId="0" applyFont="1" applyFill="1" applyBorder="1"/>
    <xf numFmtId="166" fontId="26" fillId="13" borderId="1" xfId="4" applyNumberFormat="1" applyFont="1" applyFill="1" applyBorder="1"/>
    <xf numFmtId="0" fontId="26" fillId="12" borderId="1" xfId="0" applyFont="1" applyFill="1" applyBorder="1"/>
    <xf numFmtId="166" fontId="26" fillId="12" borderId="1" xfId="4" applyNumberFormat="1" applyFont="1" applyFill="1" applyBorder="1"/>
    <xf numFmtId="0" fontId="26" fillId="5" borderId="1" xfId="0" applyFont="1" applyFill="1" applyBorder="1"/>
    <xf numFmtId="9" fontId="26" fillId="5" borderId="1" xfId="3" applyFont="1" applyFill="1" applyBorder="1"/>
    <xf numFmtId="0" fontId="26" fillId="14" borderId="1" xfId="0" applyFont="1" applyFill="1" applyBorder="1" applyAlignment="1">
      <alignment horizontal="center"/>
    </xf>
    <xf numFmtId="166" fontId="26" fillId="0" borderId="1" xfId="4" applyNumberFormat="1" applyFont="1" applyBorder="1"/>
    <xf numFmtId="9" fontId="26" fillId="0" borderId="1" xfId="3" applyFont="1" applyBorder="1"/>
    <xf numFmtId="9" fontId="27" fillId="0" borderId="0" xfId="0" applyNumberFormat="1" applyFont="1"/>
    <xf numFmtId="0" fontId="34" fillId="11" borderId="0" xfId="0" applyFont="1" applyFill="1" applyAlignment="1">
      <alignment horizontal="left"/>
    </xf>
    <xf numFmtId="0" fontId="22" fillId="4" borderId="1" xfId="0" applyFont="1" applyFill="1" applyBorder="1" applyAlignment="1">
      <alignment horizontal="left" vertical="center" indent="1"/>
    </xf>
    <xf numFmtId="0" fontId="11" fillId="0" borderId="0" xfId="2" applyFont="1" applyAlignment="1">
      <alignment horizontal="left" vertical="center" indent="1"/>
    </xf>
  </cellXfs>
  <cellStyles count="5">
    <cellStyle name="Comma" xfId="1" builtinId="3"/>
    <cellStyle name="Currency" xfId="4" builtin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742950</xdr:colOff>
      <xdr:row>1</xdr:row>
      <xdr:rowOff>6350</xdr:rowOff>
    </xdr:from>
    <xdr:to>
      <xdr:col>6</xdr:col>
      <xdr:colOff>590550</xdr:colOff>
      <xdr:row>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CA7BE2-E7E3-EEBC-201B-AA14F417A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7400" y="203200"/>
          <a:ext cx="1758950" cy="692150"/>
        </a:xfrm>
        <a:prstGeom prst="rect">
          <a:avLst/>
        </a:prstGeom>
      </xdr:spPr>
    </xdr:pic>
    <xdr:clientData/>
  </xdr:twoCellAnchor>
  <xdr:twoCellAnchor editAs="oneCell">
    <xdr:from>
      <xdr:col>7</xdr:col>
      <xdr:colOff>406400</xdr:colOff>
      <xdr:row>1</xdr:row>
      <xdr:rowOff>12700</xdr:rowOff>
    </xdr:from>
    <xdr:to>
      <xdr:col>9</xdr:col>
      <xdr:colOff>336550</xdr:colOff>
      <xdr:row>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626C49-8C40-C9B2-2F26-B0E23B83D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1800" y="209550"/>
          <a:ext cx="1149350" cy="1416050"/>
        </a:xfrm>
        <a:prstGeom prst="rect">
          <a:avLst/>
        </a:prstGeom>
      </xdr:spPr>
    </xdr:pic>
    <xdr:clientData/>
  </xdr:twoCellAnchor>
  <xdr:twoCellAnchor editAs="oneCell">
    <xdr:from>
      <xdr:col>10</xdr:col>
      <xdr:colOff>139700</xdr:colOff>
      <xdr:row>1</xdr:row>
      <xdr:rowOff>19050</xdr:rowOff>
    </xdr:from>
    <xdr:to>
      <xdr:col>12</xdr:col>
      <xdr:colOff>577850</xdr:colOff>
      <xdr:row>7</xdr:row>
      <xdr:rowOff>82550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644496-6FC2-6254-A664-7408A46E1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43900" y="215900"/>
          <a:ext cx="1657350" cy="121920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18</xdr:row>
      <xdr:rowOff>120650</xdr:rowOff>
    </xdr:from>
    <xdr:to>
      <xdr:col>15</xdr:col>
      <xdr:colOff>95250</xdr:colOff>
      <xdr:row>33</xdr:row>
      <xdr:rowOff>120650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7614B9-5A5F-1196-1221-92F87CE8F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0" y="3549650"/>
          <a:ext cx="251460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51666</xdr:colOff>
      <xdr:row>41</xdr:row>
      <xdr:rowOff>57150</xdr:rowOff>
    </xdr:from>
    <xdr:to>
      <xdr:col>7</xdr:col>
      <xdr:colOff>330200</xdr:colOff>
      <xdr:row>54</xdr:row>
      <xdr:rowOff>146050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AB71A81-D2DF-45B6-847F-5FC2057B2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1316" y="7797800"/>
          <a:ext cx="1719984" cy="256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59</xdr:row>
      <xdr:rowOff>19050</xdr:rowOff>
    </xdr:from>
    <xdr:to>
      <xdr:col>5</xdr:col>
      <xdr:colOff>819150</xdr:colOff>
      <xdr:row>67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48A9031-FF3C-448C-8CD7-F7B8CFBB6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1182350"/>
          <a:ext cx="5695950" cy="147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.gandalf@leaders.ro" TargetMode="External"/><Relationship Id="rId3" Type="http://schemas.openxmlformats.org/officeDocument/2006/relationships/hyperlink" Target="mailto:jean-luc.picard@leaders.ro" TargetMode="External"/><Relationship Id="rId7" Type="http://schemas.openxmlformats.org/officeDocument/2006/relationships/hyperlink" Target="mailto:lara.croft@leaders.ro" TargetMode="External"/><Relationship Id="rId2" Type="http://schemas.openxmlformats.org/officeDocument/2006/relationships/hyperlink" Target="mailto:harry.potter@leaders.ro" TargetMode="External"/><Relationship Id="rId1" Type="http://schemas.openxmlformats.org/officeDocument/2006/relationships/hyperlink" Target="mailto:john.wick@leaders.ro" TargetMode="External"/><Relationship Id="rId6" Type="http://schemas.openxmlformats.org/officeDocument/2006/relationships/hyperlink" Target="mailto:indiana.jones@leaders.ro" TargetMode="External"/><Relationship Id="rId5" Type="http://schemas.openxmlformats.org/officeDocument/2006/relationships/hyperlink" Target="mailto:frodo.baggins@leaders.ro" TargetMode="External"/><Relationship Id="rId4" Type="http://schemas.openxmlformats.org/officeDocument/2006/relationships/hyperlink" Target="mailto:luke.skywalker@leaders.ro" TargetMode="External"/><Relationship Id="rId9" Type="http://schemas.openxmlformats.org/officeDocument/2006/relationships/hyperlink" Target="mailto:obi-wan.kenobi@leaders.ro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ro.extendoffice.com/excel/functions/excel-replace-function.html" TargetMode="External"/><Relationship Id="rId13" Type="http://schemas.openxmlformats.org/officeDocument/2006/relationships/hyperlink" Target="https://ro.extendoffice.com/excel/functions/excel-upper-function.html" TargetMode="External"/><Relationship Id="rId3" Type="http://schemas.openxmlformats.org/officeDocument/2006/relationships/hyperlink" Target="https://ro.extendoffice.com/excel/functions/excel-left-function.html" TargetMode="External"/><Relationship Id="rId7" Type="http://schemas.openxmlformats.org/officeDocument/2006/relationships/hyperlink" Target="https://ro.extendoffice.com/excel/functions/excel-proper-function.html" TargetMode="External"/><Relationship Id="rId12" Type="http://schemas.openxmlformats.org/officeDocument/2006/relationships/hyperlink" Target="https://ro.extendoffice.com/excel/functions/excel-trim-function.html" TargetMode="External"/><Relationship Id="rId2" Type="http://schemas.openxmlformats.org/officeDocument/2006/relationships/hyperlink" Target="https://ro.extendoffice.com/excel/functions/excel-find-function.html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ro.extendoffice.com/excel/functions/excel-concat-function.html" TargetMode="External"/><Relationship Id="rId6" Type="http://schemas.openxmlformats.org/officeDocument/2006/relationships/hyperlink" Target="https://ro.extendoffice.com/excel/functions/excel-mid-function.html" TargetMode="External"/><Relationship Id="rId11" Type="http://schemas.openxmlformats.org/officeDocument/2006/relationships/hyperlink" Target="https://ro.extendoffice.com/excel/functions/excel-substitute-function.html" TargetMode="External"/><Relationship Id="rId5" Type="http://schemas.openxmlformats.org/officeDocument/2006/relationships/hyperlink" Target="https://ro.extendoffice.com/excel/functions/excel-lower-function.html" TargetMode="External"/><Relationship Id="rId15" Type="http://schemas.openxmlformats.org/officeDocument/2006/relationships/hyperlink" Target="https://ro.extendoffice.com/excel/functions/excel-exact-function.html" TargetMode="External"/><Relationship Id="rId10" Type="http://schemas.openxmlformats.org/officeDocument/2006/relationships/hyperlink" Target="https://ro.extendoffice.com/excel/functions/excel-search-function.html" TargetMode="External"/><Relationship Id="rId4" Type="http://schemas.openxmlformats.org/officeDocument/2006/relationships/hyperlink" Target="https://ro.extendoffice.com/excel/functions/excel-len-function.html" TargetMode="External"/><Relationship Id="rId9" Type="http://schemas.openxmlformats.org/officeDocument/2006/relationships/hyperlink" Target="https://ro.extendoffice.com/excel/functions/excel-right-function.html" TargetMode="External"/><Relationship Id="rId14" Type="http://schemas.openxmlformats.org/officeDocument/2006/relationships/hyperlink" Target="https://ro.extendoffice.com/excel/functions/excel-rept-function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ro.extendoffice.com/excel/functions/excel-eomonth-function.html" TargetMode="External"/><Relationship Id="rId13" Type="http://schemas.openxmlformats.org/officeDocument/2006/relationships/hyperlink" Target="https://ro.extendoffice.com/excel/functions/excel-year-function.html" TargetMode="External"/><Relationship Id="rId3" Type="http://schemas.openxmlformats.org/officeDocument/2006/relationships/hyperlink" Target="https://ro.extendoffice.com/excel/functions/excel-now-function.html" TargetMode="External"/><Relationship Id="rId7" Type="http://schemas.openxmlformats.org/officeDocument/2006/relationships/hyperlink" Target="https://ro.extendoffice.com/excel/functions/excel-days-function.html" TargetMode="External"/><Relationship Id="rId12" Type="http://schemas.openxmlformats.org/officeDocument/2006/relationships/hyperlink" Target="https://ro.extendoffice.com/excel/functions/excel-time-function.html" TargetMode="External"/><Relationship Id="rId2" Type="http://schemas.openxmlformats.org/officeDocument/2006/relationships/hyperlink" Target="https://ro.extendoffice.com/excel/functions/excel-datedif-function.html" TargetMode="External"/><Relationship Id="rId1" Type="http://schemas.openxmlformats.org/officeDocument/2006/relationships/hyperlink" Target="https://ro.extendoffice.com/excel/functions/excel-date-function.html" TargetMode="External"/><Relationship Id="rId6" Type="http://schemas.openxmlformats.org/officeDocument/2006/relationships/hyperlink" Target="https://ro.extendoffice.com/excel/functions/excel-day-function.html" TargetMode="External"/><Relationship Id="rId11" Type="http://schemas.openxmlformats.org/officeDocument/2006/relationships/hyperlink" Target="https://ro.extendoffice.com/excel/functions/excel-second-function.html" TargetMode="External"/><Relationship Id="rId5" Type="http://schemas.openxmlformats.org/officeDocument/2006/relationships/hyperlink" Target="https://ro.extendoffice.com/excel/functions/excel-weekday-function.html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ro.extendoffice.com/excel/functions/excel-minute-function.html" TargetMode="External"/><Relationship Id="rId4" Type="http://schemas.openxmlformats.org/officeDocument/2006/relationships/hyperlink" Target="https://ro.extendoffice.com/excel/functions/excel-today-function.html" TargetMode="External"/><Relationship Id="rId9" Type="http://schemas.openxmlformats.org/officeDocument/2006/relationships/hyperlink" Target="https://ro.extendoffice.com/excel/functions/excel-hour-function.html" TargetMode="External"/><Relationship Id="rId14" Type="http://schemas.openxmlformats.org/officeDocument/2006/relationships/hyperlink" Target="https://ro.extendoffice.com/excel/functions/excel-month-function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ro.extendoffice.com/excel/functions/excel-tocol-function.html" TargetMode="External"/><Relationship Id="rId7" Type="http://schemas.openxmlformats.org/officeDocument/2006/relationships/hyperlink" Target="https://ro.extendoffice.com/excel/functions/excel-text-function.html" TargetMode="External"/><Relationship Id="rId2" Type="http://schemas.openxmlformats.org/officeDocument/2006/relationships/hyperlink" Target="https://ro.extendoffice.com/excel/functions/excel-textsplit-function.html" TargetMode="External"/><Relationship Id="rId1" Type="http://schemas.openxmlformats.org/officeDocument/2006/relationships/hyperlink" Target="https://ro.extendoffice.com/excel/functions/excel-textjoin-function.html" TargetMode="External"/><Relationship Id="rId6" Type="http://schemas.openxmlformats.org/officeDocument/2006/relationships/hyperlink" Target="https://ro.extendoffice.com/excel/functions/excel-textbefore-function.html" TargetMode="External"/><Relationship Id="rId5" Type="http://schemas.openxmlformats.org/officeDocument/2006/relationships/hyperlink" Target="https://ro.extendoffice.com/excel/functions/excel-textafter-function.html" TargetMode="External"/><Relationship Id="rId4" Type="http://schemas.openxmlformats.org/officeDocument/2006/relationships/hyperlink" Target="https://ro.extendoffice.com/excel/functions/excel-torow-function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tendoffice.com/excel/functions/excel-countif-function.html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extendoffice.com/excel/functions/excel-counta-function.html" TargetMode="External"/><Relationship Id="rId1" Type="http://schemas.openxmlformats.org/officeDocument/2006/relationships/hyperlink" Target="https://www.extendoffice.com/excel/functions/excel-count-function.html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extendoffice.com/excel/functions/excel-countifs-function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ro.extendoffice.com/excel/functions/excel-sumproduct-function.html" TargetMode="External"/><Relationship Id="rId2" Type="http://schemas.openxmlformats.org/officeDocument/2006/relationships/hyperlink" Target="https://ro.extendoffice.com/excel/functions/excel-sumifs-function.html" TargetMode="External"/><Relationship Id="rId1" Type="http://schemas.openxmlformats.org/officeDocument/2006/relationships/hyperlink" Target="https://ro.extendoffice.com/excel/functions/excel-sumif-function.html" TargetMode="External"/><Relationship Id="rId4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tendoffice.com/excel/functions/excel-and-function.html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ro.extendoffice.com/excel/functions/excel-ifs-function.html" TargetMode="External"/><Relationship Id="rId1" Type="http://schemas.openxmlformats.org/officeDocument/2006/relationships/hyperlink" Target="https://ro.extendoffice.com/excel/functions/excel-if-function.html" TargetMode="External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www.extendoffice.com/excel/functions/excel-or-function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exceljet.net/functions/match-function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https://exceljet.net/functions/vlookup-function" TargetMode="External"/><Relationship Id="rId1" Type="http://schemas.openxmlformats.org/officeDocument/2006/relationships/hyperlink" Target="https://exceljet.net/functions/xlookup-function" TargetMode="External"/><Relationship Id="rId6" Type="http://schemas.openxmlformats.org/officeDocument/2006/relationships/hyperlink" Target="https://exceljet.net/articles/index-and-match" TargetMode="External"/><Relationship Id="rId5" Type="http://schemas.openxmlformats.org/officeDocument/2006/relationships/hyperlink" Target="https://exceljet.net/functions/rank-function" TargetMode="External"/><Relationship Id="rId4" Type="http://schemas.openxmlformats.org/officeDocument/2006/relationships/hyperlink" Target="https://exceljet.net/functions/index-function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ro.extendoffice.com/excel/functions/excel-iserror-function.html" TargetMode="External"/><Relationship Id="rId2" Type="http://schemas.openxmlformats.org/officeDocument/2006/relationships/hyperlink" Target="https://ro.extendoffice.com/excel/functions/excel-istext-function.html" TargetMode="External"/><Relationship Id="rId1" Type="http://schemas.openxmlformats.org/officeDocument/2006/relationships/hyperlink" Target="https://ro.extendoffice.com/excel/functions/excel-isnumber-function.html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s://ro.extendoffice.com/excel/functions/excel-isna-fun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9D8F-423E-4149-ADBD-72DD38AEB09F}">
  <sheetPr>
    <tabColor rgb="FF0000CC"/>
  </sheetPr>
  <dimension ref="A1:L77"/>
  <sheetViews>
    <sheetView topLeftCell="A77" workbookViewId="0">
      <selection activeCell="E74" sqref="E74"/>
    </sheetView>
  </sheetViews>
  <sheetFormatPr defaultRowHeight="14.4" x14ac:dyDescent="0.3"/>
  <cols>
    <col min="1" max="1" width="17.21875" customWidth="1"/>
    <col min="2" max="2" width="13.77734375" customWidth="1"/>
    <col min="3" max="3" width="10.21875" customWidth="1"/>
    <col min="4" max="4" width="14" customWidth="1"/>
    <col min="5" max="5" width="15.44140625" customWidth="1"/>
    <col min="6" max="6" width="11.88671875" customWidth="1"/>
  </cols>
  <sheetData>
    <row r="1" spans="1:12" ht="15.6" x14ac:dyDescent="0.3">
      <c r="A1" s="126" t="s">
        <v>340</v>
      </c>
      <c r="F1" s="118" t="s">
        <v>345</v>
      </c>
      <c r="I1" s="118" t="s">
        <v>346</v>
      </c>
      <c r="L1" s="119" t="s">
        <v>347</v>
      </c>
    </row>
    <row r="3" spans="1:12" ht="18" x14ac:dyDescent="0.35">
      <c r="A3" s="120" t="s">
        <v>341</v>
      </c>
    </row>
    <row r="10" spans="1:12" ht="18" x14ac:dyDescent="0.35">
      <c r="A10" s="120" t="s">
        <v>342</v>
      </c>
    </row>
    <row r="23" spans="1:9" ht="15.6" x14ac:dyDescent="0.3">
      <c r="A23" s="126" t="s">
        <v>343</v>
      </c>
    </row>
    <row r="24" spans="1:9" ht="15.6" x14ac:dyDescent="0.3">
      <c r="B24" s="121" t="s">
        <v>344</v>
      </c>
    </row>
    <row r="25" spans="1:9" ht="18" x14ac:dyDescent="0.35">
      <c r="B25" s="122">
        <v>45103</v>
      </c>
      <c r="D25" s="123" t="s">
        <v>350</v>
      </c>
      <c r="E25" t="s">
        <v>348</v>
      </c>
      <c r="I25" s="5" t="s">
        <v>349</v>
      </c>
    </row>
    <row r="40" spans="1:5" ht="15.6" x14ac:dyDescent="0.3">
      <c r="A40" s="126" t="s">
        <v>351</v>
      </c>
    </row>
    <row r="42" spans="1:5" x14ac:dyDescent="0.3">
      <c r="A42" s="3" t="s">
        <v>133</v>
      </c>
      <c r="B42" s="3" t="s">
        <v>134</v>
      </c>
      <c r="C42" s="3" t="s">
        <v>135</v>
      </c>
    </row>
    <row r="43" spans="1:5" ht="21" x14ac:dyDescent="0.4">
      <c r="A43" t="s">
        <v>352</v>
      </c>
      <c r="B43" t="s">
        <v>354</v>
      </c>
      <c r="D43" s="125" t="s">
        <v>359</v>
      </c>
      <c r="E43" s="2" t="s">
        <v>360</v>
      </c>
    </row>
    <row r="44" spans="1:5" x14ac:dyDescent="0.3">
      <c r="A44" t="s">
        <v>353</v>
      </c>
      <c r="B44" t="s">
        <v>165</v>
      </c>
    </row>
    <row r="45" spans="1:5" x14ac:dyDescent="0.3">
      <c r="A45" t="s">
        <v>355</v>
      </c>
      <c r="B45" s="124" t="s">
        <v>356</v>
      </c>
    </row>
    <row r="46" spans="1:5" x14ac:dyDescent="0.3">
      <c r="A46" t="s">
        <v>357</v>
      </c>
      <c r="B46" s="124" t="s">
        <v>358</v>
      </c>
    </row>
    <row r="58" spans="1:4" ht="15.6" x14ac:dyDescent="0.3">
      <c r="A58" s="142" t="s">
        <v>363</v>
      </c>
      <c r="B58" s="142"/>
      <c r="C58" s="142"/>
      <c r="D58" s="142"/>
    </row>
    <row r="75" spans="1:4" ht="15.6" x14ac:dyDescent="0.3">
      <c r="A75" s="142" t="s">
        <v>362</v>
      </c>
      <c r="B75" s="142"/>
      <c r="C75" s="142"/>
      <c r="D75" s="142"/>
    </row>
    <row r="77" spans="1:4" ht="18" x14ac:dyDescent="0.35">
      <c r="A77" s="127" t="s">
        <v>361</v>
      </c>
    </row>
  </sheetData>
  <mergeCells count="2">
    <mergeCell ref="A75:D75"/>
    <mergeCell ref="A58:D5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2D38-1E84-4AD7-B287-2DE54651A05A}">
  <sheetPr>
    <tabColor rgb="FFC00000"/>
  </sheetPr>
  <dimension ref="A1:G4"/>
  <sheetViews>
    <sheetView workbookViewId="0">
      <selection activeCell="G7" sqref="G7"/>
    </sheetView>
  </sheetViews>
  <sheetFormatPr defaultColWidth="8.77734375" defaultRowHeight="23.4" x14ac:dyDescent="0.45"/>
  <cols>
    <col min="1" max="1" width="13.88671875" style="79" customWidth="1"/>
    <col min="2" max="2" width="15.5546875" style="79" customWidth="1"/>
    <col min="3" max="3" width="13.88671875" style="79" customWidth="1"/>
    <col min="4" max="4" width="14.77734375" style="79" customWidth="1"/>
    <col min="5" max="5" width="8.77734375" style="79"/>
    <col min="6" max="6" width="16.6640625" style="79" customWidth="1"/>
    <col min="7" max="7" width="9" style="79" bestFit="1" customWidth="1"/>
    <col min="8" max="16384" width="8.77734375" style="79"/>
  </cols>
  <sheetData>
    <row r="1" spans="1:7" ht="24" thickBot="1" x14ac:dyDescent="0.5">
      <c r="A1" s="113" t="s">
        <v>337</v>
      </c>
      <c r="B1" s="113" t="s">
        <v>336</v>
      </c>
      <c r="C1" s="113" t="s">
        <v>276</v>
      </c>
      <c r="D1" s="113" t="s">
        <v>338</v>
      </c>
      <c r="F1" s="115" t="s">
        <v>339</v>
      </c>
      <c r="G1" s="116">
        <v>0.19</v>
      </c>
    </row>
    <row r="2" spans="1:7" x14ac:dyDescent="0.45">
      <c r="A2" s="117">
        <v>2</v>
      </c>
      <c r="B2" s="114">
        <v>10.99</v>
      </c>
      <c r="C2" s="80"/>
      <c r="D2" s="80"/>
    </row>
    <row r="3" spans="1:7" x14ac:dyDescent="0.45">
      <c r="A3" s="117">
        <v>3</v>
      </c>
      <c r="B3" s="114">
        <v>5.99</v>
      </c>
      <c r="C3" s="80"/>
      <c r="D3" s="80"/>
    </row>
    <row r="4" spans="1:7" x14ac:dyDescent="0.45">
      <c r="A4" s="117">
        <v>7</v>
      </c>
      <c r="B4" s="114">
        <v>3.99</v>
      </c>
      <c r="C4" s="80"/>
      <c r="D4" s="8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98A6-FAFA-45BC-AF89-F7DDF780F879}">
  <sheetPr>
    <tabColor rgb="FF00B050"/>
  </sheetPr>
  <dimension ref="A1:E30"/>
  <sheetViews>
    <sheetView topLeftCell="A15" workbookViewId="0">
      <selection activeCell="D21" sqref="D21"/>
    </sheetView>
  </sheetViews>
  <sheetFormatPr defaultColWidth="8.77734375" defaultRowHeight="23.4" x14ac:dyDescent="0.45"/>
  <cols>
    <col min="1" max="1" width="24.21875" style="79" customWidth="1"/>
    <col min="2" max="2" width="21.5546875" style="79" bestFit="1" customWidth="1"/>
    <col min="3" max="3" width="21.21875" style="79" customWidth="1"/>
    <col min="4" max="4" width="20.44140625" style="79" customWidth="1"/>
    <col min="5" max="5" width="13" style="79" bestFit="1" customWidth="1"/>
    <col min="6" max="16384" width="8.77734375" style="79"/>
  </cols>
  <sheetData>
    <row r="1" spans="1:5" x14ac:dyDescent="0.45">
      <c r="A1" s="132" t="s">
        <v>364</v>
      </c>
      <c r="B1" s="133">
        <v>100000</v>
      </c>
    </row>
    <row r="2" spans="1:5" x14ac:dyDescent="0.45">
      <c r="A2" s="132" t="s">
        <v>365</v>
      </c>
      <c r="B2" s="133">
        <v>69000</v>
      </c>
    </row>
    <row r="3" spans="1:5" x14ac:dyDescent="0.45">
      <c r="A3" s="134" t="s">
        <v>366</v>
      </c>
      <c r="B3" s="135">
        <f>B1-B2</f>
        <v>31000</v>
      </c>
    </row>
    <row r="4" spans="1:5" x14ac:dyDescent="0.45">
      <c r="A4" s="136" t="s">
        <v>367</v>
      </c>
      <c r="B4" s="137">
        <f>B3/B1</f>
        <v>0.31</v>
      </c>
      <c r="D4" s="141"/>
    </row>
    <row r="9" spans="1:5" x14ac:dyDescent="0.45">
      <c r="A9" s="138" t="s">
        <v>368</v>
      </c>
      <c r="B9" s="138" t="s">
        <v>369</v>
      </c>
      <c r="C9" s="138" t="s">
        <v>370</v>
      </c>
      <c r="D9" s="138" t="s">
        <v>371</v>
      </c>
    </row>
    <row r="10" spans="1:5" x14ac:dyDescent="0.45">
      <c r="A10" s="139">
        <v>1545</v>
      </c>
      <c r="B10" s="140">
        <v>0.1</v>
      </c>
      <c r="C10" s="139">
        <f>A10*B10</f>
        <v>154.5</v>
      </c>
      <c r="D10" s="139">
        <f>A10*(100%+B10)</f>
        <v>1699.5000000000002</v>
      </c>
      <c r="E10" s="79" t="str">
        <f ca="1">_xlfn.FORMULATEXT(D10)</f>
        <v>=A10*(100%+B10)</v>
      </c>
    </row>
    <row r="11" spans="1:5" x14ac:dyDescent="0.45">
      <c r="A11" s="139">
        <v>1646</v>
      </c>
      <c r="B11" s="140">
        <v>0.1</v>
      </c>
      <c r="C11" s="139">
        <f t="shared" ref="C11:C13" si="0">A11*B11</f>
        <v>164.60000000000002</v>
      </c>
      <c r="D11" s="139">
        <f t="shared" ref="D11:D13" si="1">A11*(1+B11)</f>
        <v>1810.6000000000001</v>
      </c>
    </row>
    <row r="12" spans="1:5" x14ac:dyDescent="0.45">
      <c r="A12" s="139">
        <v>1764</v>
      </c>
      <c r="B12" s="140">
        <v>0.28000000000000003</v>
      </c>
      <c r="C12" s="139">
        <f t="shared" si="0"/>
        <v>493.92000000000007</v>
      </c>
      <c r="D12" s="139">
        <f t="shared" si="1"/>
        <v>2257.92</v>
      </c>
    </row>
    <row r="13" spans="1:5" x14ac:dyDescent="0.45">
      <c r="A13" s="139">
        <v>1481</v>
      </c>
      <c r="B13" s="140">
        <v>0.19</v>
      </c>
      <c r="C13" s="139">
        <f t="shared" si="0"/>
        <v>281.39</v>
      </c>
      <c r="D13" s="139">
        <f t="shared" si="1"/>
        <v>1762.3899999999999</v>
      </c>
    </row>
    <row r="18" spans="1:4" x14ac:dyDescent="0.45">
      <c r="A18" s="134" t="s">
        <v>257</v>
      </c>
      <c r="B18" s="134" t="s">
        <v>267</v>
      </c>
      <c r="C18" s="134" t="s">
        <v>372</v>
      </c>
      <c r="D18" s="79" t="str">
        <f ca="1">_xlfn.FORMULATEXT(C19)</f>
        <v>=SUM($B$19:B19)</v>
      </c>
    </row>
    <row r="19" spans="1:4" x14ac:dyDescent="0.45">
      <c r="A19" s="80" t="s">
        <v>256</v>
      </c>
      <c r="B19" s="80">
        <v>2358</v>
      </c>
      <c r="C19" s="80">
        <f>SUM($B$19:B19)</f>
        <v>2358</v>
      </c>
    </row>
    <row r="20" spans="1:4" x14ac:dyDescent="0.45">
      <c r="A20" s="80" t="s">
        <v>324</v>
      </c>
      <c r="B20" s="80">
        <v>1207</v>
      </c>
      <c r="C20" s="80">
        <f>SUM($B$19:B20)</f>
        <v>3565</v>
      </c>
    </row>
    <row r="21" spans="1:4" x14ac:dyDescent="0.45">
      <c r="A21" s="80" t="s">
        <v>325</v>
      </c>
      <c r="B21" s="80">
        <v>2410</v>
      </c>
      <c r="C21" s="80">
        <f>SUM($B$19:B21)</f>
        <v>5975</v>
      </c>
    </row>
    <row r="22" spans="1:4" x14ac:dyDescent="0.45">
      <c r="A22" s="80" t="s">
        <v>326</v>
      </c>
      <c r="B22" s="80">
        <v>1640</v>
      </c>
      <c r="C22" s="80">
        <f>SUM($B$19:B22)</f>
        <v>7615</v>
      </c>
    </row>
    <row r="23" spans="1:4" x14ac:dyDescent="0.45">
      <c r="A23" s="80" t="s">
        <v>327</v>
      </c>
      <c r="B23" s="80">
        <v>2213</v>
      </c>
      <c r="C23" s="80">
        <f>SUM($B$19:B23)</f>
        <v>9828</v>
      </c>
    </row>
    <row r="24" spans="1:4" x14ac:dyDescent="0.45">
      <c r="A24" s="80" t="s">
        <v>328</v>
      </c>
      <c r="B24" s="80">
        <v>1444</v>
      </c>
      <c r="C24" s="80">
        <f>SUM($B$19:B24)</f>
        <v>11272</v>
      </c>
    </row>
    <row r="25" spans="1:4" x14ac:dyDescent="0.45">
      <c r="A25" s="80" t="s">
        <v>329</v>
      </c>
      <c r="B25" s="80">
        <v>1450</v>
      </c>
      <c r="C25" s="80">
        <f>SUM($B$19:B25)</f>
        <v>12722</v>
      </c>
    </row>
    <row r="26" spans="1:4" x14ac:dyDescent="0.45">
      <c r="A26" s="80" t="s">
        <v>330</v>
      </c>
      <c r="B26" s="80">
        <v>1324</v>
      </c>
      <c r="C26" s="80">
        <f>SUM($B$19:B26)</f>
        <v>14046</v>
      </c>
    </row>
    <row r="27" spans="1:4" x14ac:dyDescent="0.45">
      <c r="A27" s="80" t="s">
        <v>331</v>
      </c>
      <c r="B27" s="80">
        <v>1500</v>
      </c>
      <c r="C27" s="80">
        <f>SUM($B$19:B27)</f>
        <v>15546</v>
      </c>
    </row>
    <row r="28" spans="1:4" x14ac:dyDescent="0.45">
      <c r="A28" s="80" t="s">
        <v>332</v>
      </c>
      <c r="B28" s="80">
        <v>2132</v>
      </c>
      <c r="C28" s="80">
        <f>SUM($B$19:B28)</f>
        <v>17678</v>
      </c>
    </row>
    <row r="29" spans="1:4" x14ac:dyDescent="0.45">
      <c r="A29" s="80" t="s">
        <v>333</v>
      </c>
      <c r="B29" s="80">
        <v>1033</v>
      </c>
      <c r="C29" s="80">
        <f>SUM($B$19:B29)</f>
        <v>18711</v>
      </c>
    </row>
    <row r="30" spans="1:4" x14ac:dyDescent="0.45">
      <c r="A30" s="80" t="s">
        <v>334</v>
      </c>
      <c r="B30" s="80">
        <v>2254</v>
      </c>
      <c r="C30" s="80">
        <f>SUM($B$19:B30)</f>
        <v>20965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7857-9EC6-4B45-8B41-EEA364504DBA}">
  <dimension ref="A1:D14"/>
  <sheetViews>
    <sheetView workbookViewId="0">
      <selection activeCell="C12" sqref="C12"/>
    </sheetView>
  </sheetViews>
  <sheetFormatPr defaultRowHeight="31.2" x14ac:dyDescent="0.6"/>
  <cols>
    <col min="1" max="1" width="66.6640625" bestFit="1" customWidth="1"/>
    <col min="3" max="3" width="7.77734375" customWidth="1"/>
    <col min="4" max="4" width="73.33203125" style="73" bestFit="1" customWidth="1"/>
  </cols>
  <sheetData>
    <row r="1" spans="1:4" ht="38.4" x14ac:dyDescent="0.85">
      <c r="A1" s="71" t="s">
        <v>248</v>
      </c>
      <c r="D1" s="108" t="s">
        <v>246</v>
      </c>
    </row>
    <row r="2" spans="1:4" x14ac:dyDescent="0.6">
      <c r="D2" s="108" t="s">
        <v>249</v>
      </c>
    </row>
    <row r="3" spans="1:4" x14ac:dyDescent="0.6">
      <c r="D3" s="108" t="s">
        <v>247</v>
      </c>
    </row>
    <row r="4" spans="1:4" x14ac:dyDescent="0.6">
      <c r="D4" s="108" t="s">
        <v>322</v>
      </c>
    </row>
    <row r="5" spans="1:4" x14ac:dyDescent="0.6">
      <c r="D5" s="108" t="s">
        <v>323</v>
      </c>
    </row>
    <row r="6" spans="1:4" x14ac:dyDescent="0.6">
      <c r="A6" s="72"/>
      <c r="D6" s="108"/>
    </row>
    <row r="7" spans="1:4" x14ac:dyDescent="0.6">
      <c r="D7" s="108"/>
    </row>
    <row r="8" spans="1:4" x14ac:dyDescent="0.6">
      <c r="D8" s="108"/>
    </row>
    <row r="14" spans="1:4" x14ac:dyDescent="0.6">
      <c r="C14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B7FC-CE29-4F74-BDCC-48DA0F2E59B5}">
  <dimension ref="A1:F11"/>
  <sheetViews>
    <sheetView workbookViewId="0">
      <selection activeCell="E9" sqref="E9"/>
    </sheetView>
  </sheetViews>
  <sheetFormatPr defaultColWidth="8.77734375" defaultRowHeight="23.4" x14ac:dyDescent="0.45"/>
  <cols>
    <col min="1" max="1" width="38.6640625" style="79" bestFit="1" customWidth="1"/>
    <col min="2" max="2" width="25.77734375" style="79" bestFit="1" customWidth="1"/>
    <col min="3" max="3" width="21.109375" style="79" customWidth="1"/>
    <col min="4" max="4" width="12.21875" style="79" customWidth="1"/>
    <col min="5" max="5" width="33.21875" style="79" customWidth="1"/>
    <col min="6" max="16384" width="8.77734375" style="79"/>
  </cols>
  <sheetData>
    <row r="1" spans="1:6" x14ac:dyDescent="0.45">
      <c r="A1" s="75" t="s">
        <v>133</v>
      </c>
      <c r="B1" s="76" t="s">
        <v>134</v>
      </c>
      <c r="C1" s="76" t="s">
        <v>135</v>
      </c>
      <c r="D1" s="77" t="s">
        <v>250</v>
      </c>
      <c r="E1" s="78" t="s">
        <v>132</v>
      </c>
    </row>
    <row r="2" spans="1:6" x14ac:dyDescent="0.45">
      <c r="A2" s="80" t="s">
        <v>251</v>
      </c>
      <c r="B2" s="80" t="s">
        <v>287</v>
      </c>
      <c r="C2" s="80" t="s">
        <v>293</v>
      </c>
      <c r="D2" s="80" t="s">
        <v>302</v>
      </c>
      <c r="E2" s="107" t="s">
        <v>312</v>
      </c>
      <c r="F2" s="106" t="s">
        <v>289</v>
      </c>
    </row>
    <row r="3" spans="1:6" x14ac:dyDescent="0.45">
      <c r="A3" s="80" t="s">
        <v>179</v>
      </c>
      <c r="B3" s="80" t="s">
        <v>183</v>
      </c>
      <c r="C3" s="80" t="s">
        <v>294</v>
      </c>
      <c r="D3" s="80" t="s">
        <v>303</v>
      </c>
      <c r="E3" s="107" t="s">
        <v>313</v>
      </c>
    </row>
    <row r="4" spans="1:6" x14ac:dyDescent="0.45">
      <c r="A4" s="80" t="s">
        <v>255</v>
      </c>
      <c r="B4" s="80" t="s">
        <v>290</v>
      </c>
      <c r="C4" s="80" t="s">
        <v>295</v>
      </c>
      <c r="D4" s="80" t="s">
        <v>304</v>
      </c>
      <c r="E4" s="107" t="s">
        <v>314</v>
      </c>
    </row>
    <row r="5" spans="1:6" x14ac:dyDescent="0.45">
      <c r="A5" s="80" t="s">
        <v>6</v>
      </c>
      <c r="B5" s="80" t="s">
        <v>184</v>
      </c>
      <c r="C5" s="80" t="s">
        <v>296</v>
      </c>
      <c r="D5" s="80" t="s">
        <v>305</v>
      </c>
      <c r="E5" s="107" t="s">
        <v>315</v>
      </c>
    </row>
    <row r="6" spans="1:6" x14ac:dyDescent="0.45">
      <c r="A6" s="80" t="s">
        <v>180</v>
      </c>
      <c r="B6" s="80" t="s">
        <v>185</v>
      </c>
      <c r="C6" s="80" t="s">
        <v>297</v>
      </c>
      <c r="D6" s="80" t="s">
        <v>306</v>
      </c>
      <c r="E6" s="107" t="s">
        <v>316</v>
      </c>
    </row>
    <row r="7" spans="1:6" x14ac:dyDescent="0.45">
      <c r="A7" s="80" t="s">
        <v>7</v>
      </c>
      <c r="B7" s="80" t="s">
        <v>186</v>
      </c>
      <c r="C7" s="80" t="s">
        <v>298</v>
      </c>
      <c r="D7" s="80" t="s">
        <v>307</v>
      </c>
      <c r="E7" s="107" t="s">
        <v>317</v>
      </c>
    </row>
    <row r="8" spans="1:6" x14ac:dyDescent="0.45">
      <c r="A8" s="80" t="s">
        <v>181</v>
      </c>
      <c r="B8" s="80" t="s">
        <v>187</v>
      </c>
      <c r="C8" s="80" t="s">
        <v>299</v>
      </c>
      <c r="D8" s="80" t="s">
        <v>308</v>
      </c>
      <c r="E8" s="107" t="s">
        <v>318</v>
      </c>
    </row>
    <row r="9" spans="1:6" x14ac:dyDescent="0.45">
      <c r="A9" s="80" t="s">
        <v>252</v>
      </c>
      <c r="B9" s="80"/>
      <c r="C9" s="80" t="s">
        <v>252</v>
      </c>
      <c r="D9" s="80" t="s">
        <v>309</v>
      </c>
      <c r="E9" s="107" t="s">
        <v>319</v>
      </c>
    </row>
    <row r="10" spans="1:6" x14ac:dyDescent="0.45">
      <c r="A10" s="80" t="s">
        <v>253</v>
      </c>
      <c r="B10" s="80" t="s">
        <v>291</v>
      </c>
      <c r="C10" s="80" t="s">
        <v>300</v>
      </c>
      <c r="D10" s="80" t="s">
        <v>310</v>
      </c>
      <c r="E10" s="107" t="s">
        <v>320</v>
      </c>
    </row>
    <row r="11" spans="1:6" x14ac:dyDescent="0.45">
      <c r="A11" s="80" t="s">
        <v>254</v>
      </c>
      <c r="B11" s="80" t="s">
        <v>292</v>
      </c>
      <c r="C11" s="80" t="s">
        <v>301</v>
      </c>
      <c r="D11" s="80" t="s">
        <v>311</v>
      </c>
      <c r="E11" s="107" t="s">
        <v>321</v>
      </c>
    </row>
  </sheetData>
  <hyperlinks>
    <hyperlink ref="E2" r:id="rId1" xr:uid="{D6342633-170B-40D1-BFA2-23FCAE2F7373}"/>
    <hyperlink ref="E3" r:id="rId2" xr:uid="{99CB1523-7BBD-4E62-8AE6-0079EA44CD4E}"/>
    <hyperlink ref="E4" r:id="rId3" xr:uid="{710C284D-554E-4D6D-A400-7708D6020D9E}"/>
    <hyperlink ref="E5" r:id="rId4" xr:uid="{5E02B572-7A99-4159-BAC7-4E248283648C}"/>
    <hyperlink ref="E6" r:id="rId5" xr:uid="{17803C6A-663A-4857-B704-BC1A076AB5CA}"/>
    <hyperlink ref="E7" r:id="rId6" xr:uid="{E08152A3-06B2-42A2-8E93-DD8FF84093AB}"/>
    <hyperlink ref="E8" r:id="rId7" xr:uid="{943B0F88-D34A-4276-81C8-59A7DC06E3FA}"/>
    <hyperlink ref="E9" r:id="rId8" xr:uid="{102F9FC2-7D39-46FC-BE70-D48B55BE1BF5}"/>
    <hyperlink ref="E11" r:id="rId9" xr:uid="{75F349E6-4F37-4DE1-8786-8E38406FDB9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ABE8-2F24-4B3E-ACBD-CDAF0842A7FB}">
  <dimension ref="A1:G14"/>
  <sheetViews>
    <sheetView workbookViewId="0">
      <selection activeCell="B14" sqref="B14:F14"/>
    </sheetView>
  </sheetViews>
  <sheetFormatPr defaultColWidth="8.77734375" defaultRowHeight="18" x14ac:dyDescent="0.35"/>
  <cols>
    <col min="1" max="1" width="11.44140625" style="74" customWidth="1"/>
    <col min="2" max="2" width="9.77734375" style="74" customWidth="1"/>
    <col min="3" max="16384" width="8.77734375" style="74"/>
  </cols>
  <sheetData>
    <row r="1" spans="1:7" x14ac:dyDescent="0.35">
      <c r="A1" s="81" t="s">
        <v>257</v>
      </c>
      <c r="B1" s="81">
        <v>2019</v>
      </c>
      <c r="C1" s="81">
        <v>2020</v>
      </c>
      <c r="D1" s="81">
        <v>2021</v>
      </c>
      <c r="E1" s="81">
        <v>2022</v>
      </c>
      <c r="F1" s="81">
        <v>2023</v>
      </c>
      <c r="G1" s="81"/>
    </row>
    <row r="2" spans="1:7" x14ac:dyDescent="0.35">
      <c r="A2" s="74" t="s">
        <v>256</v>
      </c>
      <c r="B2" s="74">
        <v>68</v>
      </c>
      <c r="C2" s="74">
        <v>20</v>
      </c>
      <c r="D2" s="74">
        <v>15</v>
      </c>
      <c r="E2" s="74">
        <v>71</v>
      </c>
      <c r="F2" s="74">
        <v>76</v>
      </c>
    </row>
    <row r="3" spans="1:7" x14ac:dyDescent="0.35">
      <c r="A3" s="74" t="s">
        <v>324</v>
      </c>
      <c r="B3" s="74">
        <v>77</v>
      </c>
      <c r="C3" s="74">
        <v>72</v>
      </c>
      <c r="D3" s="74">
        <v>17</v>
      </c>
      <c r="E3" s="74">
        <v>19</v>
      </c>
      <c r="F3" s="74">
        <v>12</v>
      </c>
    </row>
    <row r="4" spans="1:7" x14ac:dyDescent="0.35">
      <c r="A4" s="74" t="s">
        <v>325</v>
      </c>
      <c r="B4" s="74">
        <v>45</v>
      </c>
      <c r="C4" s="74">
        <v>47</v>
      </c>
      <c r="D4" s="74">
        <v>42</v>
      </c>
      <c r="E4" s="74">
        <v>42</v>
      </c>
      <c r="F4" s="74">
        <v>36</v>
      </c>
    </row>
    <row r="5" spans="1:7" x14ac:dyDescent="0.35">
      <c r="A5" s="74" t="s">
        <v>326</v>
      </c>
      <c r="B5" s="74">
        <v>50</v>
      </c>
      <c r="C5" s="74">
        <v>71</v>
      </c>
      <c r="D5" s="74">
        <v>37</v>
      </c>
      <c r="E5" s="74">
        <v>13</v>
      </c>
      <c r="F5" s="74">
        <v>41</v>
      </c>
    </row>
    <row r="6" spans="1:7" x14ac:dyDescent="0.35">
      <c r="A6" s="74" t="s">
        <v>327</v>
      </c>
      <c r="B6" s="74">
        <v>78</v>
      </c>
      <c r="C6" s="74">
        <v>57</v>
      </c>
      <c r="D6" s="74">
        <v>15</v>
      </c>
      <c r="E6" s="74">
        <v>84</v>
      </c>
      <c r="F6" s="74">
        <v>17</v>
      </c>
    </row>
    <row r="7" spans="1:7" x14ac:dyDescent="0.35">
      <c r="A7" s="74" t="s">
        <v>328</v>
      </c>
      <c r="B7" s="74">
        <v>51</v>
      </c>
      <c r="C7" s="74">
        <v>75</v>
      </c>
      <c r="D7" s="74">
        <v>10</v>
      </c>
      <c r="E7" s="74">
        <v>95</v>
      </c>
      <c r="F7" s="74">
        <v>80</v>
      </c>
    </row>
    <row r="8" spans="1:7" x14ac:dyDescent="0.35">
      <c r="A8" s="74" t="s">
        <v>329</v>
      </c>
      <c r="B8" s="74">
        <v>35</v>
      </c>
      <c r="C8" s="74">
        <v>15</v>
      </c>
      <c r="D8" s="74">
        <v>89</v>
      </c>
      <c r="E8" s="74">
        <v>74</v>
      </c>
      <c r="F8" s="74">
        <v>71</v>
      </c>
    </row>
    <row r="9" spans="1:7" x14ac:dyDescent="0.35">
      <c r="A9" s="74" t="s">
        <v>330</v>
      </c>
      <c r="B9" s="74">
        <v>14</v>
      </c>
      <c r="C9" s="74">
        <v>16</v>
      </c>
      <c r="D9" s="74">
        <v>58</v>
      </c>
      <c r="E9" s="74">
        <v>95</v>
      </c>
      <c r="F9" s="74">
        <v>84</v>
      </c>
    </row>
    <row r="10" spans="1:7" x14ac:dyDescent="0.35">
      <c r="A10" s="74" t="s">
        <v>331</v>
      </c>
      <c r="B10" s="74">
        <v>70</v>
      </c>
      <c r="C10" s="74">
        <v>65</v>
      </c>
      <c r="D10" s="74">
        <v>92</v>
      </c>
      <c r="E10" s="74">
        <v>60</v>
      </c>
      <c r="F10" s="74">
        <v>47</v>
      </c>
    </row>
    <row r="11" spans="1:7" x14ac:dyDescent="0.35">
      <c r="A11" s="74" t="s">
        <v>332</v>
      </c>
      <c r="B11" s="74">
        <v>29</v>
      </c>
      <c r="C11" s="74">
        <v>19</v>
      </c>
      <c r="D11" s="74">
        <v>59</v>
      </c>
      <c r="E11" s="74">
        <v>74</v>
      </c>
      <c r="F11" s="74">
        <v>57</v>
      </c>
    </row>
    <row r="12" spans="1:7" x14ac:dyDescent="0.35">
      <c r="A12" s="74" t="s">
        <v>333</v>
      </c>
      <c r="B12" s="74">
        <v>99</v>
      </c>
      <c r="C12" s="74">
        <v>48</v>
      </c>
      <c r="D12" s="74">
        <v>24</v>
      </c>
      <c r="E12" s="74">
        <v>93</v>
      </c>
      <c r="F12" s="74">
        <v>64</v>
      </c>
    </row>
    <row r="13" spans="1:7" x14ac:dyDescent="0.35">
      <c r="A13" s="74" t="s">
        <v>334</v>
      </c>
      <c r="B13" s="74">
        <v>37</v>
      </c>
      <c r="C13" s="74">
        <v>66</v>
      </c>
      <c r="D13" s="74">
        <v>67</v>
      </c>
      <c r="E13" s="74">
        <v>34</v>
      </c>
      <c r="F13" s="74">
        <v>48</v>
      </c>
    </row>
    <row r="14" spans="1:7" x14ac:dyDescent="0.35">
      <c r="B14" s="74">
        <f>SUM(B2:B13)</f>
        <v>653</v>
      </c>
      <c r="C14" s="74">
        <f t="shared" ref="C14:F14" si="0">SUM(C2:C13)</f>
        <v>571</v>
      </c>
      <c r="D14" s="74">
        <f t="shared" si="0"/>
        <v>525</v>
      </c>
      <c r="E14" s="74">
        <f t="shared" si="0"/>
        <v>754</v>
      </c>
      <c r="F14" s="74">
        <f t="shared" si="0"/>
        <v>633</v>
      </c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2459-82F4-4B84-AF94-54FB3D943CB5}">
  <dimension ref="A1:BV12"/>
  <sheetViews>
    <sheetView zoomScale="115" zoomScaleNormal="115" workbookViewId="0">
      <selection activeCell="F8" sqref="F8"/>
    </sheetView>
  </sheetViews>
  <sheetFormatPr defaultColWidth="3.88671875" defaultRowHeight="25.5" customHeight="1" x14ac:dyDescent="0.3"/>
  <cols>
    <col min="1" max="1" width="17.5546875" style="32" customWidth="1"/>
    <col min="2" max="2" width="3.88671875" style="32"/>
    <col min="3" max="3" width="5.77734375" style="32" customWidth="1"/>
    <col min="4" max="19" width="3.88671875" style="32"/>
    <col min="20" max="20" width="5.77734375" style="32" customWidth="1"/>
    <col min="21" max="24" width="3.88671875" style="32"/>
    <col min="25" max="25" width="10.33203125" style="83" bestFit="1" customWidth="1"/>
    <col min="26" max="26" width="12.109375" style="83" customWidth="1"/>
    <col min="27" max="27" width="11.6640625" style="83" bestFit="1" customWidth="1"/>
    <col min="28" max="28" width="17.21875" style="83" bestFit="1" customWidth="1"/>
    <col min="29" max="29" width="22.88671875" style="83" bestFit="1" customWidth="1"/>
    <col min="30" max="30" width="26.77734375" style="83" customWidth="1"/>
    <col min="31" max="31" width="26" style="83" customWidth="1"/>
    <col min="32" max="42" width="3.88671875" style="83"/>
    <col min="43" max="46" width="8.21875" style="84" customWidth="1"/>
    <col min="47" max="47" width="8.21875" style="85" customWidth="1"/>
    <col min="48" max="48" width="7.21875" style="85" bestFit="1" customWidth="1"/>
    <col min="49" max="49" width="14.5546875" style="85" bestFit="1" customWidth="1"/>
    <col min="50" max="58" width="4.88671875" style="32" customWidth="1"/>
    <col min="59" max="59" width="5.77734375" style="32" customWidth="1"/>
    <col min="60" max="60" width="3.88671875" style="32"/>
    <col min="61" max="63" width="3.88671875" style="82"/>
    <col min="64" max="64" width="2.5546875" style="82" customWidth="1"/>
    <col min="65" max="74" width="6.88671875" style="82" customWidth="1"/>
    <col min="75" max="16384" width="3.88671875" style="82"/>
  </cols>
  <sheetData>
    <row r="1" spans="1:74" ht="21" x14ac:dyDescent="0.3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Y1" s="96"/>
      <c r="Z1" s="96"/>
      <c r="AA1" s="96"/>
      <c r="AB1" s="96"/>
      <c r="AC1" s="97" t="s">
        <v>258</v>
      </c>
      <c r="AD1" s="98">
        <v>0.19</v>
      </c>
      <c r="AE1" s="96"/>
    </row>
    <row r="2" spans="1:74" ht="23.4" x14ac:dyDescent="0.3">
      <c r="A2" s="86" t="s">
        <v>259</v>
      </c>
      <c r="B2" s="87" t="s">
        <v>260</v>
      </c>
      <c r="C2" s="88"/>
      <c r="D2" s="89" t="s">
        <v>261</v>
      </c>
      <c r="E2" s="90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2"/>
      <c r="V2" s="82"/>
      <c r="W2" s="82"/>
      <c r="Y2" s="96"/>
      <c r="Z2" s="96"/>
      <c r="AA2" s="96"/>
      <c r="AB2" s="96"/>
      <c r="AC2" s="96"/>
      <c r="AD2" s="96"/>
      <c r="AE2" s="96"/>
      <c r="BN2" s="93">
        <v>1</v>
      </c>
      <c r="BO2" s="93">
        <v>2</v>
      </c>
      <c r="BP2" s="93">
        <v>3</v>
      </c>
      <c r="BQ2" s="93">
        <v>4</v>
      </c>
      <c r="BR2" s="93">
        <v>5</v>
      </c>
      <c r="BS2" s="93">
        <v>6</v>
      </c>
      <c r="BT2" s="93">
        <v>7</v>
      </c>
      <c r="BU2" s="93">
        <v>8</v>
      </c>
      <c r="BV2" s="93">
        <v>9</v>
      </c>
    </row>
    <row r="3" spans="1:74" ht="42" x14ac:dyDescent="0.3">
      <c r="A3" s="143" t="s">
        <v>262</v>
      </c>
      <c r="B3" s="87" t="s">
        <v>263</v>
      </c>
      <c r="C3" s="88"/>
      <c r="D3" s="89" t="s">
        <v>264</v>
      </c>
      <c r="E3" s="90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2"/>
      <c r="V3" s="82"/>
      <c r="W3" s="82"/>
      <c r="Y3" s="99" t="s">
        <v>265</v>
      </c>
      <c r="Z3" s="99" t="s">
        <v>266</v>
      </c>
      <c r="AA3" s="99" t="s">
        <v>267</v>
      </c>
      <c r="AB3" s="99" t="s">
        <v>268</v>
      </c>
      <c r="AC3" s="99" t="s">
        <v>270</v>
      </c>
      <c r="AD3" s="100" t="s">
        <v>269</v>
      </c>
      <c r="AE3" s="100" t="s">
        <v>271</v>
      </c>
      <c r="AQ3" s="96" t="s">
        <v>335</v>
      </c>
      <c r="AR3" s="99" t="s">
        <v>272</v>
      </c>
      <c r="AS3" s="99" t="s">
        <v>273</v>
      </c>
      <c r="AT3" s="99" t="s">
        <v>274</v>
      </c>
      <c r="AU3" s="99" t="s">
        <v>275</v>
      </c>
      <c r="AV3" s="99" t="s">
        <v>276</v>
      </c>
      <c r="AW3" s="99" t="s">
        <v>277</v>
      </c>
      <c r="AX3" s="94"/>
      <c r="AY3" s="94"/>
      <c r="AZ3" s="94"/>
      <c r="BA3" s="94"/>
      <c r="BB3" s="94"/>
      <c r="BC3" s="94"/>
      <c r="BD3" s="94"/>
      <c r="BE3" s="112" t="str">
        <f ca="1">_xlfn.FORMULATEXT(BN3)</f>
        <v>=$BM3*BN$2</v>
      </c>
      <c r="BF3" s="94"/>
      <c r="BM3" s="93">
        <v>1</v>
      </c>
      <c r="BN3" s="95">
        <f>$BM3*BN$2</f>
        <v>1</v>
      </c>
      <c r="BO3" s="95">
        <f t="shared" ref="BO3:BP3" si="0">$BM3*BO$2</f>
        <v>2</v>
      </c>
      <c r="BP3" s="95">
        <f t="shared" si="0"/>
        <v>3</v>
      </c>
      <c r="BQ3" s="95">
        <f t="shared" ref="BQ3:BV3" si="1">$BM3*BQ$2</f>
        <v>4</v>
      </c>
      <c r="BR3" s="95">
        <f t="shared" si="1"/>
        <v>5</v>
      </c>
      <c r="BS3" s="95">
        <f t="shared" si="1"/>
        <v>6</v>
      </c>
      <c r="BT3" s="95">
        <f t="shared" si="1"/>
        <v>7</v>
      </c>
      <c r="BU3" s="95">
        <f t="shared" si="1"/>
        <v>8</v>
      </c>
      <c r="BV3" s="95">
        <f t="shared" si="1"/>
        <v>9</v>
      </c>
    </row>
    <row r="4" spans="1:74" ht="23.4" x14ac:dyDescent="0.3">
      <c r="A4" s="143"/>
      <c r="B4" s="87" t="s">
        <v>278</v>
      </c>
      <c r="C4" s="88"/>
      <c r="D4" s="89" t="s">
        <v>279</v>
      </c>
      <c r="E4" s="90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2"/>
      <c r="V4" s="82"/>
      <c r="W4" s="82"/>
      <c r="Y4" s="101" t="s">
        <v>280</v>
      </c>
      <c r="Z4" s="102">
        <v>5000</v>
      </c>
      <c r="AA4" s="103">
        <v>1</v>
      </c>
      <c r="AB4" s="102">
        <f>Z4*AA4</f>
        <v>5000</v>
      </c>
      <c r="AC4" s="103">
        <f>AB4*$AD$1</f>
        <v>950</v>
      </c>
      <c r="AD4" s="104" t="str">
        <f ca="1">_xlfn.FORMULATEXT(AB4)</f>
        <v>=Z4*AA4</v>
      </c>
      <c r="AE4" s="104" t="str">
        <f ca="1">_xlfn.FORMULATEXT(AC4)</f>
        <v>=AB4*$AD$1</v>
      </c>
      <c r="AQ4" s="105" t="s">
        <v>281</v>
      </c>
      <c r="AR4" s="101">
        <v>100</v>
      </c>
      <c r="AS4" s="101">
        <v>200</v>
      </c>
      <c r="AT4" s="101">
        <v>150</v>
      </c>
      <c r="AU4" s="101">
        <v>100</v>
      </c>
      <c r="AV4" s="101">
        <f t="shared" ref="AV4:AV7" si="2">SUM(AR4:AU4)</f>
        <v>550</v>
      </c>
      <c r="AW4" s="111">
        <v>0.19642857142857142</v>
      </c>
      <c r="AX4" s="110"/>
      <c r="AY4" s="83"/>
      <c r="AZ4" s="83"/>
      <c r="BA4" s="83"/>
      <c r="BB4" s="83"/>
      <c r="BC4" s="83"/>
      <c r="BD4" s="83"/>
      <c r="BE4" s="83"/>
      <c r="BF4" s="83"/>
      <c r="BM4" s="93">
        <v>2</v>
      </c>
      <c r="BN4" s="95">
        <f t="shared" ref="BN4:BV11" si="3">$BM4*BN$2</f>
        <v>2</v>
      </c>
      <c r="BO4" s="95">
        <f t="shared" si="3"/>
        <v>4</v>
      </c>
      <c r="BP4" s="95">
        <f t="shared" si="3"/>
        <v>6</v>
      </c>
      <c r="BQ4" s="95">
        <f t="shared" si="3"/>
        <v>8</v>
      </c>
      <c r="BR4" s="95">
        <f t="shared" si="3"/>
        <v>10</v>
      </c>
      <c r="BS4" s="95">
        <f t="shared" si="3"/>
        <v>12</v>
      </c>
      <c r="BT4" s="95">
        <f t="shared" si="3"/>
        <v>14</v>
      </c>
      <c r="BU4" s="95">
        <f t="shared" si="3"/>
        <v>16</v>
      </c>
      <c r="BV4" s="95">
        <f t="shared" si="3"/>
        <v>18</v>
      </c>
    </row>
    <row r="5" spans="1:74" ht="23.4" x14ac:dyDescent="0.3">
      <c r="A5" s="143"/>
      <c r="B5" s="87" t="s">
        <v>282</v>
      </c>
      <c r="C5" s="88"/>
      <c r="D5" s="89" t="s">
        <v>283</v>
      </c>
      <c r="E5" s="90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2"/>
      <c r="V5" s="82"/>
      <c r="W5" s="82"/>
      <c r="Y5" s="101" t="s">
        <v>284</v>
      </c>
      <c r="Z5" s="102">
        <v>7500</v>
      </c>
      <c r="AA5" s="103">
        <v>2</v>
      </c>
      <c r="AB5" s="102">
        <f t="shared" ref="AB5:AB6" si="4">Z5*AA5</f>
        <v>15000</v>
      </c>
      <c r="AC5" s="103">
        <f t="shared" ref="AC5:AC6" si="5">AB5*$AD$1</f>
        <v>2850</v>
      </c>
      <c r="AD5" s="104" t="str">
        <f t="shared" ref="AD5:AD6" ca="1" si="6">_xlfn.FORMULATEXT(AB5)</f>
        <v>=Z5*AA5</v>
      </c>
      <c r="AE5" s="104" t="str">
        <f t="shared" ref="AE5:AE6" ca="1" si="7">_xlfn.FORMULATEXT(AC5)</f>
        <v>=AB5*$AD$1</v>
      </c>
      <c r="AQ5" s="105" t="s">
        <v>285</v>
      </c>
      <c r="AR5" s="101">
        <v>250</v>
      </c>
      <c r="AS5" s="101">
        <v>150</v>
      </c>
      <c r="AT5" s="101">
        <v>300</v>
      </c>
      <c r="AU5" s="101">
        <v>200</v>
      </c>
      <c r="AV5" s="101">
        <f t="shared" si="2"/>
        <v>900</v>
      </c>
      <c r="AW5" s="111">
        <v>0.32142857142857145</v>
      </c>
      <c r="AX5" s="110"/>
      <c r="AY5" s="83"/>
      <c r="AZ5" s="83"/>
      <c r="BA5" s="83"/>
      <c r="BB5" s="83"/>
      <c r="BC5" s="83"/>
      <c r="BD5" s="83"/>
      <c r="BE5" s="83"/>
      <c r="BF5" s="83"/>
      <c r="BM5" s="93">
        <v>3</v>
      </c>
      <c r="BN5" s="95">
        <f t="shared" si="3"/>
        <v>3</v>
      </c>
      <c r="BO5" s="95">
        <f t="shared" si="3"/>
        <v>6</v>
      </c>
      <c r="BP5" s="95">
        <f t="shared" si="3"/>
        <v>9</v>
      </c>
      <c r="BQ5" s="95">
        <f t="shared" si="3"/>
        <v>12</v>
      </c>
      <c r="BR5" s="95">
        <f t="shared" si="3"/>
        <v>15</v>
      </c>
      <c r="BS5" s="95">
        <f t="shared" si="3"/>
        <v>18</v>
      </c>
      <c r="BT5" s="95">
        <f t="shared" si="3"/>
        <v>21</v>
      </c>
      <c r="BU5" s="95">
        <f t="shared" si="3"/>
        <v>24</v>
      </c>
      <c r="BV5" s="95">
        <f t="shared" si="3"/>
        <v>27</v>
      </c>
    </row>
    <row r="6" spans="1:74" ht="21" x14ac:dyDescent="0.3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Y6" s="101" t="s">
        <v>286</v>
      </c>
      <c r="Z6" s="102">
        <v>45</v>
      </c>
      <c r="AA6" s="103">
        <v>5</v>
      </c>
      <c r="AB6" s="102">
        <f t="shared" si="4"/>
        <v>225</v>
      </c>
      <c r="AC6" s="103">
        <f t="shared" si="5"/>
        <v>42.75</v>
      </c>
      <c r="AD6" s="104" t="str">
        <f t="shared" ca="1" si="6"/>
        <v>=Z6*AA6</v>
      </c>
      <c r="AE6" s="104" t="str">
        <f t="shared" ca="1" si="7"/>
        <v>=AB6*$AD$1</v>
      </c>
      <c r="AQ6" s="105" t="s">
        <v>287</v>
      </c>
      <c r="AR6" s="101">
        <v>150</v>
      </c>
      <c r="AS6" s="101">
        <v>150</v>
      </c>
      <c r="AT6" s="101">
        <v>150</v>
      </c>
      <c r="AU6" s="101">
        <v>200</v>
      </c>
      <c r="AV6" s="101">
        <f t="shared" si="2"/>
        <v>650</v>
      </c>
      <c r="AW6" s="111">
        <v>0.23214285714285715</v>
      </c>
      <c r="AX6" s="110"/>
      <c r="AY6" s="83"/>
      <c r="AZ6" s="83"/>
      <c r="BA6" s="83"/>
      <c r="BB6" s="83"/>
      <c r="BC6" s="83"/>
      <c r="BD6" s="83"/>
      <c r="BE6" s="83"/>
      <c r="BF6" s="83"/>
      <c r="BM6" s="93">
        <v>4</v>
      </c>
      <c r="BN6" s="95">
        <f t="shared" si="3"/>
        <v>4</v>
      </c>
      <c r="BO6" s="95">
        <f t="shared" si="3"/>
        <v>8</v>
      </c>
      <c r="BP6" s="95">
        <f t="shared" si="3"/>
        <v>12</v>
      </c>
      <c r="BQ6" s="95">
        <f t="shared" si="3"/>
        <v>16</v>
      </c>
      <c r="BR6" s="95">
        <f t="shared" si="3"/>
        <v>20</v>
      </c>
      <c r="BS6" s="95">
        <f t="shared" si="3"/>
        <v>24</v>
      </c>
      <c r="BT6" s="95">
        <f t="shared" si="3"/>
        <v>28</v>
      </c>
      <c r="BU6" s="95">
        <f t="shared" si="3"/>
        <v>32</v>
      </c>
      <c r="BV6" s="95">
        <f t="shared" si="3"/>
        <v>36</v>
      </c>
    </row>
    <row r="7" spans="1:74" ht="21" x14ac:dyDescent="0.3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AQ7" s="105" t="s">
        <v>288</v>
      </c>
      <c r="AR7" s="101">
        <v>300</v>
      </c>
      <c r="AS7" s="101">
        <v>100</v>
      </c>
      <c r="AT7" s="101">
        <v>200</v>
      </c>
      <c r="AU7" s="101">
        <v>100</v>
      </c>
      <c r="AV7" s="101">
        <f t="shared" si="2"/>
        <v>700</v>
      </c>
      <c r="AW7" s="111">
        <v>0.25</v>
      </c>
      <c r="AX7" s="110"/>
      <c r="AY7" s="83"/>
      <c r="AZ7" s="83"/>
      <c r="BA7" s="83"/>
      <c r="BB7" s="83"/>
      <c r="BC7" s="83"/>
      <c r="BD7" s="83"/>
      <c r="BE7" s="83"/>
      <c r="BF7" s="83"/>
      <c r="BM7" s="93">
        <v>5</v>
      </c>
      <c r="BN7" s="95">
        <f t="shared" si="3"/>
        <v>5</v>
      </c>
      <c r="BO7" s="95">
        <f t="shared" si="3"/>
        <v>10</v>
      </c>
      <c r="BP7" s="95">
        <f t="shared" si="3"/>
        <v>15</v>
      </c>
      <c r="BQ7" s="95">
        <f t="shared" si="3"/>
        <v>20</v>
      </c>
      <c r="BR7" s="95">
        <f t="shared" si="3"/>
        <v>25</v>
      </c>
      <c r="BS7" s="95">
        <f t="shared" si="3"/>
        <v>30</v>
      </c>
      <c r="BT7" s="95">
        <f t="shared" si="3"/>
        <v>35</v>
      </c>
      <c r="BU7" s="95">
        <f t="shared" si="3"/>
        <v>40</v>
      </c>
      <c r="BV7" s="95">
        <f t="shared" si="3"/>
        <v>45</v>
      </c>
    </row>
    <row r="8" spans="1:74" ht="31.2" x14ac:dyDescent="0.3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AB8" s="109"/>
      <c r="BM8" s="93">
        <v>6</v>
      </c>
      <c r="BN8" s="95">
        <f t="shared" si="3"/>
        <v>6</v>
      </c>
      <c r="BO8" s="95">
        <f t="shared" si="3"/>
        <v>12</v>
      </c>
      <c r="BP8" s="95">
        <f t="shared" si="3"/>
        <v>18</v>
      </c>
      <c r="BQ8" s="95">
        <f t="shared" si="3"/>
        <v>24</v>
      </c>
      <c r="BR8" s="95">
        <f t="shared" si="3"/>
        <v>30</v>
      </c>
      <c r="BS8" s="95">
        <f t="shared" si="3"/>
        <v>36</v>
      </c>
      <c r="BT8" s="95">
        <f t="shared" si="3"/>
        <v>42</v>
      </c>
      <c r="BU8" s="95">
        <f t="shared" si="3"/>
        <v>48</v>
      </c>
      <c r="BV8" s="95">
        <f t="shared" si="3"/>
        <v>54</v>
      </c>
    </row>
    <row r="9" spans="1:74" ht="31.2" x14ac:dyDescent="0.3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AB9" s="109"/>
      <c r="AC9" s="109"/>
      <c r="BM9" s="93">
        <v>7</v>
      </c>
      <c r="BN9" s="95">
        <f t="shared" si="3"/>
        <v>7</v>
      </c>
      <c r="BO9" s="95">
        <f t="shared" si="3"/>
        <v>14</v>
      </c>
      <c r="BP9" s="95">
        <f t="shared" si="3"/>
        <v>21</v>
      </c>
      <c r="BQ9" s="95">
        <f t="shared" si="3"/>
        <v>28</v>
      </c>
      <c r="BR9" s="95">
        <f t="shared" si="3"/>
        <v>35</v>
      </c>
      <c r="BS9" s="95">
        <f t="shared" si="3"/>
        <v>42</v>
      </c>
      <c r="BT9" s="95">
        <f t="shared" si="3"/>
        <v>49</v>
      </c>
      <c r="BU9" s="95">
        <f t="shared" si="3"/>
        <v>56</v>
      </c>
      <c r="BV9" s="95">
        <f t="shared" si="3"/>
        <v>63</v>
      </c>
    </row>
    <row r="10" spans="1:74" ht="31.2" x14ac:dyDescent="0.3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AB10" s="109"/>
      <c r="BM10" s="93">
        <v>8</v>
      </c>
      <c r="BN10" s="95">
        <f t="shared" si="3"/>
        <v>8</v>
      </c>
      <c r="BO10" s="95">
        <f t="shared" si="3"/>
        <v>16</v>
      </c>
      <c r="BP10" s="95">
        <f t="shared" si="3"/>
        <v>24</v>
      </c>
      <c r="BQ10" s="95">
        <f t="shared" si="3"/>
        <v>32</v>
      </c>
      <c r="BR10" s="95">
        <f t="shared" si="3"/>
        <v>40</v>
      </c>
      <c r="BS10" s="95">
        <f t="shared" si="3"/>
        <v>48</v>
      </c>
      <c r="BT10" s="95">
        <f t="shared" si="3"/>
        <v>56</v>
      </c>
      <c r="BU10" s="95">
        <f t="shared" si="3"/>
        <v>64</v>
      </c>
      <c r="BV10" s="95">
        <f t="shared" si="3"/>
        <v>72</v>
      </c>
    </row>
    <row r="11" spans="1:74" ht="31.2" x14ac:dyDescent="0.3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AB11" s="109"/>
      <c r="BM11" s="93">
        <v>9</v>
      </c>
      <c r="BN11" s="95">
        <f t="shared" si="3"/>
        <v>9</v>
      </c>
      <c r="BO11" s="95">
        <f t="shared" si="3"/>
        <v>18</v>
      </c>
      <c r="BP11" s="95">
        <f t="shared" si="3"/>
        <v>27</v>
      </c>
      <c r="BQ11" s="95">
        <f t="shared" si="3"/>
        <v>36</v>
      </c>
      <c r="BR11" s="95">
        <f t="shared" si="3"/>
        <v>45</v>
      </c>
      <c r="BS11" s="95">
        <f t="shared" si="3"/>
        <v>54</v>
      </c>
      <c r="BT11" s="95">
        <f t="shared" si="3"/>
        <v>63</v>
      </c>
      <c r="BU11" s="95">
        <f t="shared" si="3"/>
        <v>72</v>
      </c>
      <c r="BV11" s="95">
        <f t="shared" si="3"/>
        <v>81</v>
      </c>
    </row>
    <row r="12" spans="1:74" ht="31.2" x14ac:dyDescent="0.3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AB12" s="109"/>
    </row>
  </sheetData>
  <mergeCells count="1">
    <mergeCell ref="A3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1842-5589-441B-B86A-40582787EC4B}">
  <dimension ref="A1:T23"/>
  <sheetViews>
    <sheetView topLeftCell="F1" zoomScale="130" zoomScaleNormal="130" workbookViewId="0">
      <selection activeCell="S1" sqref="S1"/>
    </sheetView>
  </sheetViews>
  <sheetFormatPr defaultRowHeight="14.4" x14ac:dyDescent="0.3"/>
  <cols>
    <col min="1" max="1" width="19" bestFit="1" customWidth="1"/>
    <col min="2" max="2" width="13.44140625" customWidth="1"/>
    <col min="3" max="3" width="9.44140625" bestFit="1" customWidth="1"/>
    <col min="4" max="4" width="23.6640625" bestFit="1" customWidth="1"/>
    <col min="5" max="5" width="13.6640625" bestFit="1" customWidth="1"/>
    <col min="6" max="6" width="15.5546875" bestFit="1" customWidth="1"/>
    <col min="7" max="7" width="13.21875" bestFit="1" customWidth="1"/>
    <col min="8" max="8" width="13.44140625" bestFit="1" customWidth="1"/>
    <col min="11" max="11" width="14.77734375" customWidth="1"/>
    <col min="17" max="18" width="22.109375" bestFit="1" customWidth="1"/>
    <col min="19" max="19" width="12.33203125" customWidth="1"/>
    <col min="20" max="20" width="13.109375" bestFit="1" customWidth="1"/>
  </cols>
  <sheetData>
    <row r="1" spans="1:20" x14ac:dyDescent="0.3">
      <c r="A1" s="28" t="s">
        <v>133</v>
      </c>
      <c r="B1" s="28" t="s">
        <v>134</v>
      </c>
      <c r="C1" s="28" t="s">
        <v>135</v>
      </c>
      <c r="D1" s="28" t="s">
        <v>132</v>
      </c>
      <c r="E1" s="33" t="s">
        <v>67</v>
      </c>
      <c r="F1" s="33" t="s">
        <v>68</v>
      </c>
      <c r="G1" s="33" t="s">
        <v>58</v>
      </c>
      <c r="H1" s="33" t="s">
        <v>60</v>
      </c>
      <c r="I1" s="33" t="s">
        <v>54</v>
      </c>
      <c r="J1" s="33" t="s">
        <v>56</v>
      </c>
      <c r="K1" s="33" t="s">
        <v>59</v>
      </c>
      <c r="L1" s="33" t="s">
        <v>62</v>
      </c>
      <c r="M1" s="33" t="s">
        <v>57</v>
      </c>
      <c r="N1" s="33" t="s">
        <v>55</v>
      </c>
      <c r="O1" s="33" t="s">
        <v>63</v>
      </c>
      <c r="P1" s="33" t="s">
        <v>64</v>
      </c>
      <c r="Q1" s="33" t="s">
        <v>61</v>
      </c>
      <c r="R1" s="33" t="s">
        <v>204</v>
      </c>
      <c r="S1" s="33" t="s">
        <v>205</v>
      </c>
      <c r="T1" s="33"/>
    </row>
    <row r="2" spans="1:20" x14ac:dyDescent="0.3">
      <c r="A2" s="14" t="s">
        <v>178</v>
      </c>
      <c r="B2" s="14" t="s">
        <v>182</v>
      </c>
      <c r="C2" s="14" t="s">
        <v>188</v>
      </c>
      <c r="D2" s="14" t="s">
        <v>136</v>
      </c>
      <c r="E2" t="str">
        <f>TRIM(A2)</f>
        <v>Sarah Connor</v>
      </c>
      <c r="F2" t="str">
        <f>UPPER(A2)</f>
        <v>SARAH CONNOR</v>
      </c>
      <c r="G2" t="str">
        <f>LOWER(A2)</f>
        <v>sarah connor</v>
      </c>
      <c r="L2" s="7"/>
    </row>
    <row r="3" spans="1:20" x14ac:dyDescent="0.3">
      <c r="A3" s="14" t="s">
        <v>179</v>
      </c>
      <c r="B3" s="14" t="s">
        <v>183</v>
      </c>
      <c r="C3" s="14" t="s">
        <v>189</v>
      </c>
      <c r="D3" s="14" t="s">
        <v>140</v>
      </c>
      <c r="E3" t="str">
        <f t="shared" ref="E3:E7" si="0">TRIM(A3)</f>
        <v>Harry Potter</v>
      </c>
      <c r="F3" t="str">
        <f t="shared" ref="F3:F7" si="1">UPPER(A3)</f>
        <v>HARRY POTTER</v>
      </c>
      <c r="G3" t="str">
        <f t="shared" ref="G3:G7" si="2">LOWER(A3)</f>
        <v>harry potter</v>
      </c>
      <c r="L3" s="7"/>
    </row>
    <row r="4" spans="1:20" x14ac:dyDescent="0.3">
      <c r="A4" s="14" t="s">
        <v>6</v>
      </c>
      <c r="B4" s="14" t="s">
        <v>184</v>
      </c>
      <c r="C4" s="14" t="s">
        <v>190</v>
      </c>
      <c r="D4" s="14" t="s">
        <v>137</v>
      </c>
      <c r="E4" t="str">
        <f t="shared" si="0"/>
        <v>Luke Skywalker</v>
      </c>
      <c r="F4" t="str">
        <f t="shared" si="1"/>
        <v>LUKE SKYWALKER</v>
      </c>
      <c r="G4" t="str">
        <f t="shared" si="2"/>
        <v>luke skywalker</v>
      </c>
      <c r="L4" s="7"/>
    </row>
    <row r="5" spans="1:20" x14ac:dyDescent="0.3">
      <c r="A5" s="14" t="s">
        <v>180</v>
      </c>
      <c r="B5" s="14" t="s">
        <v>185</v>
      </c>
      <c r="C5" s="14" t="s">
        <v>191</v>
      </c>
      <c r="D5" s="14" t="s">
        <v>141</v>
      </c>
      <c r="E5" t="str">
        <f t="shared" si="0"/>
        <v>Frodo Baggins</v>
      </c>
      <c r="F5" t="str">
        <f t="shared" si="1"/>
        <v>FRODO BAGGINS</v>
      </c>
      <c r="G5" t="str">
        <f t="shared" si="2"/>
        <v>frodo baggins</v>
      </c>
      <c r="L5" s="7"/>
    </row>
    <row r="6" spans="1:20" x14ac:dyDescent="0.3">
      <c r="A6" s="14" t="s">
        <v>7</v>
      </c>
      <c r="B6" s="14" t="s">
        <v>186</v>
      </c>
      <c r="C6" s="14" t="s">
        <v>192</v>
      </c>
      <c r="D6" s="14" t="s">
        <v>139</v>
      </c>
      <c r="E6" t="str">
        <f t="shared" si="0"/>
        <v>Indiana Jones</v>
      </c>
      <c r="F6" t="str">
        <f t="shared" si="1"/>
        <v>INDIANA JONES</v>
      </c>
      <c r="G6" t="str">
        <f t="shared" si="2"/>
        <v>indiana jones</v>
      </c>
      <c r="L6" s="7"/>
    </row>
    <row r="7" spans="1:20" x14ac:dyDescent="0.3">
      <c r="A7" s="14" t="s">
        <v>181</v>
      </c>
      <c r="B7" s="14" t="s">
        <v>187</v>
      </c>
      <c r="C7" s="14" t="s">
        <v>193</v>
      </c>
      <c r="D7" s="14" t="s">
        <v>138</v>
      </c>
      <c r="E7" t="str">
        <f t="shared" si="0"/>
        <v>Lara Croft</v>
      </c>
      <c r="F7" t="str">
        <f t="shared" si="1"/>
        <v>LARA CROFT</v>
      </c>
      <c r="G7" t="str">
        <f t="shared" si="2"/>
        <v>lara croft</v>
      </c>
      <c r="L7" s="7"/>
    </row>
    <row r="9" spans="1:20" ht="15.6" x14ac:dyDescent="0.3">
      <c r="A9" s="26" t="s">
        <v>67</v>
      </c>
      <c r="B9" t="s">
        <v>206</v>
      </c>
      <c r="E9" s="38" t="str">
        <f t="shared" ref="E9:J9" ca="1" si="3">_xlfn.FORMULATEXT(E2)</f>
        <v>=TRIM(A2)</v>
      </c>
      <c r="F9" s="38" t="str">
        <f t="shared" ca="1" si="3"/>
        <v>=UPPER(A2)</v>
      </c>
      <c r="G9" s="38" t="str">
        <f t="shared" ca="1" si="3"/>
        <v>=LOWER(A2)</v>
      </c>
      <c r="H9" s="38" t="e">
        <f t="shared" ca="1" si="3"/>
        <v>#N/A</v>
      </c>
      <c r="I9" s="38" t="e">
        <f t="shared" ca="1" si="3"/>
        <v>#N/A</v>
      </c>
      <c r="J9" s="38" t="e">
        <f t="shared" ca="1" si="3"/>
        <v>#N/A</v>
      </c>
      <c r="K9" s="38" t="e">
        <f ca="1">_xlfn.FORMULATEXT(K2)</f>
        <v>#N/A</v>
      </c>
      <c r="L9" s="38" t="e">
        <f ca="1">_xlfn.FORMULATEXT(L2)</f>
        <v>#N/A</v>
      </c>
      <c r="M9" s="38"/>
      <c r="N9" s="38"/>
      <c r="O9" s="39" t="e">
        <f ca="1">_xlfn.FORMULATEXT(O2)</f>
        <v>#N/A</v>
      </c>
      <c r="P9" s="44" t="e">
        <f ca="1">_xlfn.FORMULATEXT(P2)</f>
        <v>#N/A</v>
      </c>
      <c r="Q9" s="38" t="e">
        <f ca="1">_xlfn.FORMULATEXT(Q2)</f>
        <v>#N/A</v>
      </c>
      <c r="R9" s="38" t="e">
        <f ca="1">_xlfn.FORMULATEXT(R2)</f>
        <v>#N/A</v>
      </c>
      <c r="S9" s="38" t="e">
        <f t="shared" ref="S9:T9" ca="1" si="4">_xlfn.FORMULATEXT(S2)</f>
        <v>#N/A</v>
      </c>
      <c r="T9" s="38" t="e">
        <f t="shared" ca="1" si="4"/>
        <v>#N/A</v>
      </c>
    </row>
    <row r="10" spans="1:20" ht="15.6" x14ac:dyDescent="0.3">
      <c r="A10" s="26" t="s">
        <v>68</v>
      </c>
      <c r="B10" t="s">
        <v>207</v>
      </c>
    </row>
    <row r="11" spans="1:20" ht="15.6" x14ac:dyDescent="0.3">
      <c r="A11" s="26" t="s">
        <v>58</v>
      </c>
      <c r="B11" t="s">
        <v>208</v>
      </c>
    </row>
    <row r="12" spans="1:20" ht="15.6" x14ac:dyDescent="0.3">
      <c r="A12" s="26" t="s">
        <v>60</v>
      </c>
      <c r="B12" t="s">
        <v>209</v>
      </c>
      <c r="P12" s="36"/>
      <c r="Q12" s="36"/>
      <c r="R12" s="36"/>
    </row>
    <row r="13" spans="1:20" ht="15.6" x14ac:dyDescent="0.3">
      <c r="A13" s="26" t="s">
        <v>54</v>
      </c>
      <c r="B13" t="s">
        <v>210</v>
      </c>
    </row>
    <row r="14" spans="1:20" ht="15.6" x14ac:dyDescent="0.3">
      <c r="A14" s="26" t="s">
        <v>56</v>
      </c>
      <c r="B14" t="s">
        <v>211</v>
      </c>
    </row>
    <row r="15" spans="1:20" ht="15.6" x14ac:dyDescent="0.3">
      <c r="A15" s="26" t="s">
        <v>59</v>
      </c>
      <c r="B15" t="s">
        <v>212</v>
      </c>
    </row>
    <row r="16" spans="1:20" ht="15.6" x14ac:dyDescent="0.3">
      <c r="A16" s="26" t="s">
        <v>62</v>
      </c>
      <c r="B16" t="s">
        <v>213</v>
      </c>
    </row>
    <row r="17" spans="1:12" ht="15.6" x14ac:dyDescent="0.3">
      <c r="A17" s="26" t="s">
        <v>57</v>
      </c>
      <c r="B17" t="s">
        <v>214</v>
      </c>
      <c r="I17" s="37"/>
      <c r="J17" s="37"/>
      <c r="K17" s="37"/>
      <c r="L17" s="37"/>
    </row>
    <row r="18" spans="1:12" ht="15.6" x14ac:dyDescent="0.3">
      <c r="A18" s="26" t="s">
        <v>55</v>
      </c>
      <c r="B18" t="s">
        <v>215</v>
      </c>
    </row>
    <row r="19" spans="1:12" ht="15.6" x14ac:dyDescent="0.3">
      <c r="A19" s="26" t="s">
        <v>63</v>
      </c>
      <c r="B19" t="s">
        <v>216</v>
      </c>
    </row>
    <row r="20" spans="1:12" ht="15.6" x14ac:dyDescent="0.3">
      <c r="A20" s="26" t="s">
        <v>64</v>
      </c>
      <c r="B20" t="s">
        <v>217</v>
      </c>
    </row>
    <row r="21" spans="1:12" ht="15.6" x14ac:dyDescent="0.3">
      <c r="A21" s="26" t="s">
        <v>61</v>
      </c>
      <c r="B21" t="s">
        <v>218</v>
      </c>
    </row>
    <row r="22" spans="1:12" ht="15.6" x14ac:dyDescent="0.3">
      <c r="A22" s="26" t="s">
        <v>204</v>
      </c>
      <c r="B22" t="s">
        <v>220</v>
      </c>
    </row>
    <row r="23" spans="1:12" ht="15.6" x14ac:dyDescent="0.3">
      <c r="A23" s="26" t="s">
        <v>205</v>
      </c>
      <c r="B23" t="s">
        <v>219</v>
      </c>
    </row>
  </sheetData>
  <hyperlinks>
    <hyperlink ref="A13" r:id="rId1" display="https://ro.extendoffice.com/excel/functions/excel-concat-function.html" xr:uid="{3A3E1059-A9ED-46C5-B414-E8E9AF6709B5}"/>
    <hyperlink ref="A18" r:id="rId2" display="https://ro.extendoffice.com/excel/functions/excel-find-function.html" xr:uid="{99176041-0096-4143-876D-0CA1C9EC63BB}"/>
    <hyperlink ref="A14" r:id="rId3" display="https://ro.extendoffice.com/excel/functions/excel-left-function.html" xr:uid="{8DCBD556-3858-4226-BF20-6FD743C84791}"/>
    <hyperlink ref="A17" r:id="rId4" display="https://ro.extendoffice.com/excel/functions/excel-len-function.html" xr:uid="{CA5DB7E8-BEA6-4493-AF45-FAA07BB7C1EE}"/>
    <hyperlink ref="A11" r:id="rId5" display="https://ro.extendoffice.com/excel/functions/excel-lower-function.html" xr:uid="{28A4EB24-0E4B-47E7-9D64-A3143B88E65A}"/>
    <hyperlink ref="A15" r:id="rId6" display="https://ro.extendoffice.com/excel/functions/excel-mid-function.html" xr:uid="{1ECF6646-AEC4-4E77-B8A5-F2DA6CD2B23D}"/>
    <hyperlink ref="A12" r:id="rId7" display="https://ro.extendoffice.com/excel/functions/excel-proper-function.html" xr:uid="{8E78DCB6-6539-4973-A1A3-3602262D86C6}"/>
    <hyperlink ref="A21" r:id="rId8" display="https://ro.extendoffice.com/excel/functions/excel-replace-function.html" xr:uid="{7E73ADB3-ABE2-4139-8DC6-F87F4179A850}"/>
    <hyperlink ref="A16" r:id="rId9" display="https://ro.extendoffice.com/excel/functions/excel-right-function.html" xr:uid="{DF01C539-0F04-43E0-BC28-6302CF30F8D8}"/>
    <hyperlink ref="A19" r:id="rId10" display="https://ro.extendoffice.com/excel/functions/excel-search-function.html" xr:uid="{02DFE0D5-F781-4367-BCEF-CFDAEB07F218}"/>
    <hyperlink ref="A20" r:id="rId11" display="https://ro.extendoffice.com/excel/functions/excel-substitute-function.html" xr:uid="{53A60BC2-D514-4D2B-B6C7-D7E47F748E04}"/>
    <hyperlink ref="A9" r:id="rId12" display="https://ro.extendoffice.com/excel/functions/excel-trim-function.html" xr:uid="{B2BEF6E4-327E-49CB-8763-3D8E71965097}"/>
    <hyperlink ref="A10" r:id="rId13" display="https://ro.extendoffice.com/excel/functions/excel-upper-function.html" xr:uid="{68765D2D-4C46-4080-B4AD-D2CF1C3CE9FB}"/>
    <hyperlink ref="A22" r:id="rId14" xr:uid="{A1327533-3D22-4EF8-BFE7-96F55DBB07CD}"/>
    <hyperlink ref="A23" r:id="rId15" xr:uid="{45DDD0D0-B242-4397-979A-B39A0B97AE9F}"/>
  </hyperlinks>
  <pageMargins left="0.7" right="0.7" top="0.75" bottom="0.75" header="0.3" footer="0.3"/>
  <pageSetup paperSize="9"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07DC-07D4-4A34-934C-7EE8FD8A8F65}">
  <dimension ref="A1:O19"/>
  <sheetViews>
    <sheetView zoomScale="115" zoomScaleNormal="115" workbookViewId="0">
      <selection activeCell="A7" sqref="A7"/>
    </sheetView>
  </sheetViews>
  <sheetFormatPr defaultRowHeight="14.4" x14ac:dyDescent="0.3"/>
  <cols>
    <col min="1" max="1" width="18" customWidth="1"/>
    <col min="2" max="2" width="12.6640625" customWidth="1"/>
    <col min="3" max="3" width="15.77734375" customWidth="1"/>
    <col min="4" max="4" width="14.5546875" bestFit="1" customWidth="1"/>
    <col min="6" max="6" width="10.33203125" bestFit="1" customWidth="1"/>
    <col min="9" max="9" width="9.44140625" bestFit="1" customWidth="1"/>
    <col min="12" max="12" width="9.44140625" bestFit="1" customWidth="1"/>
  </cols>
  <sheetData>
    <row r="1" spans="1:15" x14ac:dyDescent="0.3">
      <c r="A1" s="28" t="s">
        <v>142</v>
      </c>
      <c r="B1" s="33"/>
      <c r="C1" s="33"/>
      <c r="D1" s="70"/>
      <c r="E1" s="33"/>
      <c r="F1" s="33"/>
      <c r="G1" s="33"/>
      <c r="H1" s="33"/>
      <c r="I1" s="70"/>
      <c r="J1" s="33"/>
      <c r="K1" s="33"/>
      <c r="L1" s="70"/>
      <c r="M1" s="33"/>
      <c r="N1" s="33"/>
      <c r="O1" s="33"/>
    </row>
    <row r="2" spans="1:15" x14ac:dyDescent="0.3">
      <c r="A2" s="29">
        <f ca="1">TODAY()</f>
        <v>45116</v>
      </c>
      <c r="D2" s="18"/>
      <c r="I2" s="27"/>
    </row>
    <row r="3" spans="1:15" x14ac:dyDescent="0.3">
      <c r="A3" s="43">
        <f ca="1">NOW()</f>
        <v>45116.856332986114</v>
      </c>
    </row>
    <row r="4" spans="1:15" x14ac:dyDescent="0.3">
      <c r="A4" s="18"/>
    </row>
    <row r="5" spans="1:15" x14ac:dyDescent="0.3">
      <c r="A5" s="19"/>
    </row>
    <row r="6" spans="1:15" ht="15.6" x14ac:dyDescent="0.3">
      <c r="A6" s="25" t="s">
        <v>75</v>
      </c>
      <c r="B6" t="s">
        <v>76</v>
      </c>
    </row>
    <row r="7" spans="1:15" ht="15.6" x14ac:dyDescent="0.3">
      <c r="A7" s="25" t="s">
        <v>73</v>
      </c>
      <c r="B7" t="s">
        <v>74</v>
      </c>
    </row>
    <row r="8" spans="1:15" ht="15.6" x14ac:dyDescent="0.3">
      <c r="A8" s="25" t="s">
        <v>69</v>
      </c>
      <c r="B8" t="s">
        <v>70</v>
      </c>
      <c r="C8" s="20"/>
    </row>
    <row r="9" spans="1:15" ht="15.6" x14ac:dyDescent="0.3">
      <c r="A9" s="25" t="s">
        <v>155</v>
      </c>
      <c r="B9" t="s">
        <v>156</v>
      </c>
      <c r="C9" s="20"/>
    </row>
    <row r="10" spans="1:15" ht="15.6" x14ac:dyDescent="0.3">
      <c r="A10" s="25" t="s">
        <v>143</v>
      </c>
      <c r="B10" t="s">
        <v>144</v>
      </c>
      <c r="C10" s="20"/>
    </row>
    <row r="11" spans="1:15" ht="15.6" x14ac:dyDescent="0.3">
      <c r="A11" s="25" t="s">
        <v>159</v>
      </c>
      <c r="B11" t="s">
        <v>160</v>
      </c>
      <c r="C11" s="20"/>
    </row>
    <row r="12" spans="1:15" ht="15.6" x14ac:dyDescent="0.3">
      <c r="A12" s="25" t="s">
        <v>157</v>
      </c>
      <c r="B12" t="s">
        <v>158</v>
      </c>
      <c r="C12" s="20"/>
    </row>
    <row r="13" spans="1:15" ht="15.6" x14ac:dyDescent="0.3">
      <c r="A13" s="25" t="s">
        <v>149</v>
      </c>
      <c r="B13" t="s">
        <v>150</v>
      </c>
      <c r="C13" s="20"/>
    </row>
    <row r="14" spans="1:15" ht="15.6" x14ac:dyDescent="0.3">
      <c r="A14" s="25" t="s">
        <v>151</v>
      </c>
      <c r="B14" t="s">
        <v>152</v>
      </c>
      <c r="C14" s="20"/>
    </row>
    <row r="15" spans="1:15" ht="15.6" x14ac:dyDescent="0.3">
      <c r="A15" s="25" t="s">
        <v>153</v>
      </c>
      <c r="B15" t="s">
        <v>154</v>
      </c>
      <c r="C15" s="20"/>
    </row>
    <row r="16" spans="1:15" ht="15.6" x14ac:dyDescent="0.3">
      <c r="A16" s="25" t="s">
        <v>71</v>
      </c>
      <c r="B16" t="s">
        <v>72</v>
      </c>
      <c r="C16" s="20"/>
    </row>
    <row r="17" spans="1:3" ht="15.6" x14ac:dyDescent="0.3">
      <c r="A17" s="25" t="s">
        <v>77</v>
      </c>
      <c r="B17" t="s">
        <v>78</v>
      </c>
    </row>
    <row r="18" spans="1:3" ht="15.6" x14ac:dyDescent="0.3">
      <c r="A18" s="25" t="s">
        <v>145</v>
      </c>
      <c r="B18" t="s">
        <v>146</v>
      </c>
      <c r="C18" s="20"/>
    </row>
    <row r="19" spans="1:3" ht="15.6" x14ac:dyDescent="0.3">
      <c r="A19" s="25" t="s">
        <v>147</v>
      </c>
      <c r="B19" t="s">
        <v>148</v>
      </c>
      <c r="C19" s="20"/>
    </row>
  </sheetData>
  <phoneticPr fontId="13" type="noConversion"/>
  <hyperlinks>
    <hyperlink ref="A8" r:id="rId1" display="https://ro.extendoffice.com/excel/functions/excel-date-function.html" xr:uid="{2B85A8D9-34EB-4BFD-A440-8B28E1FCCF61}"/>
    <hyperlink ref="A16" r:id="rId2" display="https://ro.extendoffice.com/excel/functions/excel-datedif-function.html" xr:uid="{508A5F84-D0F6-4436-AA5B-F4317EB55E27}"/>
    <hyperlink ref="A7" r:id="rId3" display="https://ro.extendoffice.com/excel/functions/excel-now-function.html" xr:uid="{53F386EA-5F69-43D6-9B06-FEE61ABED9AD}"/>
    <hyperlink ref="A6" r:id="rId4" display="https://ro.extendoffice.com/excel/functions/excel-today-function.html" xr:uid="{6570FCAA-ECB5-4720-8DC6-A3EF5CE93BDA}"/>
    <hyperlink ref="A17" r:id="rId5" display="https://ro.extendoffice.com/excel/functions/excel-weekday-function.html" xr:uid="{D56650BD-0DF1-4C06-A423-9914F3829321}"/>
    <hyperlink ref="A10" r:id="rId6" display="https://ro.extendoffice.com/excel/functions/excel-day-function.html" xr:uid="{08AAAFE7-4F00-42E0-B639-FE2D68B00288}"/>
    <hyperlink ref="A18" r:id="rId7" display="https://ro.extendoffice.com/excel/functions/excel-days-function.html" xr:uid="{75645593-7A91-487E-9EDC-6EEFDCE6C5D0}"/>
    <hyperlink ref="A19" r:id="rId8" display="https://ro.extendoffice.com/excel/functions/excel-eomonth-function.html" xr:uid="{81CF0870-5C74-4011-BED9-FB0D0957D55C}"/>
    <hyperlink ref="A13" r:id="rId9" display="https://ro.extendoffice.com/excel/functions/excel-hour-function.html" xr:uid="{21993B46-21D4-4736-BB58-F6F870CE5042}"/>
    <hyperlink ref="A14" r:id="rId10" display="https://ro.extendoffice.com/excel/functions/excel-minute-function.html" xr:uid="{13220A3D-DEC2-4318-BE8D-F9ED4D47E1DD}"/>
    <hyperlink ref="A15" r:id="rId11" display="https://ro.extendoffice.com/excel/functions/excel-second-function.html" xr:uid="{6FDCF982-77ED-4610-A099-E47A87794949}"/>
    <hyperlink ref="A9" r:id="rId12" display="https://ro.extendoffice.com/excel/functions/excel-time-function.html" xr:uid="{1EFF76E1-B6A8-48B9-8B56-1398E00D79DE}"/>
    <hyperlink ref="A12" r:id="rId13" display="https://ro.extendoffice.com/excel/functions/excel-year-function.html" xr:uid="{CA09C902-EC8C-4E66-98EF-040676F3CA5E}"/>
    <hyperlink ref="A11" r:id="rId14" display="https://ro.extendoffice.com/excel/functions/excel-month-function.html" xr:uid="{73AC18D2-318E-45DA-AFE4-A52CFF2D68AA}"/>
  </hyperlinks>
  <pageMargins left="0.7" right="0.7" top="0.75" bottom="0.75" header="0.3" footer="0.3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7298-70E1-4C56-BF1D-683FABCDF287}">
  <dimension ref="A1:AC14"/>
  <sheetViews>
    <sheetView tabSelected="1" zoomScale="130" zoomScaleNormal="130" workbookViewId="0">
      <selection activeCell="A9" sqref="A9"/>
    </sheetView>
  </sheetViews>
  <sheetFormatPr defaultRowHeight="14.4" x14ac:dyDescent="0.3"/>
  <cols>
    <col min="1" max="1" width="23.6640625" bestFit="1" customWidth="1"/>
    <col min="2" max="2" width="18.109375" customWidth="1"/>
    <col min="3" max="3" width="19.88671875" customWidth="1"/>
    <col min="4" max="4" width="5.5546875" customWidth="1"/>
    <col min="5" max="5" width="10.6640625" customWidth="1"/>
    <col min="6" max="6" width="19.77734375" bestFit="1" customWidth="1"/>
    <col min="7" max="7" width="6.33203125" customWidth="1"/>
    <col min="8" max="8" width="18.6640625" customWidth="1"/>
    <col min="9" max="9" width="5" customWidth="1"/>
    <col min="10" max="10" width="10.21875" customWidth="1"/>
    <col min="11" max="11" width="9.77734375" bestFit="1" customWidth="1"/>
    <col min="13" max="13" width="6" customWidth="1"/>
    <col min="14" max="14" width="9.21875" customWidth="1"/>
    <col min="15" max="15" width="8.77734375" customWidth="1"/>
    <col min="16" max="16" width="6.33203125" customWidth="1"/>
    <col min="19" max="19" width="4" customWidth="1"/>
    <col min="20" max="20" width="13.6640625" customWidth="1"/>
    <col min="21" max="21" width="4.44140625" customWidth="1"/>
    <col min="23" max="23" width="6.21875" customWidth="1"/>
    <col min="24" max="24" width="6.109375" customWidth="1"/>
    <col min="25" max="25" width="6.21875" customWidth="1"/>
    <col min="27" max="27" width="11.88671875" customWidth="1"/>
    <col min="28" max="28" width="11.33203125" customWidth="1"/>
  </cols>
  <sheetData>
    <row r="1" spans="1:29" ht="16.5" customHeight="1" thickBot="1" x14ac:dyDescent="0.35">
      <c r="J1" s="69" t="s">
        <v>66</v>
      </c>
      <c r="N1" s="69" t="s">
        <v>66</v>
      </c>
    </row>
    <row r="2" spans="1:29" x14ac:dyDescent="0.3">
      <c r="A2" s="58" t="s">
        <v>132</v>
      </c>
      <c r="B2" s="67" t="s">
        <v>194</v>
      </c>
      <c r="C2" s="68" t="s">
        <v>197</v>
      </c>
      <c r="E2" s="58" t="s">
        <v>221</v>
      </c>
      <c r="F2" s="68" t="s">
        <v>65</v>
      </c>
      <c r="G2" s="2"/>
      <c r="H2" s="57" t="s">
        <v>226</v>
      </c>
      <c r="I2" s="45"/>
      <c r="J2" s="46" t="s">
        <v>168</v>
      </c>
      <c r="K2" s="46" t="s">
        <v>169</v>
      </c>
      <c r="L2" s="46" t="s">
        <v>170</v>
      </c>
      <c r="M2" s="47"/>
      <c r="N2" s="46" t="s">
        <v>168</v>
      </c>
      <c r="O2" s="48"/>
      <c r="Q2" s="57" t="s">
        <v>227</v>
      </c>
      <c r="R2" s="59" t="s">
        <v>228</v>
      </c>
      <c r="S2" s="60"/>
      <c r="T2" s="67" t="s">
        <v>198</v>
      </c>
      <c r="U2" s="56"/>
      <c r="V2" s="67" t="s">
        <v>199</v>
      </c>
      <c r="W2" s="47"/>
      <c r="X2" s="47"/>
      <c r="Y2" s="48"/>
      <c r="AA2" s="61" t="s">
        <v>172</v>
      </c>
      <c r="AB2" s="68" t="s">
        <v>171</v>
      </c>
    </row>
    <row r="3" spans="1:29" ht="15" thickBot="1" x14ac:dyDescent="0.35">
      <c r="A3" s="52" t="s">
        <v>136</v>
      </c>
      <c r="B3" s="53"/>
      <c r="C3" s="55"/>
      <c r="E3" s="49" t="s">
        <v>222</v>
      </c>
      <c r="F3" s="51"/>
      <c r="H3" s="49" t="s">
        <v>225</v>
      </c>
      <c r="N3" s="50" t="s">
        <v>169</v>
      </c>
      <c r="O3" s="51"/>
      <c r="Q3" s="49" t="s">
        <v>229</v>
      </c>
      <c r="R3" t="s">
        <v>231</v>
      </c>
      <c r="Y3" s="51"/>
      <c r="AA3" s="49">
        <v>99</v>
      </c>
      <c r="AB3" s="63"/>
      <c r="AC3" s="7" t="s">
        <v>237</v>
      </c>
    </row>
    <row r="4" spans="1:29" ht="15" thickBot="1" x14ac:dyDescent="0.35">
      <c r="E4" s="49" t="s">
        <v>223</v>
      </c>
      <c r="F4" s="51"/>
      <c r="H4" s="52"/>
      <c r="I4" s="53"/>
      <c r="J4" s="53"/>
      <c r="K4" s="53"/>
      <c r="L4" s="53"/>
      <c r="M4" s="53"/>
      <c r="N4" s="54" t="s">
        <v>170</v>
      </c>
      <c r="O4" s="55"/>
      <c r="Q4" s="49" t="s">
        <v>230</v>
      </c>
      <c r="R4" t="s">
        <v>229</v>
      </c>
      <c r="Y4" s="51"/>
      <c r="AA4" s="62">
        <f ca="1">TODAY()</f>
        <v>45116</v>
      </c>
      <c r="AB4" s="64"/>
      <c r="AC4" s="7" t="s">
        <v>238</v>
      </c>
    </row>
    <row r="5" spans="1:29" ht="15" thickBot="1" x14ac:dyDescent="0.35">
      <c r="E5" s="52" t="s">
        <v>224</v>
      </c>
      <c r="F5" s="55"/>
      <c r="Q5" s="49"/>
      <c r="Y5" s="51"/>
    </row>
    <row r="6" spans="1:29" ht="15" thickBot="1" x14ac:dyDescent="0.35">
      <c r="Q6" s="52"/>
      <c r="R6" s="53"/>
      <c r="S6" s="53"/>
      <c r="T6" s="53"/>
      <c r="U6" s="53"/>
      <c r="V6" s="53"/>
      <c r="W6" s="53"/>
      <c r="X6" s="53"/>
      <c r="Y6" s="55"/>
    </row>
    <row r="8" spans="1:29" ht="15.6" x14ac:dyDescent="0.3">
      <c r="A8" s="26" t="s">
        <v>194</v>
      </c>
      <c r="B8" t="s">
        <v>202</v>
      </c>
    </row>
    <row r="9" spans="1:29" ht="15.6" x14ac:dyDescent="0.3">
      <c r="A9" s="26" t="s">
        <v>197</v>
      </c>
      <c r="B9" t="s">
        <v>203</v>
      </c>
    </row>
    <row r="10" spans="1:29" ht="15.6" x14ac:dyDescent="0.3">
      <c r="A10" s="26" t="s">
        <v>65</v>
      </c>
      <c r="B10" t="s">
        <v>176</v>
      </c>
    </row>
    <row r="11" spans="1:29" ht="15.6" x14ac:dyDescent="0.3">
      <c r="A11" s="26" t="s">
        <v>66</v>
      </c>
      <c r="B11" t="s">
        <v>177</v>
      </c>
    </row>
    <row r="12" spans="1:29" ht="15.6" x14ac:dyDescent="0.3">
      <c r="A12" s="26" t="s">
        <v>198</v>
      </c>
      <c r="B12" t="s">
        <v>200</v>
      </c>
      <c r="I12" s="5"/>
    </row>
    <row r="13" spans="1:29" ht="15.6" x14ac:dyDescent="0.3">
      <c r="A13" s="26" t="s">
        <v>199</v>
      </c>
      <c r="B13" t="s">
        <v>201</v>
      </c>
    </row>
    <row r="14" spans="1:29" ht="15.6" x14ac:dyDescent="0.3">
      <c r="A14" s="26" t="s">
        <v>171</v>
      </c>
      <c r="B14" t="s">
        <v>232</v>
      </c>
    </row>
  </sheetData>
  <hyperlinks>
    <hyperlink ref="A10" r:id="rId1" display="https://ro.extendoffice.com/excel/functions/excel-textjoin-function.html" xr:uid="{111A3C1F-7FEA-4A29-BCC3-901032A6BF74}"/>
    <hyperlink ref="A11" r:id="rId2" display="https://ro.extendoffice.com/excel/functions/excel-textsplit-function.html" xr:uid="{BFC48F70-6CC9-4BF0-8227-4ED0FC41541E}"/>
    <hyperlink ref="A12" r:id="rId3" xr:uid="{C3323DB6-5507-4641-93C4-4387B785545B}"/>
    <hyperlink ref="A13" r:id="rId4" xr:uid="{C29B50F1-0D65-46A9-8E8A-BA692F7EF8D8}"/>
    <hyperlink ref="A8" r:id="rId5" xr:uid="{40580776-48D3-45BB-9FF2-0D4FC68227B1}"/>
    <hyperlink ref="A9" r:id="rId6" xr:uid="{206B9AA1-A4CA-4418-90BF-F2821AE9DB55}"/>
    <hyperlink ref="A14" r:id="rId7" xr:uid="{2D779E85-ACE3-4DA1-A501-D56CD2C57E8D}"/>
  </hyperlinks>
  <pageMargins left="0.7" right="0.7" top="0.75" bottom="0.75" header="0.3" footer="0.3"/>
  <pageSetup paperSize="9"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6A59-3B02-4A4C-9905-91D45745D50C}">
  <dimension ref="A1:G18"/>
  <sheetViews>
    <sheetView zoomScale="160" zoomScaleNormal="160" workbookViewId="0">
      <selection activeCell="D13" sqref="D13"/>
    </sheetView>
  </sheetViews>
  <sheetFormatPr defaultRowHeight="14.4" x14ac:dyDescent="0.3"/>
  <cols>
    <col min="1" max="1" width="12.44140625" bestFit="1" customWidth="1"/>
    <col min="2" max="2" width="10.109375" customWidth="1"/>
    <col min="5" max="5" width="39.109375" customWidth="1"/>
    <col min="6" max="6" width="27.44140625" customWidth="1"/>
  </cols>
  <sheetData>
    <row r="1" spans="1:7" x14ac:dyDescent="0.3">
      <c r="A1" s="28" t="s">
        <v>11</v>
      </c>
      <c r="B1" s="28" t="s">
        <v>8</v>
      </c>
      <c r="C1" s="3"/>
      <c r="D1" s="5" t="s">
        <v>33</v>
      </c>
      <c r="E1" s="5" t="s">
        <v>32</v>
      </c>
      <c r="F1" s="12" t="s">
        <v>45</v>
      </c>
    </row>
    <row r="2" spans="1:7" x14ac:dyDescent="0.3">
      <c r="A2" s="66" t="s">
        <v>0</v>
      </c>
      <c r="B2" s="14">
        <v>10</v>
      </c>
      <c r="D2" s="8">
        <f>COUNT(A2:A11)</f>
        <v>0</v>
      </c>
      <c r="E2" s="65" t="str">
        <f ca="1">_xlfn.FORMULATEXT(D2)</f>
        <v>=COUNT(A2:A11)</v>
      </c>
      <c r="F2" t="s">
        <v>17</v>
      </c>
    </row>
    <row r="3" spans="1:7" x14ac:dyDescent="0.3">
      <c r="A3" s="66" t="s">
        <v>1</v>
      </c>
      <c r="B3" s="14">
        <v>10</v>
      </c>
      <c r="D3" s="8">
        <f>COUNT(B2:B11)</f>
        <v>8</v>
      </c>
      <c r="E3" s="65" t="str">
        <f t="shared" ref="E3:E12" ca="1" si="0">_xlfn.FORMULATEXT(D3)</f>
        <v>=COUNT(B2:B11)</v>
      </c>
      <c r="F3" t="s">
        <v>17</v>
      </c>
    </row>
    <row r="4" spans="1:7" x14ac:dyDescent="0.3">
      <c r="A4" s="66" t="s">
        <v>2</v>
      </c>
      <c r="B4" s="17" t="s">
        <v>10</v>
      </c>
      <c r="C4" s="1"/>
      <c r="D4" s="8">
        <f>COUNTA(A2:A11)</f>
        <v>10</v>
      </c>
      <c r="E4" s="65" t="str">
        <f t="shared" ca="1" si="0"/>
        <v>=COUNTA(A2:A11)</v>
      </c>
      <c r="F4" t="s">
        <v>18</v>
      </c>
    </row>
    <row r="5" spans="1:7" x14ac:dyDescent="0.3">
      <c r="A5" s="66" t="s">
        <v>9</v>
      </c>
      <c r="B5" s="17"/>
      <c r="C5" s="1"/>
      <c r="D5" s="8">
        <f>COUNTA(B2:B11)</f>
        <v>9</v>
      </c>
      <c r="E5" s="65" t="str">
        <f t="shared" ca="1" si="0"/>
        <v>=COUNTA(B2:B11)</v>
      </c>
      <c r="F5" t="s">
        <v>18</v>
      </c>
    </row>
    <row r="6" spans="1:7" x14ac:dyDescent="0.3">
      <c r="A6" s="66" t="s">
        <v>0</v>
      </c>
      <c r="B6" s="17">
        <v>10</v>
      </c>
      <c r="C6" s="1"/>
      <c r="D6" s="8">
        <f>COUNTIF(A2:A11,"C")</f>
        <v>4</v>
      </c>
      <c r="E6" s="65" t="str">
        <f t="shared" ca="1" si="0"/>
        <v>=COUNTIF(A2:A11,"C")</v>
      </c>
      <c r="F6" t="s">
        <v>19</v>
      </c>
    </row>
    <row r="7" spans="1:7" x14ac:dyDescent="0.3">
      <c r="A7" s="66" t="s">
        <v>2</v>
      </c>
      <c r="B7" s="17">
        <v>10</v>
      </c>
      <c r="C7" s="1"/>
      <c r="D7" s="8">
        <f>COUNTIF(B2:B11,"")</f>
        <v>1</v>
      </c>
      <c r="E7" s="65" t="str">
        <f t="shared" ca="1" si="0"/>
        <v>=COUNTIF(B2:B11,"")</v>
      </c>
      <c r="F7" t="s">
        <v>12</v>
      </c>
    </row>
    <row r="8" spans="1:7" x14ac:dyDescent="0.3">
      <c r="A8" s="66" t="s">
        <v>2</v>
      </c>
      <c r="B8" s="17">
        <v>10</v>
      </c>
      <c r="C8" s="1"/>
      <c r="D8" s="8">
        <f>COUNTIF(B2:B11,"&lt;&gt;")</f>
        <v>9</v>
      </c>
      <c r="E8" s="65" t="str">
        <f t="shared" ca="1" si="0"/>
        <v>=COUNTIF(B2:B11,"&lt;&gt;")</v>
      </c>
      <c r="F8" t="s">
        <v>13</v>
      </c>
    </row>
    <row r="9" spans="1:7" x14ac:dyDescent="0.3">
      <c r="A9" s="66" t="s">
        <v>0</v>
      </c>
      <c r="B9" s="17">
        <v>15</v>
      </c>
      <c r="C9" s="1"/>
      <c r="D9" s="8">
        <f>COUNTIF(B2:B11,"20")</f>
        <v>1</v>
      </c>
      <c r="E9" s="65" t="str">
        <f t="shared" ca="1" si="0"/>
        <v>=COUNTIF(B2:B11,"20")</v>
      </c>
      <c r="F9" t="s">
        <v>14</v>
      </c>
    </row>
    <row r="10" spans="1:7" x14ac:dyDescent="0.3">
      <c r="A10" s="66" t="s">
        <v>0</v>
      </c>
      <c r="B10" s="17">
        <v>20</v>
      </c>
      <c r="C10" s="1"/>
      <c r="D10" s="8">
        <f>COUNTIF(B2:B11,"&gt;20")</f>
        <v>1</v>
      </c>
      <c r="E10" s="65" t="str">
        <f t="shared" ca="1" si="0"/>
        <v>=COUNTIF(B2:B11,"&gt;20")</v>
      </c>
      <c r="F10" t="s">
        <v>15</v>
      </c>
    </row>
    <row r="11" spans="1:7" x14ac:dyDescent="0.3">
      <c r="A11" s="66" t="s">
        <v>2</v>
      </c>
      <c r="B11" s="17">
        <v>30</v>
      </c>
      <c r="C11" s="1"/>
      <c r="D11" s="8">
        <f>COUNTIFS(A2:A11,"C",B2:B11,10)</f>
        <v>2</v>
      </c>
      <c r="E11" s="65" t="str">
        <f t="shared" ca="1" si="0"/>
        <v>=COUNTIFS(A2:A11,"C",B2:B11,10)</v>
      </c>
      <c r="F11" t="s">
        <v>16</v>
      </c>
    </row>
    <row r="12" spans="1:7" x14ac:dyDescent="0.3">
      <c r="D12" s="8">
        <f>COUNTIF(B2:B11,"&gt;"&amp;AVERAGE(B2:B11))</f>
        <v>3</v>
      </c>
      <c r="E12" s="65" t="str">
        <f t="shared" ca="1" si="0"/>
        <v>=COUNTIF(B2:B11,"&gt;"&amp;AVERAGE(B2:B11))</v>
      </c>
      <c r="F12" t="s">
        <v>233</v>
      </c>
    </row>
    <row r="13" spans="1:7" x14ac:dyDescent="0.3">
      <c r="D13" s="8">
        <f>COUNTIFS(B2:B11,"&gt;"&amp;AVERAGE(B2:B11), A2:A11, "A")</f>
        <v>2</v>
      </c>
      <c r="E13" s="65" t="str">
        <f ca="1">_xlfn.FORMULATEXT(D13)</f>
        <v>=COUNTIFS(B2:B11,"&gt;"&amp;AVERAGE(B2:B11), A2:A11, "A")</v>
      </c>
    </row>
    <row r="14" spans="1:7" x14ac:dyDescent="0.3">
      <c r="B14" s="4"/>
      <c r="E14" t="s">
        <v>373</v>
      </c>
    </row>
    <row r="15" spans="1:7" ht="15.6" x14ac:dyDescent="0.3">
      <c r="A15" s="24" t="s">
        <v>96</v>
      </c>
      <c r="B15" s="4" t="s">
        <v>100</v>
      </c>
    </row>
    <row r="16" spans="1:7" ht="15.6" x14ac:dyDescent="0.3">
      <c r="A16" s="24" t="s">
        <v>97</v>
      </c>
      <c r="B16" s="4" t="s">
        <v>173</v>
      </c>
      <c r="G16" s="11"/>
    </row>
    <row r="17" spans="1:7" ht="15.6" x14ac:dyDescent="0.3">
      <c r="A17" s="24" t="s">
        <v>98</v>
      </c>
      <c r="B17" s="4" t="s">
        <v>101</v>
      </c>
      <c r="G17" s="11"/>
    </row>
    <row r="18" spans="1:7" ht="15.6" x14ac:dyDescent="0.3">
      <c r="A18" s="24" t="s">
        <v>99</v>
      </c>
      <c r="B18" s="4" t="s">
        <v>102</v>
      </c>
      <c r="G18" s="11"/>
    </row>
  </sheetData>
  <sortState xmlns:xlrd2="http://schemas.microsoft.com/office/spreadsheetml/2017/richdata2" ref="A2:G19">
    <sortCondition ref="C1:C19"/>
  </sortState>
  <hyperlinks>
    <hyperlink ref="A15" r:id="rId1" xr:uid="{E26281BC-B614-4EAB-9C9E-5E9205E44566}"/>
    <hyperlink ref="A16" r:id="rId2" xr:uid="{214CB460-2E52-4417-BE1E-D32D3054513E}"/>
    <hyperlink ref="A17" r:id="rId3" xr:uid="{52579170-2075-4E65-98EA-58A3939A01F6}"/>
    <hyperlink ref="A18" r:id="rId4" xr:uid="{FB1F0FBA-5337-4586-B537-FD4CB237AA9F}"/>
  </hyperlinks>
  <pageMargins left="0.7" right="0.7" top="0.75" bottom="0.75" header="0.3" footer="0.3"/>
  <pageSetup paperSize="9" orientation="portrait" r:id="rId5"/>
  <legacy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8A9F-2852-4886-B644-B10A8AB6CF14}">
  <dimension ref="A1:J22"/>
  <sheetViews>
    <sheetView zoomScale="115" zoomScaleNormal="115" workbookViewId="0">
      <selection activeCell="H12" sqref="H12"/>
    </sheetView>
  </sheetViews>
  <sheetFormatPr defaultRowHeight="14.4" x14ac:dyDescent="0.3"/>
  <cols>
    <col min="1" max="1" width="15.44140625" customWidth="1"/>
    <col min="7" max="7" width="49.33203125" bestFit="1" customWidth="1"/>
    <col min="8" max="8" width="16.21875" customWidth="1"/>
    <col min="9" max="9" width="33.21875" customWidth="1"/>
    <col min="10" max="10" width="35.88671875" customWidth="1"/>
  </cols>
  <sheetData>
    <row r="1" spans="1:10" x14ac:dyDescent="0.3">
      <c r="A1" s="28" t="s">
        <v>24</v>
      </c>
      <c r="B1" s="28" t="s">
        <v>25</v>
      </c>
      <c r="C1" s="28" t="s">
        <v>28</v>
      </c>
      <c r="D1" s="28" t="s">
        <v>29</v>
      </c>
      <c r="F1" s="5" t="s">
        <v>33</v>
      </c>
      <c r="G1" s="5" t="s">
        <v>32</v>
      </c>
      <c r="H1" s="12" t="s">
        <v>45</v>
      </c>
      <c r="I1" s="9"/>
      <c r="J1" s="10"/>
    </row>
    <row r="2" spans="1:10" x14ac:dyDescent="0.3">
      <c r="A2" s="128" t="s">
        <v>5</v>
      </c>
      <c r="B2" s="130" t="s">
        <v>27</v>
      </c>
      <c r="C2" s="14">
        <v>10</v>
      </c>
      <c r="D2" s="14">
        <v>4</v>
      </c>
      <c r="F2" s="2">
        <f>SUM(C2:C7)</f>
        <v>90</v>
      </c>
      <c r="G2" s="65" t="str">
        <f ca="1">_xlfn.FORMULATEXT(F2)</f>
        <v>=SUM(C2:C7)</v>
      </c>
      <c r="H2" s="7" t="s">
        <v>34</v>
      </c>
      <c r="I2" s="9"/>
      <c r="J2" s="10"/>
    </row>
    <row r="3" spans="1:10" x14ac:dyDescent="0.3">
      <c r="A3" s="131" t="s">
        <v>4</v>
      </c>
      <c r="B3" s="14" t="s">
        <v>26</v>
      </c>
      <c r="C3" s="14">
        <v>20</v>
      </c>
      <c r="D3" s="14">
        <v>5</v>
      </c>
      <c r="F3" s="2">
        <f>SUM(C2:D2)</f>
        <v>14</v>
      </c>
      <c r="G3" s="65" t="str">
        <f t="shared" ref="G3:G13" ca="1" si="0">_xlfn.FORMULATEXT(F3)</f>
        <v>=SUM(C2:D2)</v>
      </c>
      <c r="H3" t="s">
        <v>35</v>
      </c>
      <c r="I3" s="9"/>
      <c r="J3" s="10"/>
    </row>
    <row r="4" spans="1:10" x14ac:dyDescent="0.3">
      <c r="A4" s="131" t="s">
        <v>4</v>
      </c>
      <c r="B4" s="14" t="s">
        <v>26</v>
      </c>
      <c r="C4" s="14">
        <v>10</v>
      </c>
      <c r="D4" s="14">
        <v>1</v>
      </c>
      <c r="F4" s="2">
        <f>SUM(C2:D7)</f>
        <v>110</v>
      </c>
      <c r="G4" s="65" t="str">
        <f t="shared" ca="1" si="0"/>
        <v>=SUM(C2:D7)</v>
      </c>
      <c r="H4" t="s">
        <v>36</v>
      </c>
      <c r="I4" s="9"/>
      <c r="J4" s="10"/>
    </row>
    <row r="5" spans="1:10" x14ac:dyDescent="0.3">
      <c r="A5" s="129" t="s">
        <v>3</v>
      </c>
      <c r="B5" s="14" t="s">
        <v>26</v>
      </c>
      <c r="C5" s="14">
        <v>10</v>
      </c>
      <c r="D5" s="14">
        <v>3</v>
      </c>
      <c r="F5" s="2">
        <f>SUMIF(A2:A7,"Red",C2:C7)</f>
        <v>50</v>
      </c>
      <c r="G5" s="65" t="str">
        <f t="shared" ca="1" si="0"/>
        <v>=SUMIF(A2:A7,"Red",C2:C7)</v>
      </c>
      <c r="H5" t="s">
        <v>37</v>
      </c>
    </row>
    <row r="6" spans="1:10" x14ac:dyDescent="0.3">
      <c r="A6" s="129" t="s">
        <v>3</v>
      </c>
      <c r="B6" s="14" t="s">
        <v>26</v>
      </c>
      <c r="C6" s="14">
        <v>30</v>
      </c>
      <c r="D6" s="14">
        <v>5</v>
      </c>
      <c r="F6" s="2">
        <f>SUMIFS(C2:C7,A2:A7,"Red",B2:B7,"Small")</f>
        <v>40</v>
      </c>
      <c r="G6" s="65" t="str">
        <f t="shared" ca="1" si="0"/>
        <v>=SUMIFS(C2:C7,A2:A7,"Red",B2:B7,"Small")</v>
      </c>
      <c r="H6" t="s">
        <v>38</v>
      </c>
    </row>
    <row r="7" spans="1:10" x14ac:dyDescent="0.3">
      <c r="A7" s="129" t="s">
        <v>3</v>
      </c>
      <c r="B7" s="130" t="s">
        <v>27</v>
      </c>
      <c r="C7" s="14">
        <v>10</v>
      </c>
      <c r="D7" s="14">
        <v>2</v>
      </c>
      <c r="F7" s="2">
        <f>SUMIFS(C2:C7,B2:B7,"Small",A2:A7,"Red",D2:D7,"&gt;3")</f>
        <v>30</v>
      </c>
      <c r="G7" s="65" t="str">
        <f t="shared" ca="1" si="0"/>
        <v>=SUMIFS(C2:C7,B2:B7,"Small",A2:A7,"Red",D2:D7,"&gt;3")</v>
      </c>
      <c r="H7" t="s">
        <v>39</v>
      </c>
    </row>
    <row r="8" spans="1:10" x14ac:dyDescent="0.3">
      <c r="C8">
        <f>SUM(C2:C7)</f>
        <v>90</v>
      </c>
      <c r="D8">
        <f>SUM(D2:D7)</f>
        <v>20</v>
      </c>
      <c r="F8" s="2">
        <f>SUMPRODUCT(C2:C7,D2:D7)</f>
        <v>350</v>
      </c>
      <c r="G8" s="65" t="str">
        <f t="shared" ca="1" si="0"/>
        <v>=SUMPRODUCT(C2:C7,D2:D7)</v>
      </c>
      <c r="H8" t="s">
        <v>40</v>
      </c>
    </row>
    <row r="9" spans="1:10" x14ac:dyDescent="0.3">
      <c r="D9">
        <f>SUM(C2:D7)</f>
        <v>110</v>
      </c>
      <c r="E9" s="2"/>
      <c r="F9" s="2" cm="1">
        <f t="array" ref="F9">SUMPRODUCT(((C2:C7)-(D2:D7))*(A2:A7="RED"))</f>
        <v>40</v>
      </c>
      <c r="G9" s="65" t="str">
        <f t="shared" ca="1" si="0"/>
        <v>=SUMPRODUCT(((C2:C7)-(D2:D7))*(A2:A7="RED"))</v>
      </c>
      <c r="H9" s="7" t="s">
        <v>374</v>
      </c>
    </row>
    <row r="10" spans="1:10" x14ac:dyDescent="0.3">
      <c r="E10" s="6"/>
      <c r="F10" s="2" cm="1">
        <f t="array" ref="F10">SUMPRODUCT((A2:A7="Red")*(B2:B7="Small")*C2:C7)</f>
        <v>40</v>
      </c>
      <c r="G10" s="65" t="str">
        <f t="shared" ca="1" si="0"/>
        <v>=SUMPRODUCT((A2:A7="Red")*(B2:B7="Small")*C2:C7)</v>
      </c>
      <c r="H10" s="7" t="s">
        <v>41</v>
      </c>
    </row>
    <row r="11" spans="1:10" x14ac:dyDescent="0.3">
      <c r="E11" s="6"/>
      <c r="F11" s="8" cm="1">
        <f t="array" ref="F11">SUMPRODUCT((A2:A7="Blue")+(A2:A7="Red"),C2:C7)</f>
        <v>60</v>
      </c>
      <c r="G11" s="65" t="str">
        <f t="shared" ca="1" si="0"/>
        <v>=SUMPRODUCT((A2:A7="Blue")+(A2:A7="Red"),C2:C7)</v>
      </c>
      <c r="H11" s="7" t="s">
        <v>42</v>
      </c>
    </row>
    <row r="12" spans="1:10" x14ac:dyDescent="0.3">
      <c r="E12" s="6"/>
      <c r="F12" s="2" cm="1">
        <f t="array" ref="F12">SUMPRODUCT((A2:A7="Red")*(B2:B7="Big"))</f>
        <v>1</v>
      </c>
      <c r="G12" s="65" t="str">
        <f t="shared" ca="1" si="0"/>
        <v>=SUMPRODUCT((A2:A7="Red")*(B2:B7="Big"))</v>
      </c>
      <c r="H12" s="7" t="s">
        <v>43</v>
      </c>
    </row>
    <row r="13" spans="1:10" x14ac:dyDescent="0.3">
      <c r="E13" s="6"/>
      <c r="F13" s="2" cm="1">
        <f t="array" ref="F13">SUMPRODUCT((A2:A7="Red")+(B2:B7="Big"))</f>
        <v>5</v>
      </c>
      <c r="G13" s="65" t="str">
        <f t="shared" ca="1" si="0"/>
        <v>=SUMPRODUCT((A2:A7="Red")+(B2:B7="Big"))</v>
      </c>
      <c r="H13" s="7" t="s">
        <v>44</v>
      </c>
    </row>
    <row r="15" spans="1:10" ht="15.6" x14ac:dyDescent="0.3">
      <c r="A15" s="23" t="s">
        <v>20</v>
      </c>
      <c r="B15" t="s">
        <v>92</v>
      </c>
      <c r="H15" s="11"/>
    </row>
    <row r="16" spans="1:10" ht="15.6" x14ac:dyDescent="0.3">
      <c r="A16" s="24" t="s">
        <v>21</v>
      </c>
      <c r="B16" t="s">
        <v>93</v>
      </c>
      <c r="H16" s="11"/>
    </row>
    <row r="17" spans="1:8" ht="15.6" x14ac:dyDescent="0.3">
      <c r="A17" s="24" t="s">
        <v>22</v>
      </c>
      <c r="B17" t="s">
        <v>94</v>
      </c>
      <c r="H17" s="11"/>
    </row>
    <row r="18" spans="1:8" ht="14.55" customHeight="1" x14ac:dyDescent="0.3">
      <c r="A18" s="144" t="s">
        <v>23</v>
      </c>
      <c r="B18" t="s">
        <v>95</v>
      </c>
      <c r="H18" s="11"/>
    </row>
    <row r="19" spans="1:8" x14ac:dyDescent="0.3">
      <c r="A19" s="144"/>
      <c r="B19" s="4" t="s">
        <v>30</v>
      </c>
    </row>
    <row r="20" spans="1:8" x14ac:dyDescent="0.3">
      <c r="A20" s="144"/>
      <c r="B20" s="4" t="s">
        <v>31</v>
      </c>
    </row>
    <row r="21" spans="1:8" x14ac:dyDescent="0.3">
      <c r="C21" s="6"/>
    </row>
    <row r="22" spans="1:8" x14ac:dyDescent="0.3">
      <c r="F22" s="6"/>
    </row>
  </sheetData>
  <sortState xmlns:xlrd2="http://schemas.microsoft.com/office/spreadsheetml/2017/richdata2" ref="A2:D7">
    <sortCondition ref="A1:A7"/>
  </sortState>
  <mergeCells count="1">
    <mergeCell ref="A18:A20"/>
  </mergeCells>
  <hyperlinks>
    <hyperlink ref="A16" r:id="rId1" xr:uid="{077612A7-4D77-4E23-BBA6-4CEC37CC8084}"/>
    <hyperlink ref="A17" r:id="rId2" xr:uid="{7287DD12-AFF9-4F49-BB97-076939AD8388}"/>
    <hyperlink ref="A18:A20" r:id="rId3" display="SUMPRODUCT" xr:uid="{2FC889D6-90A7-4FB1-95D7-9B8D1D4515B1}"/>
  </hyperlinks>
  <pageMargins left="0.7" right="0.7" top="0.75" bottom="0.75" header="0.3" footer="0.3"/>
  <pageSetup paperSize="9"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6A23-DEB8-4032-A798-0AD1B737AE62}">
  <dimension ref="A1:L18"/>
  <sheetViews>
    <sheetView zoomScale="115" zoomScaleNormal="115" workbookViewId="0">
      <selection activeCell="L14" sqref="L14"/>
    </sheetView>
  </sheetViews>
  <sheetFormatPr defaultRowHeight="14.4" x14ac:dyDescent="0.3"/>
  <cols>
    <col min="1" max="1" width="9.21875" bestFit="1" customWidth="1"/>
    <col min="2" max="2" width="11.5546875" customWidth="1"/>
    <col min="3" max="3" width="12.5546875" customWidth="1"/>
    <col min="4" max="4" width="13.21875" bestFit="1" customWidth="1"/>
    <col min="6" max="6" width="8.77734375" customWidth="1"/>
    <col min="7" max="7" width="11.6640625" customWidth="1"/>
    <col min="8" max="8" width="10.6640625" customWidth="1"/>
    <col min="9" max="9" width="12.21875" customWidth="1"/>
    <col min="11" max="11" width="23.5546875" bestFit="1" customWidth="1"/>
    <col min="12" max="12" width="62.5546875" bestFit="1" customWidth="1"/>
  </cols>
  <sheetData>
    <row r="1" spans="1:12" x14ac:dyDescent="0.3">
      <c r="A1" s="28" t="s">
        <v>241</v>
      </c>
      <c r="B1" s="28" t="s">
        <v>242</v>
      </c>
      <c r="C1" s="28" t="s">
        <v>243</v>
      </c>
      <c r="D1" s="28" t="s">
        <v>245</v>
      </c>
    </row>
    <row r="2" spans="1:12" x14ac:dyDescent="0.3">
      <c r="A2" s="14" t="s">
        <v>222</v>
      </c>
      <c r="B2" s="14">
        <v>6</v>
      </c>
      <c r="C2" s="14" t="str">
        <f>IF(B2&gt;=6, "Admis","Respins")</f>
        <v>Admis</v>
      </c>
      <c r="D2" s="14" t="str">
        <f>IF(B2&gt;=9,"A",IF(B2&gt;=6,"B","C"))</f>
        <v>B</v>
      </c>
      <c r="E2" t="str">
        <f ca="1">_xlfn.FORMULATEXT(D2)</f>
        <v>=IF(B2&gt;=9,"A",IF(B2&gt;=6,"B","C"))</v>
      </c>
    </row>
    <row r="3" spans="1:12" x14ac:dyDescent="0.3">
      <c r="A3" s="14" t="s">
        <v>165</v>
      </c>
      <c r="B3" s="14">
        <v>10</v>
      </c>
      <c r="C3" s="14" t="str">
        <f t="shared" ref="C3:C6" si="0">IF(B3&gt;=6, "Admis","Respins")</f>
        <v>Admis</v>
      </c>
      <c r="D3" s="14" t="str">
        <f t="shared" ref="D3:D6" si="1">IF(B3&gt;=9,"A",IF(B3&gt;=6,"B","C"))</f>
        <v>A</v>
      </c>
    </row>
    <row r="4" spans="1:12" x14ac:dyDescent="0.3">
      <c r="A4" s="14" t="s">
        <v>239</v>
      </c>
      <c r="B4" s="14">
        <v>5</v>
      </c>
      <c r="C4" s="14" t="str">
        <f t="shared" si="0"/>
        <v>Respins</v>
      </c>
      <c r="D4" s="14" t="str">
        <f t="shared" si="1"/>
        <v>C</v>
      </c>
    </row>
    <row r="5" spans="1:12" x14ac:dyDescent="0.3">
      <c r="A5" s="14" t="s">
        <v>240</v>
      </c>
      <c r="B5" s="14">
        <v>8</v>
      </c>
      <c r="C5" s="14" t="str">
        <f t="shared" si="0"/>
        <v>Admis</v>
      </c>
      <c r="D5" s="14" t="str">
        <f t="shared" si="1"/>
        <v>B</v>
      </c>
    </row>
    <row r="6" spans="1:12" x14ac:dyDescent="0.3">
      <c r="A6" s="14" t="s">
        <v>244</v>
      </c>
      <c r="B6" s="14">
        <v>4</v>
      </c>
      <c r="C6" s="14" t="str">
        <f t="shared" si="0"/>
        <v>Respins</v>
      </c>
      <c r="D6" s="14" t="str">
        <f t="shared" si="1"/>
        <v>C</v>
      </c>
    </row>
    <row r="8" spans="1:12" x14ac:dyDescent="0.3">
      <c r="A8" s="28" t="s">
        <v>82</v>
      </c>
      <c r="B8" s="28" t="s">
        <v>85</v>
      </c>
      <c r="C8" s="28" t="s">
        <v>88</v>
      </c>
      <c r="D8" s="28" t="s">
        <v>84</v>
      </c>
      <c r="E8" s="35" t="s">
        <v>234</v>
      </c>
      <c r="F8" s="3"/>
      <c r="G8" s="33" t="s">
        <v>47</v>
      </c>
      <c r="H8" s="33" t="s">
        <v>48</v>
      </c>
      <c r="I8" s="33" t="s">
        <v>46</v>
      </c>
      <c r="J8" s="33" t="s">
        <v>49</v>
      </c>
      <c r="K8" s="33" t="s">
        <v>196</v>
      </c>
      <c r="L8" s="4" t="str">
        <f ca="1">_xlfn.FORMULATEXT(G9)</f>
        <v>=IF(B9 = "DA", "Sanatos", "Nesanatos")</v>
      </c>
    </row>
    <row r="9" spans="1:12" x14ac:dyDescent="0.3">
      <c r="A9" s="14" t="s">
        <v>103</v>
      </c>
      <c r="B9" s="14" t="s">
        <v>86</v>
      </c>
      <c r="C9" s="14" t="s">
        <v>89</v>
      </c>
      <c r="D9" s="14">
        <v>5</v>
      </c>
      <c r="E9" s="42" t="str">
        <f>IF(D9&gt;8,"C", IF(D9&gt;=6, "B","A"))</f>
        <v>A</v>
      </c>
      <c r="F9" s="38"/>
      <c r="G9" t="str">
        <f>IF(B9 = "DA", "Sanatos", "Nesanatos")</f>
        <v>Sanatos</v>
      </c>
      <c r="H9" s="2" t="str">
        <f>IF(A9="Mere", "10kg", IF(A9= "Pere", "5kg", IF(A9="Cirese","2kg","0kg")))</f>
        <v>10kg</v>
      </c>
      <c r="I9" t="str">
        <f>IF(AND(B9="DA",C9="Romania"),"Cumpara", "Nu cumpara")</f>
        <v>Cumpara</v>
      </c>
      <c r="J9" t="str">
        <f>IF(OR(B9="DA",C9="Romania"),"Cumpara", "Nu cumpara")</f>
        <v>Cumpara</v>
      </c>
      <c r="K9" t="str">
        <f>IF(D9&lt;AVERAGE(D9:D13),"Cumpara","Nu cumpara")</f>
        <v>Cumpara</v>
      </c>
      <c r="L9" t="str">
        <f ca="1">_xlfn.FORMULATEXT(H9)</f>
        <v>=IF(A9="Mere", "10kg", IF(A9= "Pere", "5kg", IF(A9="Cirese","2kg","0kg")))</v>
      </c>
    </row>
    <row r="10" spans="1:12" x14ac:dyDescent="0.3">
      <c r="A10" s="14" t="s">
        <v>104</v>
      </c>
      <c r="B10" s="14" t="s">
        <v>87</v>
      </c>
      <c r="C10" s="14" t="s">
        <v>91</v>
      </c>
      <c r="D10" s="14">
        <v>7</v>
      </c>
      <c r="E10" s="42" t="str">
        <f t="shared" ref="E10:E13" si="2">IF(D10&gt;8,"C", IF(D10&gt;=6, "B","A"))</f>
        <v>B</v>
      </c>
      <c r="G10" t="str">
        <f t="shared" ref="G10:G13" si="3">IF(B10 = "DA", "Sanatos", "Nesanatos")</f>
        <v>Nesanatos</v>
      </c>
      <c r="H10" s="2" t="str">
        <f t="shared" ref="H10:H13" si="4">IF(A10="Mere", "10kg", IF(A10= "Pere", "5kg", IF(A10="Cirese","2kg","0kg")))</f>
        <v>5kg</v>
      </c>
      <c r="I10" t="str">
        <f t="shared" ref="I10:I13" si="5">IF(AND(B10="DA",C10="Romania"),"Cumpara", "Nu cumpara")</f>
        <v>Nu cumpara</v>
      </c>
      <c r="J10" t="str">
        <f t="shared" ref="J10:J13" si="6">IF(OR(B10="DA",C10="Romania"),"Cumpara", "Nu cumpara")</f>
        <v>Nu cumpara</v>
      </c>
      <c r="K10" t="str">
        <f t="shared" ref="K10:K13" si="7">IF(D10&lt;AVERAGE(D10:D14),"Cumpara","Nu cumpara")</f>
        <v>Cumpara</v>
      </c>
      <c r="L10" t="str">
        <f ca="1">_xlfn.FORMULATEXT(I9)</f>
        <v>=IF(AND(B9="DA",C9="Romania"),"Cumpara", "Nu cumpara")</v>
      </c>
    </row>
    <row r="11" spans="1:12" x14ac:dyDescent="0.3">
      <c r="A11" s="14" t="s">
        <v>105</v>
      </c>
      <c r="B11" s="14" t="s">
        <v>86</v>
      </c>
      <c r="C11" s="14" t="s">
        <v>90</v>
      </c>
      <c r="D11" s="14">
        <v>8</v>
      </c>
      <c r="E11" s="42" t="str">
        <f t="shared" si="2"/>
        <v>B</v>
      </c>
      <c r="G11" t="str">
        <f t="shared" si="3"/>
        <v>Sanatos</v>
      </c>
      <c r="H11" s="2" t="str">
        <f t="shared" si="4"/>
        <v>2kg</v>
      </c>
      <c r="I11" t="str">
        <f t="shared" si="5"/>
        <v>Nu cumpara</v>
      </c>
      <c r="J11" t="str">
        <f t="shared" si="6"/>
        <v>Cumpara</v>
      </c>
      <c r="K11" t="str">
        <f t="shared" si="7"/>
        <v>Cumpara</v>
      </c>
      <c r="L11" t="str">
        <f ca="1">_xlfn.FORMULATEXT(J9)</f>
        <v>=IF(OR(B9="DA",C9="Romania"),"Cumpara", "Nu cumpara")</v>
      </c>
    </row>
    <row r="12" spans="1:12" x14ac:dyDescent="0.3">
      <c r="A12" s="14" t="s">
        <v>106</v>
      </c>
      <c r="B12" s="14" t="s">
        <v>87</v>
      </c>
      <c r="C12" s="14" t="s">
        <v>89</v>
      </c>
      <c r="D12" s="14">
        <v>6</v>
      </c>
      <c r="E12" s="42" t="str">
        <f t="shared" si="2"/>
        <v>B</v>
      </c>
      <c r="G12" t="str">
        <f t="shared" si="3"/>
        <v>Nesanatos</v>
      </c>
      <c r="H12" s="2" t="str">
        <f t="shared" si="4"/>
        <v>0kg</v>
      </c>
      <c r="I12" t="str">
        <f t="shared" si="5"/>
        <v>Nu cumpara</v>
      </c>
      <c r="J12" t="str">
        <f t="shared" si="6"/>
        <v>Cumpara</v>
      </c>
      <c r="K12" t="str">
        <f t="shared" si="7"/>
        <v>Cumpara</v>
      </c>
      <c r="L12" t="str">
        <f ca="1">_xlfn.FORMULATEXT(K9)</f>
        <v>=IF(D9&lt;AVERAGE(D9:D13),"Cumpara","Nu cumpara")</v>
      </c>
    </row>
    <row r="13" spans="1:12" x14ac:dyDescent="0.3">
      <c r="A13" s="14" t="s">
        <v>83</v>
      </c>
      <c r="B13" s="14" t="s">
        <v>86</v>
      </c>
      <c r="C13" s="14" t="s">
        <v>89</v>
      </c>
      <c r="D13" s="14">
        <v>12</v>
      </c>
      <c r="E13" s="42" t="str">
        <f t="shared" si="2"/>
        <v>C</v>
      </c>
      <c r="G13" t="str">
        <f t="shared" si="3"/>
        <v>Sanatos</v>
      </c>
      <c r="H13" s="2" t="str">
        <f t="shared" si="4"/>
        <v>0kg</v>
      </c>
      <c r="I13" t="str">
        <f t="shared" si="5"/>
        <v>Cumpara</v>
      </c>
      <c r="J13" t="str">
        <f t="shared" si="6"/>
        <v>Cumpara</v>
      </c>
      <c r="K13" t="str">
        <f t="shared" si="7"/>
        <v>Nu cumpara</v>
      </c>
    </row>
    <row r="15" spans="1:12" ht="15.6" x14ac:dyDescent="0.3">
      <c r="A15" s="22" t="s">
        <v>47</v>
      </c>
      <c r="B15" t="s">
        <v>107</v>
      </c>
      <c r="C15" s="10"/>
      <c r="G15" s="7"/>
      <c r="K15" s="13"/>
    </row>
    <row r="16" spans="1:12" ht="15.6" x14ac:dyDescent="0.3">
      <c r="A16" s="22" t="s">
        <v>48</v>
      </c>
      <c r="B16" t="s">
        <v>79</v>
      </c>
      <c r="C16" s="10"/>
      <c r="H16" s="7"/>
      <c r="K16" s="13"/>
    </row>
    <row r="17" spans="1:11" ht="15.6" x14ac:dyDescent="0.3">
      <c r="A17" s="22" t="s">
        <v>46</v>
      </c>
      <c r="B17" t="s">
        <v>81</v>
      </c>
      <c r="C17" s="10"/>
      <c r="I17" s="7"/>
      <c r="K17" s="13"/>
    </row>
    <row r="18" spans="1:11" ht="15.6" x14ac:dyDescent="0.3">
      <c r="A18" s="22" t="s">
        <v>49</v>
      </c>
      <c r="B18" t="s">
        <v>80</v>
      </c>
      <c r="C18" s="10"/>
      <c r="J18" s="7"/>
      <c r="K18" s="13"/>
    </row>
  </sheetData>
  <hyperlinks>
    <hyperlink ref="A15" r:id="rId1" xr:uid="{7CA6BF2A-3E5F-4509-93F4-DAA26E58F520}"/>
    <hyperlink ref="A16" r:id="rId2" xr:uid="{57AE1A46-FD8B-4F72-8BC8-6C2CFA1437BB}"/>
    <hyperlink ref="A17" r:id="rId3" xr:uid="{D5BCB12A-0F22-4600-83C5-57B64A2D580E}"/>
    <hyperlink ref="A18" r:id="rId4" xr:uid="{C5B03D82-021C-40C4-B636-3A110080C42F}"/>
  </hyperlinks>
  <pageMargins left="0.7" right="0.7" top="0.75" bottom="0.75" header="0.3" footer="0.3"/>
  <pageSetup paperSize="9" orientation="portrait" r:id="rId5"/>
  <legacy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A785-9EE9-4D26-B86A-FD0283A4330E}">
  <dimension ref="A1:N17"/>
  <sheetViews>
    <sheetView zoomScale="115" zoomScaleNormal="115" workbookViewId="0">
      <selection activeCell="H11" sqref="H11"/>
    </sheetView>
  </sheetViews>
  <sheetFormatPr defaultRowHeight="14.4" x14ac:dyDescent="0.3"/>
  <cols>
    <col min="1" max="1" width="16.21875" customWidth="1"/>
    <col min="3" max="3" width="10.77734375" bestFit="1" customWidth="1"/>
    <col min="5" max="5" width="8.77734375" customWidth="1"/>
    <col min="6" max="6" width="13.21875" customWidth="1"/>
    <col min="7" max="7" width="13.33203125" customWidth="1"/>
    <col min="8" max="8" width="9" customWidth="1"/>
    <col min="9" max="9" width="8.88671875" customWidth="1"/>
    <col min="10" max="11" width="8.77734375" customWidth="1"/>
    <col min="12" max="12" width="10.109375" bestFit="1" customWidth="1"/>
    <col min="13" max="13" width="13.21875" bestFit="1" customWidth="1"/>
    <col min="14" max="14" width="10.109375" bestFit="1" customWidth="1"/>
  </cols>
  <sheetData>
    <row r="1" spans="1:14" x14ac:dyDescent="0.3">
      <c r="A1" s="28" t="s">
        <v>108</v>
      </c>
      <c r="B1" s="28" t="s">
        <v>109</v>
      </c>
      <c r="C1" s="28" t="s">
        <v>110</v>
      </c>
      <c r="E1" s="33" t="s">
        <v>51</v>
      </c>
      <c r="F1" s="33" t="s">
        <v>50</v>
      </c>
      <c r="G1" s="33" t="s">
        <v>125</v>
      </c>
      <c r="H1" s="33" t="s">
        <v>52</v>
      </c>
      <c r="I1" s="33" t="s">
        <v>124</v>
      </c>
      <c r="J1" s="33" t="s">
        <v>53</v>
      </c>
      <c r="L1" s="28" t="s">
        <v>108</v>
      </c>
      <c r="M1" s="28" t="s">
        <v>111</v>
      </c>
    </row>
    <row r="2" spans="1:14" x14ac:dyDescent="0.3">
      <c r="A2" s="14" t="s">
        <v>112</v>
      </c>
      <c r="B2" s="14" t="s">
        <v>113</v>
      </c>
      <c r="C2" s="16">
        <v>25499884</v>
      </c>
      <c r="E2">
        <f>MATCH(A2,$L$2:$L$8,0)</f>
        <v>1</v>
      </c>
      <c r="F2">
        <f>INDEX(M:M,2)</f>
        <v>9500000</v>
      </c>
      <c r="G2">
        <f>INDEX(M:M,MATCH(A2,L:L,0))</f>
        <v>9500000</v>
      </c>
      <c r="H2">
        <f>VLOOKUP(A2,L1:M8,2,0)</f>
        <v>9500000</v>
      </c>
      <c r="I2">
        <f>_xlfn.XLOOKUP(A2,L2:L8,$M$2:$M$8,"Lipsa Info",0,-1)</f>
        <v>100</v>
      </c>
      <c r="J2">
        <f t="shared" ref="J2:J9" si="0">RANK(C2,$C$2:$C$9,0)</f>
        <v>5</v>
      </c>
      <c r="L2" s="14" t="s">
        <v>112</v>
      </c>
      <c r="M2" s="16">
        <v>9500000</v>
      </c>
    </row>
    <row r="3" spans="1:14" x14ac:dyDescent="0.3">
      <c r="A3" s="14" t="s">
        <v>114</v>
      </c>
      <c r="B3" s="14" t="s">
        <v>115</v>
      </c>
      <c r="C3" s="16">
        <v>37742154</v>
      </c>
      <c r="E3">
        <f t="shared" ref="E3:E9" si="1">MATCH(A3,$L$2:$L$8,0)</f>
        <v>3</v>
      </c>
      <c r="F3">
        <f>INDEX(M:M,4)</f>
        <v>22100000</v>
      </c>
      <c r="G3">
        <f t="shared" ref="G3:G9" si="2">INDEX(M:M,MATCH(A3,L:L,0))</f>
        <v>22100000</v>
      </c>
      <c r="H3">
        <f t="shared" ref="H3:H9" si="3">VLOOKUP(A3,L2:M9,2,0)</f>
        <v>22100000</v>
      </c>
      <c r="I3">
        <f t="shared" ref="I3:I9" si="4">_xlfn.XLOOKUP(A3,$L$2:$L$8,$M$2:$M$8,"Lipsa Info",1,-1)</f>
        <v>22100000</v>
      </c>
      <c r="J3">
        <f t="shared" si="0"/>
        <v>4</v>
      </c>
      <c r="L3" s="14" t="s">
        <v>112</v>
      </c>
      <c r="M3" s="14">
        <v>100</v>
      </c>
    </row>
    <row r="4" spans="1:14" x14ac:dyDescent="0.3">
      <c r="A4" s="14" t="s">
        <v>116</v>
      </c>
      <c r="B4" s="14" t="s">
        <v>117</v>
      </c>
      <c r="C4" s="16">
        <v>341243</v>
      </c>
      <c r="E4">
        <f t="shared" si="1"/>
        <v>4</v>
      </c>
      <c r="F4">
        <f>INDEX(M:M,5)</f>
        <v>0</v>
      </c>
      <c r="G4">
        <f t="shared" si="2"/>
        <v>0</v>
      </c>
      <c r="H4">
        <f t="shared" si="3"/>
        <v>0</v>
      </c>
      <c r="I4">
        <f t="shared" si="4"/>
        <v>0</v>
      </c>
      <c r="J4">
        <f t="shared" si="0"/>
        <v>8</v>
      </c>
      <c r="L4" s="14" t="s">
        <v>114</v>
      </c>
      <c r="M4" s="16">
        <v>22100000</v>
      </c>
    </row>
    <row r="5" spans="1:14" x14ac:dyDescent="0.3">
      <c r="A5" s="14" t="s">
        <v>118</v>
      </c>
      <c r="B5" s="14" t="s">
        <v>117</v>
      </c>
      <c r="C5" s="16">
        <v>60461826</v>
      </c>
      <c r="E5">
        <f t="shared" si="1"/>
        <v>5</v>
      </c>
      <c r="F5">
        <f>INDEX(M:M,6)</f>
        <v>64500000</v>
      </c>
      <c r="G5">
        <f t="shared" si="2"/>
        <v>64500000</v>
      </c>
      <c r="H5">
        <f t="shared" si="3"/>
        <v>64500000</v>
      </c>
      <c r="I5">
        <f t="shared" si="4"/>
        <v>64500000</v>
      </c>
      <c r="J5">
        <f t="shared" si="0"/>
        <v>2</v>
      </c>
      <c r="L5" s="14" t="s">
        <v>116</v>
      </c>
      <c r="M5" s="16"/>
    </row>
    <row r="6" spans="1:14" x14ac:dyDescent="0.3">
      <c r="A6" s="14" t="s">
        <v>119</v>
      </c>
      <c r="B6" s="14" t="s">
        <v>120</v>
      </c>
      <c r="C6" s="16">
        <v>126476461</v>
      </c>
      <c r="E6" t="e">
        <f t="shared" si="1"/>
        <v>#N/A</v>
      </c>
      <c r="G6" t="e">
        <f t="shared" si="2"/>
        <v>#N/A</v>
      </c>
      <c r="H6" t="e">
        <f t="shared" si="3"/>
        <v>#N/A</v>
      </c>
      <c r="I6">
        <f t="shared" si="4"/>
        <v>83700000</v>
      </c>
      <c r="J6">
        <f t="shared" si="0"/>
        <v>1</v>
      </c>
      <c r="L6" s="14" t="s">
        <v>118</v>
      </c>
      <c r="M6" s="16">
        <v>64500000</v>
      </c>
    </row>
    <row r="7" spans="1:14" x14ac:dyDescent="0.3">
      <c r="A7" s="14" t="s">
        <v>121</v>
      </c>
      <c r="B7" s="14" t="s">
        <v>117</v>
      </c>
      <c r="C7" s="16">
        <v>46754778</v>
      </c>
      <c r="E7">
        <f t="shared" si="1"/>
        <v>6</v>
      </c>
      <c r="F7">
        <f>INDEX(M:M,7)</f>
        <v>83700000</v>
      </c>
      <c r="G7">
        <f t="shared" si="2"/>
        <v>83700000</v>
      </c>
      <c r="H7">
        <f t="shared" si="3"/>
        <v>83700000</v>
      </c>
      <c r="I7">
        <f t="shared" si="4"/>
        <v>83700000</v>
      </c>
      <c r="J7">
        <f t="shared" si="0"/>
        <v>3</v>
      </c>
      <c r="L7" s="14" t="s">
        <v>121</v>
      </c>
      <c r="M7" s="16">
        <v>83700000</v>
      </c>
    </row>
    <row r="8" spans="1:14" x14ac:dyDescent="0.3">
      <c r="A8" s="14" t="s">
        <v>122</v>
      </c>
      <c r="B8" s="14" t="s">
        <v>117</v>
      </c>
      <c r="C8" s="16">
        <v>10099265</v>
      </c>
      <c r="E8">
        <f t="shared" si="1"/>
        <v>7</v>
      </c>
      <c r="F8">
        <f>INDEX(M:M,8)</f>
        <v>7400000</v>
      </c>
      <c r="G8">
        <f t="shared" si="2"/>
        <v>7400000</v>
      </c>
      <c r="H8">
        <f t="shared" si="3"/>
        <v>7400000</v>
      </c>
      <c r="I8">
        <f t="shared" si="4"/>
        <v>7400000</v>
      </c>
      <c r="J8">
        <f t="shared" si="0"/>
        <v>6</v>
      </c>
      <c r="L8" s="14" t="s">
        <v>122</v>
      </c>
      <c r="M8" s="16">
        <v>7400000</v>
      </c>
    </row>
    <row r="9" spans="1:14" x14ac:dyDescent="0.3">
      <c r="A9" s="14" t="s">
        <v>123</v>
      </c>
      <c r="B9" s="14" t="s">
        <v>117</v>
      </c>
      <c r="C9" s="16">
        <v>8654622</v>
      </c>
      <c r="E9" t="e">
        <f t="shared" si="1"/>
        <v>#N/A</v>
      </c>
      <c r="G9" t="e">
        <f t="shared" si="2"/>
        <v>#N/A</v>
      </c>
      <c r="H9" t="e">
        <f t="shared" si="3"/>
        <v>#N/A</v>
      </c>
      <c r="I9" t="str">
        <f t="shared" si="4"/>
        <v>Lipsa Info</v>
      </c>
      <c r="J9">
        <f t="shared" si="0"/>
        <v>7</v>
      </c>
      <c r="M9" s="15"/>
      <c r="N9" s="15"/>
    </row>
    <row r="10" spans="1:14" x14ac:dyDescent="0.3">
      <c r="K10" s="40" t="s">
        <v>53</v>
      </c>
      <c r="L10" s="28" t="s">
        <v>110</v>
      </c>
      <c r="M10" s="41" t="s">
        <v>195</v>
      </c>
    </row>
    <row r="11" spans="1:14" x14ac:dyDescent="0.3">
      <c r="K11" s="3">
        <v>1</v>
      </c>
      <c r="L11">
        <f>INDEX($C$2:$C$9,MATCH(K11,$J$2:$J$9,0))</f>
        <v>126476461</v>
      </c>
      <c r="M11" t="str">
        <f ca="1">_xlfn.FORMULATEXT(L11)</f>
        <v>=INDEX($C$2:$C$9,MATCH(K11,$J$2:$J$9,0))</v>
      </c>
    </row>
    <row r="12" spans="1:14" ht="15.6" x14ac:dyDescent="0.3">
      <c r="A12" s="22" t="s">
        <v>51</v>
      </c>
      <c r="B12" t="s">
        <v>126</v>
      </c>
      <c r="E12" t="str">
        <f ca="1">_xlfn.FORMULATEXT(E2)</f>
        <v>=MATCH(A2,$L$2:$L$8,0)</v>
      </c>
      <c r="K12" s="3">
        <v>2</v>
      </c>
      <c r="L12">
        <f>INDEX($C$2:$C$9,MATCH(K12,$J$2:$J$9,0))</f>
        <v>60461826</v>
      </c>
      <c r="M12" t="str">
        <f t="shared" ref="M12:M13" ca="1" si="5">_xlfn.FORMULATEXT(L12)</f>
        <v>=INDEX($C$2:$C$9,MATCH(K12,$J$2:$J$9,0))</v>
      </c>
    </row>
    <row r="13" spans="1:14" ht="15.6" x14ac:dyDescent="0.3">
      <c r="A13" s="22" t="s">
        <v>50</v>
      </c>
      <c r="B13" t="s">
        <v>127</v>
      </c>
      <c r="F13" t="str">
        <f ca="1">_xlfn.FORMULATEXT(F2)</f>
        <v>=INDEX(M:M,2)</v>
      </c>
      <c r="K13" s="3">
        <v>3</v>
      </c>
      <c r="L13">
        <f>INDEX($C$2:$C$9,MATCH(K13,$J$2:$J$9,0))</f>
        <v>46754778</v>
      </c>
      <c r="M13" t="str">
        <f t="shared" ca="1" si="5"/>
        <v>=INDEX($C$2:$C$9,MATCH(K13,$J$2:$J$9,0))</v>
      </c>
    </row>
    <row r="14" spans="1:14" ht="15.6" x14ac:dyDescent="0.3">
      <c r="A14" s="26" t="s">
        <v>125</v>
      </c>
      <c r="B14" t="s">
        <v>128</v>
      </c>
      <c r="G14" t="str">
        <f ca="1">_xlfn.FORMULATEXT(G2)</f>
        <v>=INDEX(M:M,MATCH(A2,L:L,0))</v>
      </c>
    </row>
    <row r="15" spans="1:14" ht="15.6" x14ac:dyDescent="0.3">
      <c r="A15" s="22" t="s">
        <v>52</v>
      </c>
      <c r="B15" t="s">
        <v>129</v>
      </c>
      <c r="H15" t="str">
        <f ca="1">_xlfn.FORMULATEXT(H2)</f>
        <v>=VLOOKUP(A2,L1:M8,2,0)</v>
      </c>
    </row>
    <row r="16" spans="1:14" ht="15.6" x14ac:dyDescent="0.3">
      <c r="A16" s="22" t="s">
        <v>124</v>
      </c>
      <c r="B16" t="s">
        <v>130</v>
      </c>
      <c r="I16" t="str">
        <f ca="1">_xlfn.FORMULATEXT(I2)</f>
        <v>=XLOOKUP(A2,L2:L8,$M$2:$M$8,"Lipsa Info",0,-1)</v>
      </c>
    </row>
    <row r="17" spans="1:10" ht="15.6" x14ac:dyDescent="0.3">
      <c r="A17" s="22" t="s">
        <v>53</v>
      </c>
      <c r="B17" t="s">
        <v>131</v>
      </c>
      <c r="J17" t="str">
        <f ca="1">_xlfn.FORMULATEXT(J2)</f>
        <v>=RANK(C2,$C$2:$C$9,0)</v>
      </c>
    </row>
  </sheetData>
  <hyperlinks>
    <hyperlink ref="A16" r:id="rId1" xr:uid="{1FF1DC65-F946-4612-8288-0855045BB0F8}"/>
    <hyperlink ref="A15" r:id="rId2" xr:uid="{1D2D0697-A60A-4D8E-B229-6CA818347201}"/>
    <hyperlink ref="A12" r:id="rId3" xr:uid="{291B853A-C97F-4C30-AC72-99F5A9EDB21F}"/>
    <hyperlink ref="A13" r:id="rId4" xr:uid="{4CF0986E-BDA3-4045-AF96-B12A4ADAAEEF}"/>
    <hyperlink ref="A17" r:id="rId5" xr:uid="{B98C4760-F960-4BA2-AB9C-309D5DCDAEFD}"/>
    <hyperlink ref="A14" r:id="rId6" xr:uid="{B61BCC1E-F7AE-41CC-852F-48781B085AAE}"/>
  </hyperlinks>
  <pageMargins left="0.7" right="0.7" top="0.75" bottom="0.75" header="0.3" footer="0.3"/>
  <pageSetup paperSize="9"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F94A-7214-4DD3-A4A1-98445AAF6559}">
  <dimension ref="A1:J15"/>
  <sheetViews>
    <sheetView zoomScale="130" zoomScaleNormal="130" workbookViewId="0">
      <selection activeCell="D6" sqref="D6"/>
    </sheetView>
  </sheetViews>
  <sheetFormatPr defaultRowHeight="14.4" x14ac:dyDescent="0.3"/>
  <cols>
    <col min="1" max="1" width="9.88671875" bestFit="1" customWidth="1"/>
    <col min="2" max="3" width="12.5546875" customWidth="1"/>
    <col min="4" max="4" width="12.77734375" customWidth="1"/>
    <col min="7" max="7" width="10.6640625" customWidth="1"/>
    <col min="8" max="8" width="11.33203125" customWidth="1"/>
    <col min="9" max="9" width="8.6640625" bestFit="1" customWidth="1"/>
    <col min="10" max="10" width="8.6640625" customWidth="1"/>
    <col min="11" max="11" width="11.88671875" customWidth="1"/>
    <col min="12" max="12" width="9.77734375" bestFit="1" customWidth="1"/>
    <col min="14" max="14" width="10.109375" customWidth="1"/>
    <col min="15" max="15" width="14.77734375" bestFit="1" customWidth="1"/>
    <col min="16" max="16" width="20.5546875" bestFit="1" customWidth="1"/>
  </cols>
  <sheetData>
    <row r="1" spans="1:10" x14ac:dyDescent="0.3">
      <c r="A1" s="30" t="s">
        <v>8</v>
      </c>
      <c r="B1" s="34" t="s">
        <v>161</v>
      </c>
      <c r="C1" s="34" t="s">
        <v>162</v>
      </c>
      <c r="G1" s="30" t="s">
        <v>8</v>
      </c>
      <c r="H1" s="33" t="s">
        <v>164</v>
      </c>
      <c r="I1" s="33" t="s">
        <v>163</v>
      </c>
    </row>
    <row r="2" spans="1:10" x14ac:dyDescent="0.3">
      <c r="A2" t="e">
        <f>VLOOKUP(A1,Y:Y,1,0)</f>
        <v>#N/A</v>
      </c>
      <c r="B2" t="str">
        <f>_xlfn.IFNA(A2,"Lipsa Info")</f>
        <v>Lipsa Info</v>
      </c>
      <c r="C2" t="b">
        <f t="shared" ref="C2:C7" si="0">ISERROR(A2)</f>
        <v>1</v>
      </c>
      <c r="D2" t="str">
        <f t="shared" ref="D2:D7" si="1">IF(ISERROR(A2),"Eroare",A2)</f>
        <v>Eroare</v>
      </c>
      <c r="G2" s="14" t="s">
        <v>165</v>
      </c>
      <c r="H2" t="b">
        <f>ISTEXT(G2)</f>
        <v>1</v>
      </c>
      <c r="I2" t="b">
        <f>ISNUMBER(G2)</f>
        <v>0</v>
      </c>
    </row>
    <row r="3" spans="1:10" x14ac:dyDescent="0.3">
      <c r="A3" s="31" t="e">
        <v>#REF!</v>
      </c>
      <c r="B3" t="e">
        <f>_xlfn.IFNA(A3,"Lipsa Info")</f>
        <v>#REF!</v>
      </c>
      <c r="C3" s="32" t="b">
        <f t="shared" si="0"/>
        <v>1</v>
      </c>
      <c r="D3" t="str">
        <f t="shared" si="1"/>
        <v>Eroare</v>
      </c>
      <c r="G3" s="14" t="s">
        <v>167</v>
      </c>
      <c r="H3" t="b">
        <f t="shared" ref="H3:H7" si="2">ISTEXT(G3)</f>
        <v>1</v>
      </c>
      <c r="I3" t="b">
        <f t="shared" ref="I3:I7" si="3">ISNUMBER(G3)</f>
        <v>0</v>
      </c>
    </row>
    <row r="4" spans="1:10" x14ac:dyDescent="0.3">
      <c r="A4" s="31" t="s">
        <v>165</v>
      </c>
      <c r="B4" t="str">
        <f t="shared" ref="B4:B7" si="4">_xlfn.IFNA(A4,"Lipsa Info")</f>
        <v>Maria</v>
      </c>
      <c r="C4" s="32" t="b">
        <f t="shared" si="0"/>
        <v>0</v>
      </c>
      <c r="D4" t="str">
        <f t="shared" si="1"/>
        <v>Maria</v>
      </c>
      <c r="G4" s="14">
        <v>9.9000000000000005E-2</v>
      </c>
      <c r="H4" t="b">
        <f t="shared" si="2"/>
        <v>0</v>
      </c>
      <c r="I4" t="b">
        <f t="shared" si="3"/>
        <v>1</v>
      </c>
    </row>
    <row r="5" spans="1:10" x14ac:dyDescent="0.3">
      <c r="A5" s="31" t="e">
        <f>1/0</f>
        <v>#DIV/0!</v>
      </c>
      <c r="B5" t="e">
        <f t="shared" si="4"/>
        <v>#DIV/0!</v>
      </c>
      <c r="C5" s="32" t="b">
        <f t="shared" si="0"/>
        <v>1</v>
      </c>
      <c r="D5" t="str">
        <f t="shared" si="1"/>
        <v>Eroare</v>
      </c>
      <c r="G5" s="29">
        <v>44594</v>
      </c>
      <c r="H5" t="b">
        <f t="shared" si="2"/>
        <v>0</v>
      </c>
      <c r="I5" t="b">
        <f t="shared" si="3"/>
        <v>1</v>
      </c>
    </row>
    <row r="6" spans="1:10" x14ac:dyDescent="0.3">
      <c r="A6" s="31">
        <v>10</v>
      </c>
      <c r="B6">
        <f t="shared" si="4"/>
        <v>10</v>
      </c>
      <c r="C6" s="32" t="b">
        <f t="shared" si="0"/>
        <v>0</v>
      </c>
      <c r="D6">
        <f t="shared" si="1"/>
        <v>10</v>
      </c>
      <c r="G6" s="14" t="e">
        <f>1/0</f>
        <v>#DIV/0!</v>
      </c>
      <c r="H6" t="b">
        <f t="shared" si="2"/>
        <v>0</v>
      </c>
      <c r="I6" t="b">
        <f t="shared" si="3"/>
        <v>0</v>
      </c>
    </row>
    <row r="7" spans="1:10" x14ac:dyDescent="0.3">
      <c r="A7" s="31" t="e">
        <f>lin+2</f>
        <v>#NAME?</v>
      </c>
      <c r="B7" t="e">
        <f t="shared" si="4"/>
        <v>#NAME?</v>
      </c>
      <c r="C7" s="32" t="b">
        <f t="shared" si="0"/>
        <v>1</v>
      </c>
      <c r="D7" t="str">
        <f t="shared" si="1"/>
        <v>Eroare</v>
      </c>
      <c r="G7" s="14" t="s">
        <v>166</v>
      </c>
      <c r="H7" t="b">
        <f t="shared" si="2"/>
        <v>1</v>
      </c>
      <c r="I7" t="b">
        <f t="shared" si="3"/>
        <v>0</v>
      </c>
    </row>
    <row r="9" spans="1:10" x14ac:dyDescent="0.3">
      <c r="A9" s="21" t="s">
        <v>161</v>
      </c>
      <c r="B9" t="s">
        <v>235</v>
      </c>
    </row>
    <row r="10" spans="1:10" x14ac:dyDescent="0.3">
      <c r="A10" s="21" t="s">
        <v>162</v>
      </c>
      <c r="B10" t="s">
        <v>236</v>
      </c>
    </row>
    <row r="11" spans="1:10" x14ac:dyDescent="0.3">
      <c r="A11" s="21" t="s">
        <v>164</v>
      </c>
      <c r="B11" t="s">
        <v>174</v>
      </c>
    </row>
    <row r="12" spans="1:10" x14ac:dyDescent="0.3">
      <c r="A12" s="21" t="s">
        <v>163</v>
      </c>
      <c r="B12" t="s">
        <v>175</v>
      </c>
    </row>
    <row r="13" spans="1:10" x14ac:dyDescent="0.3">
      <c r="A13" s="21"/>
    </row>
    <row r="14" spans="1:10" x14ac:dyDescent="0.3">
      <c r="A14" s="21"/>
    </row>
    <row r="15" spans="1:10" x14ac:dyDescent="0.3">
      <c r="A15" s="21"/>
      <c r="J15" s="5"/>
    </row>
  </sheetData>
  <phoneticPr fontId="13" type="noConversion"/>
  <hyperlinks>
    <hyperlink ref="A12" r:id="rId1" xr:uid="{A49F5150-E930-406A-B3D7-AA85F968962B}"/>
    <hyperlink ref="A11" r:id="rId2" xr:uid="{8FA9EE6F-C905-4FA2-B910-BDD1DFD587D2}"/>
    <hyperlink ref="A10" r:id="rId3" xr:uid="{295521B1-7471-4614-B2A1-45C1434BEF75}"/>
    <hyperlink ref="A9" r:id="rId4" xr:uid="{91185CA1-102F-41B9-837B-E095E73CD393}"/>
  </hyperlinks>
  <pageMargins left="0.7" right="0.7" top="0.75" bottom="0.75" header="0.3" footer="0.3"/>
  <pageSetup paperSize="9" orientation="portrait" r:id="rId5"/>
  <ignoredErrors>
    <ignoredError sqref="A2 A4:A7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Review</vt:lpstr>
      <vt:lpstr>Ref Rel Abs</vt:lpstr>
      <vt:lpstr>Formule utile</vt:lpstr>
      <vt:lpstr>Ordinea Operatiilor</vt:lpstr>
      <vt:lpstr>Flash Fill</vt:lpstr>
      <vt:lpstr>Auto Fill &amp; Auto Sum</vt:lpstr>
      <vt:lpstr>Referinta Relativa &amp; Absoluta</vt:lpstr>
      <vt:lpstr>1) FUNCTII TEXT</vt:lpstr>
      <vt:lpstr>2) FUNCTII DATA SI TIMP</vt:lpstr>
      <vt:lpstr>3) TEXTAFTER TEXTJOIN TOCOL</vt:lpstr>
      <vt:lpstr>4)COUNT COUNTA COUNTIF COUNTIFS</vt:lpstr>
      <vt:lpstr>5) SUM SUMIF SUMIFS SUMPRODUCT</vt:lpstr>
      <vt:lpstr>5) IF IFS AND OR</vt:lpstr>
      <vt:lpstr>6) MATCH INDEX VLOOKUP RANK</vt:lpstr>
      <vt:lpstr>7.ISERROR   ISTEXT   TEXTJOIN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Alexandra Claudia Girnita</cp:lastModifiedBy>
  <dcterms:created xsi:type="dcterms:W3CDTF">2023-05-15T17:17:06Z</dcterms:created>
  <dcterms:modified xsi:type="dcterms:W3CDTF">2023-07-09T17:33:45Z</dcterms:modified>
</cp:coreProperties>
</file>