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dfa40b58ce6f82dd/Desktop/Orange curs/Practice Week2/Practice Week2-20230723T171810Z-001/Practice Week2/"/>
    </mc:Choice>
  </mc:AlternateContent>
  <xr:revisionPtr revIDLastSave="313" documentId="13_ncr:1_{EFB6AC56-0DF9-4D86-9BAC-8A3500231957}" xr6:coauthVersionLast="47" xr6:coauthVersionMax="47" xr10:uidLastSave="{973EB92F-17FE-4191-AB58-B00B7BFC4008}"/>
  <bookViews>
    <workbookView xWindow="-108" yWindow="-108" windowWidth="23256" windowHeight="12576" activeTab="2" xr2:uid="{3F4BA5BC-4E2E-415B-BEB1-2FDC7D3D21B7}"/>
  </bookViews>
  <sheets>
    <sheet name="country_facts" sheetId="1" r:id="rId1"/>
    <sheet name="cerinte" sheetId="2" r:id="rId2"/>
    <sheet name="Pivot_Table" sheetId="6" r:id="rId3"/>
    <sheet name="Rezolvari Functii si Formule" sheetId="5" r:id="rId4"/>
    <sheet name="Rezolvari Pivot Table" sheetId="3" r:id="rId5"/>
  </sheets>
  <definedNames>
    <definedName name="_xlnm._FilterDatabase" localSheetId="0" hidden="1">country_facts!$A$1:$U$188</definedName>
    <definedName name="_xlnm._FilterDatabase" localSheetId="3" hidden="1">'Rezolvari Functii si Formule'!$A$1:$U$188</definedName>
    <definedName name="_xlcn.WorksheetConnection_country_factsA1V1881" hidden="1">country_facts!$A$1:$U$188</definedName>
    <definedName name="_xlcn.WorksheetConnection_ExcelPracticeWeek2MRezolvari.xlsxTable21" hidden="1">Table2[]</definedName>
  </definedNames>
  <calcPr calcId="191029"/>
  <pivotCaches>
    <pivotCache cacheId="2" r:id="rId6"/>
    <pivotCache cacheId="3" r:id="rId7"/>
    <pivotCache cacheId="4" r:id="rId8"/>
    <pivotCache cacheId="5" r:id="rId9"/>
    <pivotCache cacheId="6" r:id="rId10"/>
    <pivotCache cacheId="10" r:id="rId11"/>
    <pivotCache cacheId="19" r:id="rId12"/>
    <pivotCache cacheId="46" r:id="rId13"/>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Excel Practice Week2 ^M Rezolvari.xlsx!Table2"/>
          <x15:modelTable id="Range" name="Range" connection="WorksheetConnection_country_facts!$A$1:$V$18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24" i="1" l="1" a="1"/>
  <c r="W124" i="1" s="1"/>
  <c r="X118" i="1"/>
  <c r="X119" i="1"/>
  <c r="X120" i="1"/>
  <c r="X121" i="1"/>
  <c r="X117" i="1"/>
  <c r="W117" i="1" a="1"/>
  <c r="W117" i="1" s="1"/>
  <c r="AM2" i="5"/>
  <c r="W114" i="1" a="1"/>
  <c r="W114" i="1" s="1"/>
  <c r="X20" i="1" a="1"/>
  <c r="X20" i="1"/>
  <c r="X21" i="1" a="1"/>
  <c r="X21" i="1" s="1"/>
  <c r="X19" i="1" a="1"/>
  <c r="X19" i="1" s="1"/>
  <c r="W19" i="1" a="1"/>
  <c r="W19" i="1" s="1"/>
  <c r="W17" i="1"/>
  <c r="W16" i="1"/>
  <c r="W3" i="1" a="1"/>
  <c r="W3" i="1" s="1"/>
  <c r="X88" i="1"/>
  <c r="X89" i="1"/>
  <c r="X90" i="1"/>
  <c r="X91" i="1"/>
  <c r="X92" i="1"/>
  <c r="X104" i="1"/>
  <c r="X105" i="1"/>
  <c r="X106" i="1"/>
  <c r="X107" i="1"/>
  <c r="X108" i="1"/>
  <c r="X67" i="1"/>
  <c r="X68" i="1"/>
  <c r="X69" i="1"/>
  <c r="X70" i="1"/>
  <c r="X71" i="1"/>
  <c r="X44" i="1"/>
  <c r="X45" i="1"/>
  <c r="X46" i="1"/>
  <c r="X47" i="1"/>
  <c r="X48" i="1"/>
  <c r="X49" i="1"/>
  <c r="X39" i="1"/>
  <c r="X40" i="1"/>
  <c r="X41" i="1"/>
  <c r="X30" i="1"/>
  <c r="X31" i="1"/>
  <c r="X32" i="1"/>
  <c r="AK2" i="5"/>
  <c r="W29" i="1" a="1"/>
  <c r="W29" i="1" s="1"/>
  <c r="X29" i="1" s="1"/>
  <c r="AJ2" i="5" a="1"/>
  <c r="AJ2" i="5" s="1"/>
  <c r="W24" i="1" a="1"/>
  <c r="W24" i="1" s="1"/>
  <c r="AH2" i="5" a="1"/>
  <c r="AH2" i="5" s="1"/>
  <c r="AF2" i="5" a="1"/>
  <c r="AF2" i="5" s="1"/>
  <c r="AD2" i="5"/>
  <c r="W13" i="1"/>
  <c r="AR2" i="5" a="1"/>
  <c r="AR2" i="5" s="1"/>
  <c r="AO2" i="5" a="1"/>
  <c r="AO2" i="5" s="1"/>
  <c r="AP2" i="5" s="1"/>
  <c r="V2"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V141" i="5"/>
  <c r="V142" i="5"/>
  <c r="V143" i="5"/>
  <c r="V144" i="5"/>
  <c r="V145" i="5"/>
  <c r="V146" i="5"/>
  <c r="V147" i="5"/>
  <c r="V148" i="5"/>
  <c r="V149" i="5"/>
  <c r="V150" i="5"/>
  <c r="V151" i="5"/>
  <c r="V152" i="5"/>
  <c r="V153" i="5"/>
  <c r="V154" i="5"/>
  <c r="V155" i="5"/>
  <c r="V156" i="5"/>
  <c r="V157" i="5"/>
  <c r="V158" i="5"/>
  <c r="V159" i="5"/>
  <c r="V160" i="5"/>
  <c r="V161" i="5"/>
  <c r="V162" i="5"/>
  <c r="V163" i="5"/>
  <c r="V164" i="5"/>
  <c r="V165" i="5"/>
  <c r="V166" i="5"/>
  <c r="V167" i="5"/>
  <c r="V168" i="5"/>
  <c r="V169" i="5"/>
  <c r="V170" i="5"/>
  <c r="V171" i="5"/>
  <c r="V172" i="5"/>
  <c r="V173" i="5"/>
  <c r="V174" i="5"/>
  <c r="V175" i="5"/>
  <c r="V176" i="5"/>
  <c r="V177" i="5"/>
  <c r="V178" i="5"/>
  <c r="V179" i="5"/>
  <c r="V180" i="5"/>
  <c r="V181" i="5"/>
  <c r="V182" i="5"/>
  <c r="V183" i="5"/>
  <c r="V184" i="5"/>
  <c r="V185" i="5"/>
  <c r="V186" i="5"/>
  <c r="V187" i="5"/>
  <c r="V188" i="5"/>
  <c r="AB2" i="5"/>
  <c r="X2" i="5" a="1"/>
  <c r="X2" i="5" s="1"/>
  <c r="Z30" i="1"/>
  <c r="Z29" i="1"/>
  <c r="Y124" i="1"/>
  <c r="Z118" i="1"/>
  <c r="Y114" i="1"/>
  <c r="Y20" i="1"/>
  <c r="Y24" i="1"/>
  <c r="Y19" i="1"/>
  <c r="Y16" i="1"/>
  <c r="Y13" i="1"/>
  <c r="Y3" i="1"/>
  <c r="Z117" i="1"/>
  <c r="X66" i="1" l="1"/>
  <c r="X103" i="1"/>
  <c r="X87" i="1"/>
  <c r="X38" i="1"/>
  <c r="X43" i="1"/>
  <c r="X65" i="1"/>
  <c r="X102" i="1"/>
  <c r="X86" i="1"/>
  <c r="X37" i="1"/>
  <c r="X42" i="1"/>
  <c r="X64" i="1"/>
  <c r="X101" i="1"/>
  <c r="X85" i="1"/>
  <c r="X57" i="1"/>
  <c r="X79" i="1"/>
  <c r="X63" i="1"/>
  <c r="X100" i="1"/>
  <c r="X84" i="1"/>
  <c r="X34" i="1"/>
  <c r="X51" i="1"/>
  <c r="X73" i="1"/>
  <c r="X110" i="1"/>
  <c r="X94" i="1"/>
  <c r="X56" i="1"/>
  <c r="X78" i="1"/>
  <c r="X62" i="1"/>
  <c r="X99" i="1"/>
  <c r="X83" i="1"/>
  <c r="X55" i="1"/>
  <c r="X77" i="1"/>
  <c r="X61" i="1"/>
  <c r="X98" i="1"/>
  <c r="X82" i="1"/>
  <c r="X54" i="1"/>
  <c r="X76" i="1"/>
  <c r="X60" i="1"/>
  <c r="X97" i="1"/>
  <c r="X81" i="1"/>
  <c r="X36" i="1"/>
  <c r="X53" i="1"/>
  <c r="X75" i="1"/>
  <c r="X59" i="1"/>
  <c r="X96" i="1"/>
  <c r="X80" i="1"/>
  <c r="X35" i="1"/>
  <c r="X52" i="1"/>
  <c r="X74" i="1"/>
  <c r="X58" i="1"/>
  <c r="X95" i="1"/>
  <c r="X33" i="1"/>
  <c r="X50" i="1"/>
  <c r="X72" i="1"/>
  <c r="X109" i="1"/>
  <c r="X93" i="1"/>
  <c r="AP5" i="5"/>
  <c r="AP4" i="5"/>
  <c r="AP3" i="5"/>
  <c r="AP6" i="5"/>
  <c r="AK83" i="5"/>
  <c r="AK79" i="5"/>
  <c r="AK75" i="5"/>
  <c r="AK71" i="5"/>
  <c r="AK67" i="5"/>
  <c r="AK63" i="5"/>
  <c r="AK59" i="5"/>
  <c r="AK55" i="5"/>
  <c r="AK51" i="5"/>
  <c r="AK47" i="5"/>
  <c r="AK43" i="5"/>
  <c r="AK39" i="5"/>
  <c r="AK35" i="5"/>
  <c r="AK31" i="5"/>
  <c r="AK27" i="5"/>
  <c r="AK23" i="5"/>
  <c r="AK19" i="5"/>
  <c r="AK15" i="5"/>
  <c r="AK11" i="5"/>
  <c r="AK7" i="5"/>
  <c r="AK3" i="5"/>
  <c r="AK82" i="5"/>
  <c r="AK78" i="5"/>
  <c r="AK74" i="5"/>
  <c r="AK70" i="5"/>
  <c r="AK66" i="5"/>
  <c r="AK62" i="5"/>
  <c r="AK58" i="5"/>
  <c r="AK54" i="5"/>
  <c r="AK50" i="5"/>
  <c r="AK46" i="5"/>
  <c r="AK42" i="5"/>
  <c r="AK38" i="5"/>
  <c r="AK34" i="5"/>
  <c r="AK30" i="5"/>
  <c r="AK26" i="5"/>
  <c r="AK22" i="5"/>
  <c r="AK18" i="5"/>
  <c r="AK14" i="5"/>
  <c r="AK10" i="5"/>
  <c r="AK6" i="5"/>
  <c r="AK81" i="5"/>
  <c r="AK77" i="5"/>
  <c r="AK73" i="5"/>
  <c r="AK69" i="5"/>
  <c r="AK65" i="5"/>
  <c r="AK61" i="5"/>
  <c r="AK57" i="5"/>
  <c r="AK53" i="5"/>
  <c r="AK49" i="5"/>
  <c r="AK45" i="5"/>
  <c r="AK41" i="5"/>
  <c r="AK37" i="5"/>
  <c r="AK33" i="5"/>
  <c r="AK29" i="5"/>
  <c r="AK25" i="5"/>
  <c r="AK21" i="5"/>
  <c r="AK17" i="5"/>
  <c r="AK13" i="5"/>
  <c r="AK9" i="5"/>
  <c r="AK5" i="5"/>
  <c r="AK84" i="5"/>
  <c r="AK80" i="5"/>
  <c r="AK76" i="5"/>
  <c r="AK72" i="5"/>
  <c r="AK68" i="5"/>
  <c r="AK64" i="5"/>
  <c r="AK60" i="5"/>
  <c r="AK56" i="5"/>
  <c r="AK52" i="5"/>
  <c r="AK48" i="5"/>
  <c r="AK44" i="5"/>
  <c r="AK40" i="5"/>
  <c r="AK36" i="5"/>
  <c r="AK32" i="5"/>
  <c r="AK28" i="5"/>
  <c r="AK24" i="5"/>
  <c r="AK20" i="5"/>
  <c r="AK16" i="5"/>
  <c r="AK12" i="5"/>
  <c r="AK8" i="5"/>
  <c r="AK4"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F67A4E-1A4C-4A71-B5E0-D66367CA101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B64DAFB-70BE-4321-937B-8C2AD5701E6C}" name="WorksheetConnection_country_facts!$A$1:$V$188" type="102" refreshedVersion="8" minRefreshableVersion="5">
    <extLst>
      <ext xmlns:x15="http://schemas.microsoft.com/office/spreadsheetml/2010/11/main" uri="{DE250136-89BD-433C-8126-D09CA5730AF9}">
        <x15:connection id="Range" autoDelete="1">
          <x15:rangePr sourceName="_xlcn.WorksheetConnection_country_factsA1V1881"/>
        </x15:connection>
      </ext>
    </extLst>
  </connection>
  <connection id="3" xr16:uid="{66B02160-49C4-4EFD-A977-4ADD7DAA9FAA}" name="WorksheetConnection_Excel Practice Week2 ^M Rezolvari.xlsx!Table2" type="102" refreshedVersion="8" minRefreshableVersion="5">
    <extLst>
      <ext xmlns:x15="http://schemas.microsoft.com/office/spreadsheetml/2010/11/main" uri="{DE250136-89BD-433C-8126-D09CA5730AF9}">
        <x15:connection id="Table2" autoDelete="1">
          <x15:rangePr sourceName="_xlcn.WorksheetConnection_ExcelPracticeWeek2MRezolvari.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<sst xmlns="http://schemas.openxmlformats.org/spreadsheetml/2006/main" count="2049" uniqueCount="522">
  <si>
    <t>Rowid</t>
  </si>
  <si>
    <t>Country</t>
  </si>
  <si>
    <t>Continent</t>
  </si>
  <si>
    <t>Capital</t>
  </si>
  <si>
    <t>Status</t>
  </si>
  <si>
    <t>GDP</t>
  </si>
  <si>
    <t>Population</t>
  </si>
  <si>
    <t>Density</t>
  </si>
  <si>
    <t>Area</t>
  </si>
  <si>
    <t>Migrants</t>
  </si>
  <si>
    <t>Fert_Rate</t>
  </si>
  <si>
    <t>Avg_Age</t>
  </si>
  <si>
    <t>Urban_Percentage</t>
  </si>
  <si>
    <t>World_Share</t>
  </si>
  <si>
    <t>Internet_Users</t>
  </si>
  <si>
    <t>Life_Expectancy</t>
  </si>
  <si>
    <t>Tourists</t>
  </si>
  <si>
    <t>Happines</t>
  </si>
  <si>
    <t>National_Animal</t>
  </si>
  <si>
    <t>Latitude</t>
  </si>
  <si>
    <t>Longitude</t>
  </si>
  <si>
    <t>Afghanistan</t>
  </si>
  <si>
    <t>Asia</t>
  </si>
  <si>
    <t>Kabul</t>
  </si>
  <si>
    <t>Developing</t>
  </si>
  <si>
    <t>Leopard</t>
  </si>
  <si>
    <t>Albania</t>
  </si>
  <si>
    <t>Europe</t>
  </si>
  <si>
    <t>Tirana</t>
  </si>
  <si>
    <t>Eagle</t>
  </si>
  <si>
    <t>Algeria</t>
  </si>
  <si>
    <t>Africa</t>
  </si>
  <si>
    <t>Algiers</t>
  </si>
  <si>
    <t>Fox</t>
  </si>
  <si>
    <t>Angola</t>
  </si>
  <si>
    <t>Luanda</t>
  </si>
  <si>
    <t>Black-crested antshrike</t>
  </si>
  <si>
    <t>Antigua and Barbuda</t>
  </si>
  <si>
    <t>Americas</t>
  </si>
  <si>
    <t>St. John's</t>
  </si>
  <si>
    <t>Red-billed tropicbird</t>
  </si>
  <si>
    <t>Argentina</t>
  </si>
  <si>
    <t>Buenos Aires</t>
  </si>
  <si>
    <t>Rufous hornero</t>
  </si>
  <si>
    <t>Armenia</t>
  </si>
  <si>
    <t>Yerevan</t>
  </si>
  <si>
    <t>Wolf</t>
  </si>
  <si>
    <t>Australia</t>
  </si>
  <si>
    <t>Oceania</t>
  </si>
  <si>
    <t>Canberra</t>
  </si>
  <si>
    <t>Developed</t>
  </si>
  <si>
    <t>Kangaroo</t>
  </si>
  <si>
    <t>Austria</t>
  </si>
  <si>
    <t>Vienna</t>
  </si>
  <si>
    <t>Azerbaijan</t>
  </si>
  <si>
    <t>Baku</t>
  </si>
  <si>
    <t>Horse</t>
  </si>
  <si>
    <t>Bahamas</t>
  </si>
  <si>
    <t>Nassau</t>
  </si>
  <si>
    <t>Flamingo</t>
  </si>
  <si>
    <t>Bahrain</t>
  </si>
  <si>
    <t>Manama</t>
  </si>
  <si>
    <t>Oryx</t>
  </si>
  <si>
    <t>Bangladesh</t>
  </si>
  <si>
    <t>Dhaka</t>
  </si>
  <si>
    <t>Tiger</t>
  </si>
  <si>
    <t>Barbados</t>
  </si>
  <si>
    <t>Bridgetown</t>
  </si>
  <si>
    <t>Pelican</t>
  </si>
  <si>
    <t>Belarus</t>
  </si>
  <si>
    <t>Minsk</t>
  </si>
  <si>
    <t>Bison</t>
  </si>
  <si>
    <t>Belgium</t>
  </si>
  <si>
    <t>Brussels</t>
  </si>
  <si>
    <t>Lion</t>
  </si>
  <si>
    <t>Belize</t>
  </si>
  <si>
    <t>Belmopan</t>
  </si>
  <si>
    <t>Tapir</t>
  </si>
  <si>
    <t>Benin</t>
  </si>
  <si>
    <t>Porto-Novo</t>
  </si>
  <si>
    <t>Bhutan</t>
  </si>
  <si>
    <t>Thimphu</t>
  </si>
  <si>
    <t>Goat</t>
  </si>
  <si>
    <t>Bolivia</t>
  </si>
  <si>
    <t>La Paz</t>
  </si>
  <si>
    <t>Andean condor</t>
  </si>
  <si>
    <t>Bosnia and Herzegovina</t>
  </si>
  <si>
    <t>Sarajevo</t>
  </si>
  <si>
    <t>Bear</t>
  </si>
  <si>
    <t>Botswana</t>
  </si>
  <si>
    <t>Gaborone</t>
  </si>
  <si>
    <t>Zebra</t>
  </si>
  <si>
    <t>Brazil</t>
  </si>
  <si>
    <t>Brasília</t>
  </si>
  <si>
    <t>Jaguar</t>
  </si>
  <si>
    <t>Brunei</t>
  </si>
  <si>
    <t>Bandar Seri Begawan</t>
  </si>
  <si>
    <t>Brunei Crested Fireback</t>
  </si>
  <si>
    <t>Bulgaria</t>
  </si>
  <si>
    <t>Sofia</t>
  </si>
  <si>
    <t>Burkina Faso</t>
  </si>
  <si>
    <t>Ouagadougou</t>
  </si>
  <si>
    <t>Burundi</t>
  </si>
  <si>
    <t>Gitega</t>
  </si>
  <si>
    <t>Cabo Verde</t>
  </si>
  <si>
    <t>Praia</t>
  </si>
  <si>
    <t>Cambodia</t>
  </si>
  <si>
    <t>Phnom Penh</t>
  </si>
  <si>
    <t>Ox</t>
  </si>
  <si>
    <t>Cameroon</t>
  </si>
  <si>
    <t>Yaounde</t>
  </si>
  <si>
    <t>Canada</t>
  </si>
  <si>
    <t>Ottawa</t>
  </si>
  <si>
    <t>Beaver</t>
  </si>
  <si>
    <t>Central African Republic</t>
  </si>
  <si>
    <t>Bangui</t>
  </si>
  <si>
    <t>Elephant</t>
  </si>
  <si>
    <t>Chad</t>
  </si>
  <si>
    <t>N'Djamena</t>
  </si>
  <si>
    <t>Chile</t>
  </si>
  <si>
    <t>Santiago</t>
  </si>
  <si>
    <t>China</t>
  </si>
  <si>
    <t>Beijing</t>
  </si>
  <si>
    <t>Panda</t>
  </si>
  <si>
    <t>Colombia</t>
  </si>
  <si>
    <t>Bogotá</t>
  </si>
  <si>
    <t>Comoros</t>
  </si>
  <si>
    <t>Moroni</t>
  </si>
  <si>
    <t>Bat</t>
  </si>
  <si>
    <t>Congo</t>
  </si>
  <si>
    <t>Brazzaville</t>
  </si>
  <si>
    <t>Gorilla</t>
  </si>
  <si>
    <t>Costa Rica</t>
  </si>
  <si>
    <t>San José</t>
  </si>
  <si>
    <t>Deer</t>
  </si>
  <si>
    <t>Croatia</t>
  </si>
  <si>
    <t>Zagreb</t>
  </si>
  <si>
    <t>Bee-eater</t>
  </si>
  <si>
    <t>Cuba</t>
  </si>
  <si>
    <t>Havana</t>
  </si>
  <si>
    <t>Trogon</t>
  </si>
  <si>
    <t>Cyprus</t>
  </si>
  <si>
    <t>Nicosia</t>
  </si>
  <si>
    <t>Sheep</t>
  </si>
  <si>
    <t>Czech Republic</t>
  </si>
  <si>
    <t>Prague</t>
  </si>
  <si>
    <t>Cote d'Ivoire</t>
  </si>
  <si>
    <t>Yamoussoukro</t>
  </si>
  <si>
    <t>Denmark</t>
  </si>
  <si>
    <t>Copenhagen</t>
  </si>
  <si>
    <t>Swan</t>
  </si>
  <si>
    <t>Djibouti</t>
  </si>
  <si>
    <t>Black panther</t>
  </si>
  <si>
    <t>Dominican Republic</t>
  </si>
  <si>
    <t>Santo Domingo</t>
  </si>
  <si>
    <t>Palmchat</t>
  </si>
  <si>
    <t>Ecuador</t>
  </si>
  <si>
    <t>Quito</t>
  </si>
  <si>
    <t>Egypt</t>
  </si>
  <si>
    <t>Cairo</t>
  </si>
  <si>
    <t>El Salvador</t>
  </si>
  <si>
    <t>San Salvador</t>
  </si>
  <si>
    <t>Torogoz</t>
  </si>
  <si>
    <t>Equatorial Guinea</t>
  </si>
  <si>
    <t>Malabo</t>
  </si>
  <si>
    <t>Parrot</t>
  </si>
  <si>
    <t>Eritrea</t>
  </si>
  <si>
    <t>Asmara</t>
  </si>
  <si>
    <t>Camel</t>
  </si>
  <si>
    <t>Estonia</t>
  </si>
  <si>
    <t>Tallinn</t>
  </si>
  <si>
    <t>Eswatini</t>
  </si>
  <si>
    <t>Mbabane</t>
  </si>
  <si>
    <t>Ethiopia</t>
  </si>
  <si>
    <t>Addis Ababa</t>
  </si>
  <si>
    <t>Fiji</t>
  </si>
  <si>
    <t>Suva</t>
  </si>
  <si>
    <t>Iguana</t>
  </si>
  <si>
    <t>Finland</t>
  </si>
  <si>
    <t>Helsinki</t>
  </si>
  <si>
    <t>France</t>
  </si>
  <si>
    <t>Paris</t>
  </si>
  <si>
    <t>Rooster</t>
  </si>
  <si>
    <t>Gabon</t>
  </si>
  <si>
    <t>Libreville</t>
  </si>
  <si>
    <t>Gambia</t>
  </si>
  <si>
    <t>Banjul</t>
  </si>
  <si>
    <t>Hyena</t>
  </si>
  <si>
    <t>Georgia</t>
  </si>
  <si>
    <t>Tbilisi</t>
  </si>
  <si>
    <t>Germany</t>
  </si>
  <si>
    <t>Berlin</t>
  </si>
  <si>
    <t>Ghana</t>
  </si>
  <si>
    <t>Accra</t>
  </si>
  <si>
    <t>Greece</t>
  </si>
  <si>
    <t>Athens</t>
  </si>
  <si>
    <t>Dolphin</t>
  </si>
  <si>
    <t>Grenada</t>
  </si>
  <si>
    <t>St. George's</t>
  </si>
  <si>
    <t>Dove</t>
  </si>
  <si>
    <t>Guatemala</t>
  </si>
  <si>
    <t>Guatemala City</t>
  </si>
  <si>
    <t>Resplendent quetzal</t>
  </si>
  <si>
    <t>Guinea</t>
  </si>
  <si>
    <t>Conakry</t>
  </si>
  <si>
    <t>Guinea-Bissau</t>
  </si>
  <si>
    <t>Bissau</t>
  </si>
  <si>
    <t>Wild dog</t>
  </si>
  <si>
    <t>Guyana</t>
  </si>
  <si>
    <t>Georgetown</t>
  </si>
  <si>
    <t>Haiti</t>
  </si>
  <si>
    <t>Port-au-Prince</t>
  </si>
  <si>
    <t>Honduras</t>
  </si>
  <si>
    <t>Tegucigalpa</t>
  </si>
  <si>
    <t>Hong Kong</t>
  </si>
  <si>
    <t>Hungary</t>
  </si>
  <si>
    <t>Budapest</t>
  </si>
  <si>
    <t>Cattle</t>
  </si>
  <si>
    <t>Iceland</t>
  </si>
  <si>
    <t>Reykjavik</t>
  </si>
  <si>
    <t>Gyrfalcon</t>
  </si>
  <si>
    <t>India</t>
  </si>
  <si>
    <t>New Delhi</t>
  </si>
  <si>
    <t>Indonesia</t>
  </si>
  <si>
    <t>Jakarta</t>
  </si>
  <si>
    <t>Komodo dragon</t>
  </si>
  <si>
    <t>Iran</t>
  </si>
  <si>
    <t>Tehran</t>
  </si>
  <si>
    <t>Iraq</t>
  </si>
  <si>
    <t>Baghdad</t>
  </si>
  <si>
    <t>Ireland</t>
  </si>
  <si>
    <t>Dublin</t>
  </si>
  <si>
    <t>Israel</t>
  </si>
  <si>
    <t>Jerusalem</t>
  </si>
  <si>
    <t>Gazelle</t>
  </si>
  <si>
    <t>Italy</t>
  </si>
  <si>
    <t>Rome</t>
  </si>
  <si>
    <t>Jamaica</t>
  </si>
  <si>
    <t>Kingston</t>
  </si>
  <si>
    <t>Red-billed streamertail</t>
  </si>
  <si>
    <t>Japan</t>
  </si>
  <si>
    <t>Tokyo</t>
  </si>
  <si>
    <t>Green pheasant</t>
  </si>
  <si>
    <t>Jordan</t>
  </si>
  <si>
    <t>Amman</t>
  </si>
  <si>
    <t>Kazakhstan</t>
  </si>
  <si>
    <t>Nur-Sultan</t>
  </si>
  <si>
    <t>Kenya</t>
  </si>
  <si>
    <t>Nairobi</t>
  </si>
  <si>
    <t>Kiribati</t>
  </si>
  <si>
    <t>South Tarawa</t>
  </si>
  <si>
    <t>Gilbert's Whistler</t>
  </si>
  <si>
    <t>Kuwait</t>
  </si>
  <si>
    <t>Kuwait City</t>
  </si>
  <si>
    <t>Kyrgyzstan</t>
  </si>
  <si>
    <t>Bishkek</t>
  </si>
  <si>
    <t>Laos</t>
  </si>
  <si>
    <t>Vientiane</t>
  </si>
  <si>
    <t>Latvia</t>
  </si>
  <si>
    <t>Riga</t>
  </si>
  <si>
    <t>Wagtail</t>
  </si>
  <si>
    <t>Lebanon</t>
  </si>
  <si>
    <t>Beirut</t>
  </si>
  <si>
    <t>Lesotho</t>
  </si>
  <si>
    <t>Maseru</t>
  </si>
  <si>
    <t>Wildebeest</t>
  </si>
  <si>
    <t>Liberia</t>
  </si>
  <si>
    <t>Monrovia</t>
  </si>
  <si>
    <t>Mongoose</t>
  </si>
  <si>
    <t>Libya</t>
  </si>
  <si>
    <t>Tripoli</t>
  </si>
  <si>
    <t>Lithuania</t>
  </si>
  <si>
    <t>Vilnius</t>
  </si>
  <si>
    <t>Luxembourg</t>
  </si>
  <si>
    <t>Luxembourg City</t>
  </si>
  <si>
    <t>Madagascar</t>
  </si>
  <si>
    <t>Antananarivo</t>
  </si>
  <si>
    <t>Lemur</t>
  </si>
  <si>
    <t>Malawi</t>
  </si>
  <si>
    <t>Lilongwe</t>
  </si>
  <si>
    <t>Malaysia</t>
  </si>
  <si>
    <t>Kuala Lumpur</t>
  </si>
  <si>
    <t>Maldives</t>
  </si>
  <si>
    <t>Male</t>
  </si>
  <si>
    <t>Turtle</t>
  </si>
  <si>
    <t>Mali</t>
  </si>
  <si>
    <t>Bamako</t>
  </si>
  <si>
    <t>Malta</t>
  </si>
  <si>
    <t>Valletta</t>
  </si>
  <si>
    <t>Blue rock thrush</t>
  </si>
  <si>
    <t>Mauritania</t>
  </si>
  <si>
    <t>Nouakchott</t>
  </si>
  <si>
    <t>Mauritius</t>
  </si>
  <si>
    <t>Port Louis</t>
  </si>
  <si>
    <t>Dodo</t>
  </si>
  <si>
    <t>Mexico</t>
  </si>
  <si>
    <t>Mexico City</t>
  </si>
  <si>
    <t>Micronesia</t>
  </si>
  <si>
    <t>Palikir</t>
  </si>
  <si>
    <t>Moldova</t>
  </si>
  <si>
    <t>Chisinau</t>
  </si>
  <si>
    <t>Mongolia</t>
  </si>
  <si>
    <t>Ulaanbaatar</t>
  </si>
  <si>
    <t>Montenegro</t>
  </si>
  <si>
    <t>Podgorica</t>
  </si>
  <si>
    <t>Morocco</t>
  </si>
  <si>
    <t>Rabat</t>
  </si>
  <si>
    <t>Mozambique</t>
  </si>
  <si>
    <t>Maputo</t>
  </si>
  <si>
    <t>Myanmar</t>
  </si>
  <si>
    <t>Naypyidaw</t>
  </si>
  <si>
    <t>Peacock</t>
  </si>
  <si>
    <t>Namibia</t>
  </si>
  <si>
    <t>Windhoek</t>
  </si>
  <si>
    <t>Nepal</t>
  </si>
  <si>
    <t>Kathmandu</t>
  </si>
  <si>
    <t>Cow</t>
  </si>
  <si>
    <t>Netherlands</t>
  </si>
  <si>
    <t>Amsterdam</t>
  </si>
  <si>
    <t>New Zealand</t>
  </si>
  <si>
    <t>Wellington</t>
  </si>
  <si>
    <t>Kiwi</t>
  </si>
  <si>
    <t>Nicaragua</t>
  </si>
  <si>
    <t>Managua</t>
  </si>
  <si>
    <t>Motmot</t>
  </si>
  <si>
    <t>Niger</t>
  </si>
  <si>
    <t>Niamey</t>
  </si>
  <si>
    <t>Giraffe</t>
  </si>
  <si>
    <t>Nigeria</t>
  </si>
  <si>
    <t>Abuja</t>
  </si>
  <si>
    <t>North Korea</t>
  </si>
  <si>
    <t>Pyongyang</t>
  </si>
  <si>
    <t>Chollima (mythical horse)</t>
  </si>
  <si>
    <t>North Macedonia</t>
  </si>
  <si>
    <t>Skopje</t>
  </si>
  <si>
    <t>Lynx</t>
  </si>
  <si>
    <t>Norway</t>
  </si>
  <si>
    <t>Oslo</t>
  </si>
  <si>
    <t>Moose</t>
  </si>
  <si>
    <t>Oman</t>
  </si>
  <si>
    <t>Muscat</t>
  </si>
  <si>
    <t>Pakistan</t>
  </si>
  <si>
    <t>Islamabad</t>
  </si>
  <si>
    <t>Panama</t>
  </si>
  <si>
    <t>Panama City</t>
  </si>
  <si>
    <t>Papua New Guinea</t>
  </si>
  <si>
    <t>Port Moresby</t>
  </si>
  <si>
    <t>Raggiana bird-of-paradise</t>
  </si>
  <si>
    <t>Paraguay</t>
  </si>
  <si>
    <t>Asuncion</t>
  </si>
  <si>
    <t>Peccary</t>
  </si>
  <si>
    <t>Peru</t>
  </si>
  <si>
    <t>Lima</t>
  </si>
  <si>
    <t>Vicuña</t>
  </si>
  <si>
    <t>Philippines</t>
  </si>
  <si>
    <t>Manila</t>
  </si>
  <si>
    <t>Water Buffalo</t>
  </si>
  <si>
    <t>Poland</t>
  </si>
  <si>
    <t>Warsaw</t>
  </si>
  <si>
    <t>Portugal</t>
  </si>
  <si>
    <t>Lisbon</t>
  </si>
  <si>
    <t>Puerto Rico</t>
  </si>
  <si>
    <t>San Juan</t>
  </si>
  <si>
    <t>Qatar</t>
  </si>
  <si>
    <t>Doha</t>
  </si>
  <si>
    <t>Romania</t>
  </si>
  <si>
    <t>Bucharest</t>
  </si>
  <si>
    <t>Russia</t>
  </si>
  <si>
    <t>Moscow</t>
  </si>
  <si>
    <t>Rwanda</t>
  </si>
  <si>
    <t>Kigali</t>
  </si>
  <si>
    <t>Crane</t>
  </si>
  <si>
    <t>Reunion</t>
  </si>
  <si>
    <t>Saint Denis</t>
  </si>
  <si>
    <t>Saint Lucia</t>
  </si>
  <si>
    <t>Castries</t>
  </si>
  <si>
    <t>Samoa</t>
  </si>
  <si>
    <t>Apia</t>
  </si>
  <si>
    <t>Pigeon</t>
  </si>
  <si>
    <t>Sao Tome &amp; Principe</t>
  </si>
  <si>
    <t>Sao Tomé</t>
  </si>
  <si>
    <t>Saudi Arabia</t>
  </si>
  <si>
    <t>Riyadh</t>
  </si>
  <si>
    <t>Senegal</t>
  </si>
  <si>
    <t>Dakar</t>
  </si>
  <si>
    <t>Serbia</t>
  </si>
  <si>
    <t>Belgrade</t>
  </si>
  <si>
    <t>Seychelles</t>
  </si>
  <si>
    <t>Victoria</t>
  </si>
  <si>
    <t>Tortoise</t>
  </si>
  <si>
    <t>Sierra Leone</t>
  </si>
  <si>
    <t>Freetown</t>
  </si>
  <si>
    <t>Singapore</t>
  </si>
  <si>
    <t>Slovakia</t>
  </si>
  <si>
    <t>Bratislava</t>
  </si>
  <si>
    <t>Chamois</t>
  </si>
  <si>
    <t>Slovenia</t>
  </si>
  <si>
    <t>Ljubljana</t>
  </si>
  <si>
    <t>Solomon Islands</t>
  </si>
  <si>
    <t>Honiara</t>
  </si>
  <si>
    <t>Somalia</t>
  </si>
  <si>
    <t>Mogadishu</t>
  </si>
  <si>
    <t>South Africa</t>
  </si>
  <si>
    <t>Cape Town</t>
  </si>
  <si>
    <t>Springbok</t>
  </si>
  <si>
    <t>South Korea</t>
  </si>
  <si>
    <t>Seoul</t>
  </si>
  <si>
    <t>South Sudan</t>
  </si>
  <si>
    <t>Juba</t>
  </si>
  <si>
    <t>Spain</t>
  </si>
  <si>
    <t>Madrid</t>
  </si>
  <si>
    <t>Bull</t>
  </si>
  <si>
    <t>Sri Lanka</t>
  </si>
  <si>
    <t>Sri Jayawardenepura Kotte</t>
  </si>
  <si>
    <t>St. Vincent &amp; Grenadines</t>
  </si>
  <si>
    <t>Kingstown</t>
  </si>
  <si>
    <t>State of Palestine</t>
  </si>
  <si>
    <t>Ramallah</t>
  </si>
  <si>
    <t>Sudan</t>
  </si>
  <si>
    <t>Khartoum</t>
  </si>
  <si>
    <t>Suriname</t>
  </si>
  <si>
    <t>Paramaribo</t>
  </si>
  <si>
    <t>Lesser Kiskadee</t>
  </si>
  <si>
    <t>Sweden</t>
  </si>
  <si>
    <t>Stockholm</t>
  </si>
  <si>
    <t>Switzerland</t>
  </si>
  <si>
    <t>Bern</t>
  </si>
  <si>
    <t>Syria</t>
  </si>
  <si>
    <t>Damascus</t>
  </si>
  <si>
    <t>Taiwan</t>
  </si>
  <si>
    <t>Taipei</t>
  </si>
  <si>
    <t>Tajikistan</t>
  </si>
  <si>
    <t>Dushanbe</t>
  </si>
  <si>
    <t>Tanzania</t>
  </si>
  <si>
    <t>Dodoma</t>
  </si>
  <si>
    <t>Thailand</t>
  </si>
  <si>
    <t>Bangkok</t>
  </si>
  <si>
    <t>Timor-Leste</t>
  </si>
  <si>
    <t>Dili</t>
  </si>
  <si>
    <t>Togo</t>
  </si>
  <si>
    <t>Lomé</t>
  </si>
  <si>
    <t>Tonga</t>
  </si>
  <si>
    <t>Nuku'alofa</t>
  </si>
  <si>
    <t>Trinidad and Tobago</t>
  </si>
  <si>
    <t>Port of Spain</t>
  </si>
  <si>
    <t>Scarlet ibis</t>
  </si>
  <si>
    <t>Tunisia</t>
  </si>
  <si>
    <t>Tunis</t>
  </si>
  <si>
    <t>Turkey</t>
  </si>
  <si>
    <t>Ankara</t>
  </si>
  <si>
    <t>Turkmenistan</t>
  </si>
  <si>
    <t>Ashgabat</t>
  </si>
  <si>
    <t>Uganda</t>
  </si>
  <si>
    <t>Kampala</t>
  </si>
  <si>
    <t>Ukraine</t>
  </si>
  <si>
    <t>Kyiv</t>
  </si>
  <si>
    <t>United Arab Emirates</t>
  </si>
  <si>
    <t>Abu Dhabi</t>
  </si>
  <si>
    <t>United Kingdom</t>
  </si>
  <si>
    <t>London</t>
  </si>
  <si>
    <t>United States</t>
  </si>
  <si>
    <t>Washington DC</t>
  </si>
  <si>
    <t>Uruguay</t>
  </si>
  <si>
    <t>Montevideo</t>
  </si>
  <si>
    <t>Uzbekistan</t>
  </si>
  <si>
    <t>Tashkent</t>
  </si>
  <si>
    <t>Vanuatu</t>
  </si>
  <si>
    <t>Port Vila</t>
  </si>
  <si>
    <t>Vanuatu megapode</t>
  </si>
  <si>
    <t>Venezuela</t>
  </si>
  <si>
    <t>Caracas</t>
  </si>
  <si>
    <t>Venezuelan troupial</t>
  </si>
  <si>
    <t>Vietnam</t>
  </si>
  <si>
    <t>Hanoi</t>
  </si>
  <si>
    <t>Water buffalo</t>
  </si>
  <si>
    <t>Yemen</t>
  </si>
  <si>
    <t>Sana'a</t>
  </si>
  <si>
    <t>Zambia</t>
  </si>
  <si>
    <t>Lusaka</t>
  </si>
  <si>
    <t>Zimbabwe</t>
  </si>
  <si>
    <t>Harare</t>
  </si>
  <si>
    <t>Antelope</t>
  </si>
  <si>
    <t xml:space="preserve"> # 8) Identificati tara cu cel mai mare numar de turisti raportati la populatia totala</t>
  </si>
  <si>
    <t xml:space="preserve"> # 4) Identificati tara cu cea mai mare speranta de viata (Life_Expectancy)</t>
  </si>
  <si>
    <t xml:space="preserve"> # 2) Creati in oricare celula un drop-down list cu numele tarilor</t>
  </si>
  <si>
    <t xml:space="preserve"> # 3) Calculati cate tari cu Status "Developed" exista in Asia</t>
  </si>
  <si>
    <t>Puteti sa creati o coloana noua unde sa generati proportia, iar ulterior sa o folositi cu functiile potrivite</t>
  </si>
  <si>
    <t xml:space="preserve"> # 1) Afisati continentele in ordine alfabetica. Alegeti orice coloana doriti pentru afisare</t>
  </si>
  <si>
    <t>Row Labels</t>
  </si>
  <si>
    <t>Grand Total</t>
  </si>
  <si>
    <t>Count of Country</t>
  </si>
  <si>
    <t>Sum of Population</t>
  </si>
  <si>
    <t>Column Labels</t>
  </si>
  <si>
    <t>% of Population</t>
  </si>
  <si>
    <r>
      <t xml:space="preserve">3) Intr-un pivot nou afisati primele 10 animale din (National_Animal) in ordine descrescatoare dupa numarul tarilor pe care le reprezinta.  </t>
    </r>
    <r>
      <rPr>
        <b/>
        <sz val="11"/>
        <color theme="1"/>
        <rFont val="Calibri"/>
        <family val="2"/>
        <scheme val="minor"/>
      </rPr>
      <t xml:space="preserve">(blank) </t>
    </r>
    <r>
      <rPr>
        <sz val="11"/>
        <color theme="1"/>
        <rFont val="Calibri"/>
        <family val="2"/>
        <scheme val="minor"/>
      </rPr>
      <t>nu trebui inclus intre cele 10</t>
    </r>
  </si>
  <si>
    <t>Sum of Tourists</t>
  </si>
  <si>
    <t>Sum of GDP</t>
  </si>
  <si>
    <t>4) Creati un pivot nou in care sa aduceti urmatoarele informatii la nivel de Continent si Status: numar tari, total GDP, total populatie, total turisti. Eliminati Ground Total. Afisat numele continentului pentru ambele statusuri. Eliminati minusul de la continente. Formatati valorile astfel incat sa se vada cu separator virgul pentru mii. Acolo unde nu avem deloc valoare (Oceania-Developig) sa vedem 0 in loc de celula goala.</t>
  </si>
  <si>
    <t># 1)</t>
  </si>
  <si>
    <t># 2)</t>
  </si>
  <si>
    <t># 3)</t>
  </si>
  <si>
    <t># 4)</t>
  </si>
  <si>
    <t># 5)</t>
  </si>
  <si>
    <t># 6)</t>
  </si>
  <si>
    <t xml:space="preserve">https://www.youtube.com/shorts/O20bjXIXQKI </t>
  </si>
  <si>
    <t xml:space="preserve"> # 5) Identificati tarile urbanizate (Urban_Percentage) in proportie de 100%. Folositi-va de functia FILTER. Vedeti exemplificare in linkul alaturat</t>
  </si>
  <si>
    <t xml:space="preserve"> # 6) Identificati tarile din Asia care incep cu litera A. Folositi-va de functia FILTER. Pentru 2 conditii de filtrare, folositi-va de (criteriu1)*(criteriu2). Vedeti exemplificare in linkul de deasupra</t>
  </si>
  <si>
    <t xml:space="preserve"> # 7) Pentru fiecare animal in parte (din coloana National_Animal) calculati numarul tarilor pe care apare acesta</t>
  </si>
  <si>
    <t># 7)</t>
  </si>
  <si>
    <t># 8)</t>
  </si>
  <si>
    <t>Column1</t>
  </si>
  <si>
    <t># 9)</t>
  </si>
  <si>
    <t># 10)</t>
  </si>
  <si>
    <t xml:space="preserve"> # 9) Pentru fiecare continent in parte calculati numarul total al populatiei</t>
  </si>
  <si>
    <t xml:space="preserve"> # 10) Identificati tara din Africa cu cel mai mare numar de turisti</t>
  </si>
  <si>
    <t>Cerinte Pivot Table</t>
  </si>
  <si>
    <t>Cerinte Functii si Formule</t>
  </si>
  <si>
    <t>1) Inserati un pivot intr-un sheet nou. Grupat dupa continent, calculati numarul trilor,  populatia totala, proportia (%) populatiei la nivel global</t>
  </si>
  <si>
    <t>2) Tin acelasi sheetul,  creati un pivot nou in care sa afisati numarul tarilor Developed, respectiv Developing pe fiecare continent in parte. Decideti voi cum le asezati pe columns si pe rows. Eliminati Ground Total</t>
  </si>
  <si>
    <t xml:space="preserve"> # 2) Creati in oricare celula un drop-down list cu numele tarilor =&gt; Data =&gt; Data validation =&gt; list + source</t>
  </si>
  <si>
    <t>Count of Status</t>
  </si>
  <si>
    <t>3) Intr-un pivot nou afisati primele 10 animale din (National_Animal) in ordine descrescatoare dupa numarul tarilor pe care le reprezinta.  (blank) nu trebui inclus intre cele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</si>
</sst>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Red]0"/>
  </numFmts>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1" fontId="0" fillId="0" borderId="0" xfId="0" applyNumberFormat="1"/>
    <xf numFmtId="0" fontId="0" fillId="0" borderId="0" xfId="0" applyAlignment="1">
      <alignment wrapText="1"/>
    </xf>
    <xf numFmtId="0" fontId="0" fillId="0" borderId="0" xfId="0" applyAlignment="1">
      <alignment vertical="center"/>
    </xf>
    <xf numFmtId="0" fontId="0" fillId="0" borderId="0" xfId="0" pivotButton="1"/>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10" fontId="0" fillId="0" borderId="0" xfId="0" applyNumberFormat="1" applyAlignment="1">
      <alignment horizontal="center"/>
    </xf>
    <xf numFmtId="3" fontId="0" fillId="0" borderId="0" xfId="0" applyNumberFormat="1"/>
    <xf numFmtId="0" fontId="0" fillId="0" borderId="0" xfId="0" applyAlignment="1">
      <alignment horizontal="left" wrapText="1"/>
    </xf>
    <xf numFmtId="0" fontId="0" fillId="2" borderId="0" xfId="0" applyFill="1"/>
    <xf numFmtId="0" fontId="2" fillId="0" borderId="0" xfId="1" applyBorder="1" applyAlignment="1">
      <alignment vertical="center"/>
    </xf>
    <xf numFmtId="0" fontId="2" fillId="0" borderId="0" xfId="1" applyBorder="1" applyAlignment="1">
      <alignment horizontal="left" vertical="center"/>
    </xf>
    <xf numFmtId="0" fontId="4" fillId="0" borderId="0" xfId="0" applyFont="1"/>
    <xf numFmtId="10" fontId="0" fillId="0" borderId="0" xfId="0" applyNumberFormat="1"/>
    <xf numFmtId="165" fontId="0" fillId="0" borderId="0" xfId="0" applyNumberFormat="1"/>
    <xf numFmtId="37" fontId="0" fillId="0" borderId="0" xfId="0" applyNumberFormat="1"/>
    <xf numFmtId="0" fontId="0" fillId="0" borderId="0" xfId="0" applyAlignment="1">
      <alignment horizontal="left" wrapText="1"/>
    </xf>
    <xf numFmtId="0" fontId="3" fillId="0" borderId="1" xfId="1" applyFont="1" applyBorder="1" applyAlignment="1">
      <alignment horizontal="left" vertical="center"/>
    </xf>
    <xf numFmtId="0" fontId="3" fillId="0" borderId="2" xfId="1" applyFont="1" applyBorder="1" applyAlignment="1">
      <alignment horizontal="left" vertical="center"/>
    </xf>
    <xf numFmtId="0" fontId="3" fillId="0" borderId="3" xfId="1" applyFont="1" applyBorder="1" applyAlignment="1">
      <alignment horizontal="left" vertical="center"/>
    </xf>
    <xf numFmtId="0" fontId="3" fillId="0" borderId="4" xfId="1" applyFont="1" applyBorder="1" applyAlignment="1">
      <alignment horizontal="left" vertical="center"/>
    </xf>
    <xf numFmtId="0" fontId="3" fillId="0" borderId="5" xfId="1" applyFont="1" applyBorder="1" applyAlignment="1">
      <alignment horizontal="left" vertical="center"/>
    </xf>
    <xf numFmtId="0" fontId="3" fillId="0" borderId="6" xfId="1" applyFont="1" applyBorder="1" applyAlignment="1">
      <alignment horizontal="left" vertical="center"/>
    </xf>
  </cellXfs>
  <cellStyles count="2">
    <cellStyle name="Hyperlink" xfId="1" builtinId="8"/>
    <cellStyle name="Normal" xfId="0" builtinId="0"/>
  </cellStyles>
  <dxfs count="6">
    <dxf>
      <numFmt numFmtId="3" formatCode="#,##0"/>
    </dxf>
    <dxf>
      <alignment horizontal="center"/>
    </dxf>
    <dxf>
      <numFmt numFmtId="164" formatCode="_(* #,##0_);_(* \(#,##0\);_(* &quot;-&quot;??_);_(@_)"/>
    </dxf>
    <dxf>
      <numFmt numFmtId="0" formatCode="General"/>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5.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exandra Claudia Girnita" refreshedDate="45130.929746643516" backgroundQuery="1" createdVersion="8" refreshedVersion="8" minRefreshableVersion="3" recordCount="0" supportSubquery="1" supportAdvancedDrill="1" xr:uid="{C0FC88D0-BE64-4445-B3C1-231CEA6CBDE5}">
  <cacheSource type="external" connectionId="1"/>
  <cacheFields count="4">
    <cacheField name="[Table2].[Continent].[Continent]" caption="Continent" numFmtId="0" hierarchy="23" level="1">
      <sharedItems count="5">
        <s v="Africa"/>
        <s v="Americas"/>
        <s v="Asia"/>
        <s v="Europe"/>
        <s v="Oceania"/>
      </sharedItems>
    </cacheField>
    <cacheField name="[Measures].[Sum of Population 2]" caption="Sum of Population 2" numFmtId="0" hierarchy="50" level="32767"/>
    <cacheField name="[Measures].[Average of Population]" caption="Average of Population" numFmtId="0" hierarchy="51" level="32767"/>
    <cacheField name="[Measures].[Count of Country 2]" caption="Count of Country 2" numFmtId="0" hierarchy="52" level="32767"/>
  </cacheFields>
  <cacheHierarchies count="57">
    <cacheHierarchy uniqueName="[Range].[Rowid]" caption="Rowid" attribute="1" defaultMemberUniqueName="[Range].[Rowid].[All]" allUniqueName="[Range].[Rowid].[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ontinent]" caption="Continent" attribute="1" defaultMemberUniqueName="[Range].[Continent].[All]" allUniqueName="[Range].[Continent].[All]" dimensionUniqueName="[Range]" displayFolder="" count="0" memberValueDatatype="130" unbalanced="0"/>
    <cacheHierarchy uniqueName="[Range].[Capital]" caption="Capital" attribute="1" defaultMemberUniqueName="[Range].[Capital].[All]" allUniqueName="[Range].[Capital].[All]" dimensionUniqueName="[Range]" displayFolder="" count="0" memberValueDatatype="130" unbalanced="0"/>
    <cacheHierarchy uniqueName="[Range].[Status]" caption="Status" attribute="1" defaultMemberUniqueName="[Range].[Status].[All]" allUniqueName="[Range].[Status].[All]" dimensionUniqueName="[Range]" displayFolder="" count="0" memberValueDatatype="130" unbalanced="0"/>
    <cacheHierarchy uniqueName="[Range].[GDP]" caption="GDP" attribute="1" defaultMemberUniqueName="[Range].[GDP].[All]" allUniqueName="[Range].[GDP].[All]" dimensionUniqueName="[Range]" displayFolder="" count="0" memberValueDatatype="5" unbalanced="0"/>
    <cacheHierarchy uniqueName="[Range].[Population]" caption="Population" attribute="1" defaultMemberUniqueName="[Range].[Population].[All]" allUniqueName="[Range].[Population].[All]" dimensionUniqueName="[Range]" displayFolder="" count="0" memberValueDatatype="20" unbalanced="0"/>
    <cacheHierarchy uniqueName="[Range].[Density]" caption="Density" attribute="1" defaultMemberUniqueName="[Range].[Density].[All]" allUniqueName="[Range].[Density].[All]" dimensionUniqueName="[Range]" displayFolder="" count="0" memberValueDatatype="20" unbalanced="0"/>
    <cacheHierarchy uniqueName="[Range].[Area]" caption="Area" attribute="1" defaultMemberUniqueName="[Range].[Area].[All]" allUniqueName="[Range].[Area].[All]" dimensionUniqueName="[Range]" displayFolder="" count="0" memberValueDatatype="20" unbalanced="0"/>
    <cacheHierarchy uniqueName="[Range].[Migrants]" caption="Migrants" attribute="1" defaultMemberUniqueName="[Range].[Migrants].[All]" allUniqueName="[Range].[Migrants].[All]" dimensionUniqueName="[Range]" displayFolder="" count="0" memberValueDatatype="20" unbalanced="0"/>
    <cacheHierarchy uniqueName="[Range].[Fert_Rate]" caption="Fert_Rate" attribute="1" defaultMemberUniqueName="[Range].[Fert_Rate].[All]" allUniqueName="[Range].[Fert_Rate].[All]" dimensionUniqueName="[Range]" displayFolder="" count="0" memberValueDatatype="5" unbalanced="0"/>
    <cacheHierarchy uniqueName="[Range].[Avg_Age]" caption="Avg_Age" attribute="1" defaultMemberUniqueName="[Range].[Avg_Age].[All]" allUniqueName="[Range].[Avg_Age].[All]" dimensionUniqueName="[Range]" displayFolder="" count="0" memberValueDatatype="20" unbalanced="0"/>
    <cacheHierarchy uniqueName="[Range].[Urban_Percentage]" caption="Urban_Percentage" attribute="1" defaultMemberUniqueName="[Range].[Urban_Percentage].[All]" allUniqueName="[Range].[Urban_Percentage].[All]" dimensionUniqueName="[Range]" displayFolder="" count="0" memberValueDatatype="20" unbalanced="0"/>
    <cacheHierarchy uniqueName="[Range].[World_Share]" caption="World_Share" attribute="1" defaultMemberUniqueName="[Range].[World_Share].[All]" allUniqueName="[Range].[World_Share].[All]" dimensionUniqueName="[Range]" displayFolder="" count="0" memberValueDatatype="5" unbalanced="0"/>
    <cacheHierarchy uniqueName="[Range].[Internet_Users]" caption="Internet_Users" attribute="1" defaultMemberUniqueName="[Range].[Internet_Users].[All]" allUniqueName="[Range].[Internet_Users].[All]" dimensionUniqueName="[Range]" displayFolder="" count="0" memberValueDatatype="20" unbalanced="0"/>
    <cacheHierarchy uniqueName="[Range].[Life_Expectancy]" caption="Life_Expectancy" attribute="1" defaultMemberUniqueName="[Range].[Life_Expectancy].[All]" allUniqueName="[Range].[Life_Expectancy].[All]" dimensionUniqueName="[Range]" displayFolder="" count="0" memberValueDatatype="5" unbalanced="0"/>
    <cacheHierarchy uniqueName="[Range].[Tourists]" caption="Tourists" attribute="1" defaultMemberUniqueName="[Range].[Tourists].[All]" allUniqueName="[Range].[Tourists].[All]" dimensionUniqueName="[Range]" displayFolder="" count="0" memberValueDatatype="20" unbalanced="0"/>
    <cacheHierarchy uniqueName="[Range].[Happines]" caption="Happines" attribute="1" defaultMemberUniqueName="[Range].[Happines].[All]" allUniqueName="[Range].[Happines].[All]" dimensionUniqueName="[Range]" displayFolder="" count="0" memberValueDatatype="20" unbalanced="0"/>
    <cacheHierarchy uniqueName="[Range].[National_Animal]" caption="National_Animal" attribute="1" defaultMemberUniqueName="[Range].[National_Animal].[All]" allUniqueName="[Range].[National_Animal].[All]" dimensionUniqueName="[Range]" displayFolder="" count="0" memberValueDatatype="130" unbalanced="0"/>
    <cacheHierarchy uniqueName="[Range].[Latitude]" caption="Latitude" attribute="1" defaultMemberUniqueName="[Range].[Latitude].[All]" allUniqueName="[Range].[Latitude].[All]" dimensionUniqueName="[Range]" displayFolder="" count="0" memberValueDatatype="5" unbalanced="0"/>
    <cacheHierarchy uniqueName="[Range].[Longitude]" caption="Longitude" attribute="1" defaultMemberUniqueName="[Range].[Longitude].[All]" allUniqueName="[Range].[Longitude].[All]" dimensionUniqueName="[Range]" displayFolder="" count="0" memberValueDatatype="5" unbalanced="0"/>
    <cacheHierarchy uniqueName="[Table2].[Rowid]" caption="Rowid" attribute="1" defaultMemberUniqueName="[Table2].[Rowid].[All]" allUniqueName="[Table2].[Rowid].[All]" dimensionUniqueName="[Table2]" displayFolder="" count="0" memberValueDatatype="20" unbalanced="0"/>
    <cacheHierarchy uniqueName="[Table2].[Country]" caption="Country" attribute="1" defaultMemberUniqueName="[Table2].[Country].[All]" allUniqueName="[Table2].[Country].[All]" dimensionUniqueName="[Table2]" displayFolder="" count="0" memberValueDatatype="130" unbalanced="0"/>
    <cacheHierarchy uniqueName="[Table2].[Continent]" caption="Continent" attribute="1" defaultMemberUniqueName="[Table2].[Continent].[All]" allUniqueName="[Table2].[Continent].[All]" dimensionUniqueName="[Table2]" displayFolder="" count="2" memberValueDatatype="130" unbalanced="0">
      <fieldsUsage count="2">
        <fieldUsage x="-1"/>
        <fieldUsage x="0"/>
      </fieldsUsage>
    </cacheHierarchy>
    <cacheHierarchy uniqueName="[Table2].[Capital]" caption="Capital" attribute="1" defaultMemberUniqueName="[Table2].[Capital].[All]" allUniqueName="[Table2].[Capital].[All]" dimensionUniqueName="[Table2]" displayFolder="" count="0" memberValueDatatype="130" unbalanced="0"/>
    <cacheHierarchy uniqueName="[Table2].[Status]" caption="Status" attribute="1" defaultMemberUniqueName="[Table2].[Status].[All]" allUniqueName="[Table2].[Status].[All]" dimensionUniqueName="[Table2]" displayFolder="" count="0" memberValueDatatype="130" unbalanced="0"/>
    <cacheHierarchy uniqueName="[Table2].[GDP]" caption="GDP" attribute="1" defaultMemberUniqueName="[Table2].[GDP].[All]" allUniqueName="[Table2].[GDP].[All]" dimensionUniqueName="[Table2]" displayFolder="" count="0" memberValueDatatype="5" unbalanced="0"/>
    <cacheHierarchy uniqueName="[Table2].[Population]" caption="Population" attribute="1" defaultMemberUniqueName="[Table2].[Population].[All]" allUniqueName="[Table2].[Population].[All]" dimensionUniqueName="[Table2]" displayFolder="" count="0" memberValueDatatype="20" unbalanced="0"/>
    <cacheHierarchy uniqueName="[Table2].[Density]" caption="Density" attribute="1" defaultMemberUniqueName="[Table2].[Density].[All]" allUniqueName="[Table2].[Density].[All]" dimensionUniqueName="[Table2]" displayFolder="" count="0" memberValueDatatype="20" unbalanced="0"/>
    <cacheHierarchy uniqueName="[Table2].[Area]" caption="Area" attribute="1" defaultMemberUniqueName="[Table2].[Area].[All]" allUniqueName="[Table2].[Area].[All]" dimensionUniqueName="[Table2]" displayFolder="" count="0" memberValueDatatype="20" unbalanced="0"/>
    <cacheHierarchy uniqueName="[Table2].[Migrants]" caption="Migrants" attribute="1" defaultMemberUniqueName="[Table2].[Migrants].[All]" allUniqueName="[Table2].[Migrants].[All]" dimensionUniqueName="[Table2]" displayFolder="" count="0" memberValueDatatype="20" unbalanced="0"/>
    <cacheHierarchy uniqueName="[Table2].[Fert_Rate]" caption="Fert_Rate" attribute="1" defaultMemberUniqueName="[Table2].[Fert_Rate].[All]" allUniqueName="[Table2].[Fert_Rate].[All]" dimensionUniqueName="[Table2]" displayFolder="" count="0" memberValueDatatype="5" unbalanced="0"/>
    <cacheHierarchy uniqueName="[Table2].[Avg_Age]" caption="Avg_Age" attribute="1" defaultMemberUniqueName="[Table2].[Avg_Age].[All]" allUniqueName="[Table2].[Avg_Age].[All]" dimensionUniqueName="[Table2]" displayFolder="" count="0" memberValueDatatype="20" unbalanced="0"/>
    <cacheHierarchy uniqueName="[Table2].[Urban_Percentage]" caption="Urban_Percentage" attribute="1" defaultMemberUniqueName="[Table2].[Urban_Percentage].[All]" allUniqueName="[Table2].[Urban_Percentage].[All]" dimensionUniqueName="[Table2]" displayFolder="" count="0" memberValueDatatype="20" unbalanced="0"/>
    <cacheHierarchy uniqueName="[Table2].[World_Share]" caption="World_Share" attribute="1" defaultMemberUniqueName="[Table2].[World_Share].[All]" allUniqueName="[Table2].[World_Share].[All]" dimensionUniqueName="[Table2]" displayFolder="" count="0" memberValueDatatype="5" unbalanced="0"/>
    <cacheHierarchy uniqueName="[Table2].[Internet_Users]" caption="Internet_Users" attribute="1" defaultMemberUniqueName="[Table2].[Internet_Users].[All]" allUniqueName="[Table2].[Internet_Users].[All]" dimensionUniqueName="[Table2]" displayFolder="" count="0" memberValueDatatype="20" unbalanced="0"/>
    <cacheHierarchy uniqueName="[Table2].[Life_Expectancy]" caption="Life_Expectancy" attribute="1" defaultMemberUniqueName="[Table2].[Life_Expectancy].[All]" allUniqueName="[Table2].[Life_Expectancy].[All]" dimensionUniqueName="[Table2]" displayFolder="" count="0" memberValueDatatype="5" unbalanced="0"/>
    <cacheHierarchy uniqueName="[Table2].[Tourists]" caption="Tourists" attribute="1" defaultMemberUniqueName="[Table2].[Tourists].[All]" allUniqueName="[Table2].[Tourists].[All]" dimensionUniqueName="[Table2]" displayFolder="" count="0" memberValueDatatype="20" unbalanced="0"/>
    <cacheHierarchy uniqueName="[Table2].[Happines]" caption="Happines" attribute="1" defaultMemberUniqueName="[Table2].[Happines].[All]" allUniqueName="[Table2].[Happines].[All]" dimensionUniqueName="[Table2]" displayFolder="" count="0" memberValueDatatype="20" unbalanced="0"/>
    <cacheHierarchy uniqueName="[Table2].[National_Animal]" caption="National_Animal" attribute="1" defaultMemberUniqueName="[Table2].[National_Animal].[All]" allUniqueName="[Table2].[National_Animal].[All]" dimensionUniqueName="[Table2]" displayFolder="" count="0" memberValueDatatype="130" unbalanced="0"/>
    <cacheHierarchy uniqueName="[Table2].[Latitude]" caption="Latitude" attribute="1" defaultMemberUniqueName="[Table2].[Latitude].[All]" allUniqueName="[Table2].[Latitude].[All]" dimensionUniqueName="[Table2]" displayFolder="" count="0" memberValueDatatype="5" unbalanced="0"/>
    <cacheHierarchy uniqueName="[Table2].[Longitude]" caption="Longitude" attribute="1" defaultMemberUniqueName="[Table2].[Longitude].[All]" allUniqueName="[Table2].[Longitude].[All]" dimensionUniqueName="[Table2]" displayFolder="" count="0" memberValueDatatype="5"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Country]" caption="Count of Country" measure="1" displayFolder="" measureGroup="Range" count="0" hidden="1">
      <extLst>
        <ext xmlns:x15="http://schemas.microsoft.com/office/spreadsheetml/2010/11/main" uri="{B97F6D7D-B522-45F9-BDA1-12C45D357490}">
          <x15:cacheHierarchy aggregatedColumn="1"/>
        </ext>
      </extLst>
    </cacheHierarchy>
    <cacheHierarchy uniqueName="[Measures].[Sum of Population]" caption="Sum of Population" measure="1" displayFolder="" measureGroup="Range" count="0" hidden="1">
      <extLst>
        <ext xmlns:x15="http://schemas.microsoft.com/office/spreadsheetml/2010/11/main" uri="{B97F6D7D-B522-45F9-BDA1-12C45D357490}">
          <x15:cacheHierarchy aggregatedColumn="6"/>
        </ext>
      </extLst>
    </cacheHierarchy>
    <cacheHierarchy uniqueName="[Measures].[Count of Status]" caption="Count of Status" measure="1" displayFolder="" measureGroup="Range" count="0" hidden="1">
      <extLst>
        <ext xmlns:x15="http://schemas.microsoft.com/office/spreadsheetml/2010/11/main" uri="{B97F6D7D-B522-45F9-BDA1-12C45D357490}">
          <x15:cacheHierarchy aggregatedColumn="4"/>
        </ext>
      </extLst>
    </cacheHierarchy>
    <cacheHierarchy uniqueName="[Measures].[Sum of Tourists]" caption="Sum of Tourists" measure="1" displayFolder="" measureGroup="Range" count="0" hidden="1">
      <extLst>
        <ext xmlns:x15="http://schemas.microsoft.com/office/spreadsheetml/2010/11/main" uri="{B97F6D7D-B522-45F9-BDA1-12C45D357490}">
          <x15:cacheHierarchy aggregatedColumn="16"/>
        </ext>
      </extLst>
    </cacheHierarchy>
    <cacheHierarchy uniqueName="[Measures].[Sum of GDP]" caption="Sum of GDP" measure="1" displayFolder="" measureGroup="Range" count="0" hidden="1">
      <extLst>
        <ext xmlns:x15="http://schemas.microsoft.com/office/spreadsheetml/2010/11/main" uri="{B97F6D7D-B522-45F9-BDA1-12C45D357490}">
          <x15:cacheHierarchy aggregatedColumn="5"/>
        </ext>
      </extLst>
    </cacheHierarchy>
    <cacheHierarchy uniqueName="[Measures].[Sum of Population 2]" caption="Sum of Population 2" measure="1" displayFolder="" measureGroup="Table2" count="0" oneField="1" hidden="1">
      <fieldsUsage count="1">
        <fieldUsage x="1"/>
      </fieldsUsage>
      <extLst>
        <ext xmlns:x15="http://schemas.microsoft.com/office/spreadsheetml/2010/11/main" uri="{B97F6D7D-B522-45F9-BDA1-12C45D357490}">
          <x15:cacheHierarchy aggregatedColumn="27"/>
        </ext>
      </extLst>
    </cacheHierarchy>
    <cacheHierarchy uniqueName="[Measures].[Average of Population]" caption="Average of Population" measure="1" displayFolder="" measureGroup="Table2" count="0" oneField="1" hidden="1">
      <fieldsUsage count="1">
        <fieldUsage x="2"/>
      </fieldsUsage>
      <extLst>
        <ext xmlns:x15="http://schemas.microsoft.com/office/spreadsheetml/2010/11/main" uri="{B97F6D7D-B522-45F9-BDA1-12C45D357490}">
          <x15:cacheHierarchy aggregatedColumn="27"/>
        </ext>
      </extLst>
    </cacheHierarchy>
    <cacheHierarchy uniqueName="[Measures].[Count of Country 2]" caption="Count of Country 2" measure="1" displayFolder="" measureGroup="Table2" count="0" oneField="1" hidden="1">
      <fieldsUsage count="1">
        <fieldUsage x="3"/>
      </fieldsUsage>
      <extLst>
        <ext xmlns:x15="http://schemas.microsoft.com/office/spreadsheetml/2010/11/main" uri="{B97F6D7D-B522-45F9-BDA1-12C45D357490}">
          <x15:cacheHierarchy aggregatedColumn="22"/>
        </ext>
      </extLst>
    </cacheHierarchy>
    <cacheHierarchy uniqueName="[Measures].[Count of Status 2]" caption="Count of Status 2" measure="1" displayFolder="" measureGroup="Table2" count="0" hidden="1">
      <extLst>
        <ext xmlns:x15="http://schemas.microsoft.com/office/spreadsheetml/2010/11/main" uri="{B97F6D7D-B522-45F9-BDA1-12C45D357490}">
          <x15:cacheHierarchy aggregatedColumn="25"/>
        </ext>
      </extLst>
    </cacheHierarchy>
    <cacheHierarchy uniqueName="[Measures].[Sum of Tourists 2]" caption="Sum of Tourists 2" measure="1" displayFolder="" measureGroup="Table2" count="0" hidden="1">
      <extLst>
        <ext xmlns:x15="http://schemas.microsoft.com/office/spreadsheetml/2010/11/main" uri="{B97F6D7D-B522-45F9-BDA1-12C45D357490}">
          <x15:cacheHierarchy aggregatedColumn="37"/>
        </ext>
      </extLst>
    </cacheHierarchy>
    <cacheHierarchy uniqueName="[Measures].[Sum of GDP 2]" caption="Sum of GDP 2" measure="1" displayFolder="" measureGroup="Table2" count="0" hidden="1">
      <extLst>
        <ext xmlns:x15="http://schemas.microsoft.com/office/spreadsheetml/2010/11/main" uri="{B97F6D7D-B522-45F9-BDA1-12C45D357490}">
          <x15:cacheHierarchy aggregatedColumn="26"/>
        </ext>
      </extLst>
    </cacheHierarchy>
    <cacheHierarchy uniqueName="[Measures].[Count of Continent]" caption="Count of Continent" measure="1" displayFolder="" measureGroup="Table2"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22.925147453701" backgroundQuery="1" createdVersion="8" refreshedVersion="8" minRefreshableVersion="3" recordCount="0" supportSubquery="1" supportAdvancedDrill="1" xr:uid="{6EAB29AD-B1CC-4725-96DA-181DD7225859}">
  <cacheSource type="external" connectionId="1"/>
  <cacheFields count="4">
    <cacheField name="[Range].[Continent].[Continent]" caption="Continent" numFmtId="0" hierarchy="2" level="1">
      <sharedItems count="5">
        <s v="Africa"/>
        <s v="Americas"/>
        <s v="Asia"/>
        <s v="Europe"/>
        <s v="Oceania"/>
      </sharedItems>
    </cacheField>
    <cacheField name="[Measures].[Count of Country]" caption="Count of Country" numFmtId="0" hierarchy="45" level="32767"/>
    <cacheField name="[Measures].[Sum of Population]" caption="Sum of Population" numFmtId="0" hierarchy="46" level="32767"/>
    <cacheField name="Dummy0" numFmtId="0" hierarchy="57" level="32767">
      <extLst>
        <ext xmlns:x14="http://schemas.microsoft.com/office/spreadsheetml/2009/9/main" uri="{63CAB8AC-B538-458d-9737-405883B0398D}">
          <x14:cacheField ignore="1"/>
        </ext>
      </extLst>
    </cacheField>
  </cacheFields>
  <cacheHierarchies count="58">
    <cacheHierarchy uniqueName="[Range].[Rowid]" caption="Rowid" attribute="1" defaultMemberUniqueName="[Range].[Rowid].[All]" allUniqueName="[Range].[Rowid].[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ontinent]" caption="Continent" attribute="1" defaultMemberUniqueName="[Range].[Continent].[All]" allUniqueName="[Range].[Continent].[All]" dimensionUniqueName="[Range]" displayFolder="" count="2" memberValueDatatype="130" unbalanced="0">
      <fieldsUsage count="2">
        <fieldUsage x="-1"/>
        <fieldUsage x="0"/>
      </fieldsUsage>
    </cacheHierarchy>
    <cacheHierarchy uniqueName="[Range].[Capital]" caption="Capital" attribute="1" defaultMemberUniqueName="[Range].[Capital].[All]" allUniqueName="[Range].[Capital].[All]" dimensionUniqueName="[Range]" displayFolder="" count="0" memberValueDatatype="130" unbalanced="0"/>
    <cacheHierarchy uniqueName="[Range].[Status]" caption="Status" attribute="1" defaultMemberUniqueName="[Range].[Status].[All]" allUniqueName="[Range].[Status].[All]" dimensionUniqueName="[Range]" displayFolder="" count="0" memberValueDatatype="130" unbalanced="0"/>
    <cacheHierarchy uniqueName="[Range].[GDP]" caption="GDP" attribute="1" defaultMemberUniqueName="[Range].[GDP].[All]" allUniqueName="[Range].[GDP].[All]" dimensionUniqueName="[Range]" displayFolder="" count="0" memberValueDatatype="5" unbalanced="0"/>
    <cacheHierarchy uniqueName="[Range].[Population]" caption="Population" attribute="1" defaultMemberUniqueName="[Range].[Population].[All]" allUniqueName="[Range].[Population].[All]" dimensionUniqueName="[Range]" displayFolder="" count="0" memberValueDatatype="20" unbalanced="0"/>
    <cacheHierarchy uniqueName="[Range].[Density]" caption="Density" attribute="1" defaultMemberUniqueName="[Range].[Density].[All]" allUniqueName="[Range].[Density].[All]" dimensionUniqueName="[Range]" displayFolder="" count="0" memberValueDatatype="20" unbalanced="0"/>
    <cacheHierarchy uniqueName="[Range].[Area]" caption="Area" attribute="1" defaultMemberUniqueName="[Range].[Area].[All]" allUniqueName="[Range].[Area].[All]" dimensionUniqueName="[Range]" displayFolder="" count="0" memberValueDatatype="20" unbalanced="0"/>
    <cacheHierarchy uniqueName="[Range].[Migrants]" caption="Migrants" attribute="1" defaultMemberUniqueName="[Range].[Migrants].[All]" allUniqueName="[Range].[Migrants].[All]" dimensionUniqueName="[Range]" displayFolder="" count="0" memberValueDatatype="20" unbalanced="0"/>
    <cacheHierarchy uniqueName="[Range].[Fert_Rate]" caption="Fert_Rate" attribute="1" defaultMemberUniqueName="[Range].[Fert_Rate].[All]" allUniqueName="[Range].[Fert_Rate].[All]" dimensionUniqueName="[Range]" displayFolder="" count="0" memberValueDatatype="5" unbalanced="0"/>
    <cacheHierarchy uniqueName="[Range].[Avg_Age]" caption="Avg_Age" attribute="1" defaultMemberUniqueName="[Range].[Avg_Age].[All]" allUniqueName="[Range].[Avg_Age].[All]" dimensionUniqueName="[Range]" displayFolder="" count="0" memberValueDatatype="20" unbalanced="0"/>
    <cacheHierarchy uniqueName="[Range].[Urban_Percentage]" caption="Urban_Percentage" attribute="1" defaultMemberUniqueName="[Range].[Urban_Percentage].[All]" allUniqueName="[Range].[Urban_Percentage].[All]" dimensionUniqueName="[Range]" displayFolder="" count="0" memberValueDatatype="20" unbalanced="0"/>
    <cacheHierarchy uniqueName="[Range].[World_Share]" caption="World_Share" attribute="1" defaultMemberUniqueName="[Range].[World_Share].[All]" allUniqueName="[Range].[World_Share].[All]" dimensionUniqueName="[Range]" displayFolder="" count="0" memberValueDatatype="5" unbalanced="0"/>
    <cacheHierarchy uniqueName="[Range].[Internet_Users]" caption="Internet_Users" attribute="1" defaultMemberUniqueName="[Range].[Internet_Users].[All]" allUniqueName="[Range].[Internet_Users].[All]" dimensionUniqueName="[Range]" displayFolder="" count="0" memberValueDatatype="20" unbalanced="0"/>
    <cacheHierarchy uniqueName="[Range].[Life_Expectancy]" caption="Life_Expectancy" attribute="1" defaultMemberUniqueName="[Range].[Life_Expectancy].[All]" allUniqueName="[Range].[Life_Expectancy].[All]" dimensionUniqueName="[Range]" displayFolder="" count="0" memberValueDatatype="5" unbalanced="0"/>
    <cacheHierarchy uniqueName="[Range].[Tourists]" caption="Tourists" attribute="1" defaultMemberUniqueName="[Range].[Tourists].[All]" allUniqueName="[Range].[Tourists].[All]" dimensionUniqueName="[Range]" displayFolder="" count="0" memberValueDatatype="20" unbalanced="0"/>
    <cacheHierarchy uniqueName="[Range].[Happines]" caption="Happines" attribute="1" defaultMemberUniqueName="[Range].[Happines].[All]" allUniqueName="[Range].[Happines].[All]" dimensionUniqueName="[Range]" displayFolder="" count="0" memberValueDatatype="20" unbalanced="0"/>
    <cacheHierarchy uniqueName="[Range].[National_Animal]" caption="National_Animal" attribute="1" defaultMemberUniqueName="[Range].[National_Animal].[All]" allUniqueName="[Range].[National_Animal].[All]" dimensionUniqueName="[Range]" displayFolder="" count="0" memberValueDatatype="130" unbalanced="0"/>
    <cacheHierarchy uniqueName="[Range].[Latitude]" caption="Latitude" attribute="1" defaultMemberUniqueName="[Range].[Latitude].[All]" allUniqueName="[Range].[Latitude].[All]" dimensionUniqueName="[Range]" displayFolder="" count="0" memberValueDatatype="5" unbalanced="0"/>
    <cacheHierarchy uniqueName="[Range].[Longitude]" caption="Longitude" attribute="1" defaultMemberUniqueName="[Range].[Longitude].[All]" allUniqueName="[Range].[Longitude].[All]" dimensionUniqueName="[Range]" displayFolder="" count="0" memberValueDatatype="5" unbalanced="0"/>
    <cacheHierarchy uniqueName="[Table2].[Rowid]" caption="Rowid" attribute="1" defaultMemberUniqueName="[Table2].[Rowid].[All]" allUniqueName="[Table2].[Rowid].[All]" dimensionUniqueName="[Table2]" displayFolder="" count="0" memberValueDatatype="20" unbalanced="0"/>
    <cacheHierarchy uniqueName="[Table2].[Country]" caption="Country" attribute="1" defaultMemberUniqueName="[Table2].[Country].[All]" allUniqueName="[Table2].[Country].[All]" dimensionUniqueName="[Table2]" displayFolder="" count="0" memberValueDatatype="130" unbalanced="0"/>
    <cacheHierarchy uniqueName="[Table2].[Continent]" caption="Continent" attribute="1" defaultMemberUniqueName="[Table2].[Continent].[All]" allUniqueName="[Table2].[Continent].[All]" dimensionUniqueName="[Table2]" displayFolder="" count="0" memberValueDatatype="130" unbalanced="0"/>
    <cacheHierarchy uniqueName="[Table2].[Capital]" caption="Capital" attribute="1" defaultMemberUniqueName="[Table2].[Capital].[All]" allUniqueName="[Table2].[Capital].[All]" dimensionUniqueName="[Table2]" displayFolder="" count="0" memberValueDatatype="130" unbalanced="0"/>
    <cacheHierarchy uniqueName="[Table2].[Status]" caption="Status" attribute="1" defaultMemberUniqueName="[Table2].[Status].[All]" allUniqueName="[Table2].[Status].[All]" dimensionUniqueName="[Table2]" displayFolder="" count="0" memberValueDatatype="130" unbalanced="0"/>
    <cacheHierarchy uniqueName="[Table2].[GDP]" caption="GDP" attribute="1" defaultMemberUniqueName="[Table2].[GDP].[All]" allUniqueName="[Table2].[GDP].[All]" dimensionUniqueName="[Table2]" displayFolder="" count="0" memberValueDatatype="5" unbalanced="0"/>
    <cacheHierarchy uniqueName="[Table2].[Population]" caption="Population" attribute="1" defaultMemberUniqueName="[Table2].[Population].[All]" allUniqueName="[Table2].[Population].[All]" dimensionUniqueName="[Table2]" displayFolder="" count="0" memberValueDatatype="20" unbalanced="0"/>
    <cacheHierarchy uniqueName="[Table2].[Density]" caption="Density" attribute="1" defaultMemberUniqueName="[Table2].[Density].[All]" allUniqueName="[Table2].[Density].[All]" dimensionUniqueName="[Table2]" displayFolder="" count="0" memberValueDatatype="20" unbalanced="0"/>
    <cacheHierarchy uniqueName="[Table2].[Area]" caption="Area" attribute="1" defaultMemberUniqueName="[Table2].[Area].[All]" allUniqueName="[Table2].[Area].[All]" dimensionUniqueName="[Table2]" displayFolder="" count="0" memberValueDatatype="20" unbalanced="0"/>
    <cacheHierarchy uniqueName="[Table2].[Migrants]" caption="Migrants" attribute="1" defaultMemberUniqueName="[Table2].[Migrants].[All]" allUniqueName="[Table2].[Migrants].[All]" dimensionUniqueName="[Table2]" displayFolder="" count="0" memberValueDatatype="20" unbalanced="0"/>
    <cacheHierarchy uniqueName="[Table2].[Fert_Rate]" caption="Fert_Rate" attribute="1" defaultMemberUniqueName="[Table2].[Fert_Rate].[All]" allUniqueName="[Table2].[Fert_Rate].[All]" dimensionUniqueName="[Table2]" displayFolder="" count="0" memberValueDatatype="5" unbalanced="0"/>
    <cacheHierarchy uniqueName="[Table2].[Avg_Age]" caption="Avg_Age" attribute="1" defaultMemberUniqueName="[Table2].[Avg_Age].[All]" allUniqueName="[Table2].[Avg_Age].[All]" dimensionUniqueName="[Table2]" displayFolder="" count="0" memberValueDatatype="20" unbalanced="0"/>
    <cacheHierarchy uniqueName="[Table2].[Urban_Percentage]" caption="Urban_Percentage" attribute="1" defaultMemberUniqueName="[Table2].[Urban_Percentage].[All]" allUniqueName="[Table2].[Urban_Percentage].[All]" dimensionUniqueName="[Table2]" displayFolder="" count="0" memberValueDatatype="20" unbalanced="0"/>
    <cacheHierarchy uniqueName="[Table2].[World_Share]" caption="World_Share" attribute="1" defaultMemberUniqueName="[Table2].[World_Share].[All]" allUniqueName="[Table2].[World_Share].[All]" dimensionUniqueName="[Table2]" displayFolder="" count="0" memberValueDatatype="5" unbalanced="0"/>
    <cacheHierarchy uniqueName="[Table2].[Internet_Users]" caption="Internet_Users" attribute="1" defaultMemberUniqueName="[Table2].[Internet_Users].[All]" allUniqueName="[Table2].[Internet_Users].[All]" dimensionUniqueName="[Table2]" displayFolder="" count="0" memberValueDatatype="20" unbalanced="0"/>
    <cacheHierarchy uniqueName="[Table2].[Life_Expectancy]" caption="Life_Expectancy" attribute="1" defaultMemberUniqueName="[Table2].[Life_Expectancy].[All]" allUniqueName="[Table2].[Life_Expectancy].[All]" dimensionUniqueName="[Table2]" displayFolder="" count="0" memberValueDatatype="5" unbalanced="0"/>
    <cacheHierarchy uniqueName="[Table2].[Tourists]" caption="Tourists" attribute="1" defaultMemberUniqueName="[Table2].[Tourists].[All]" allUniqueName="[Table2].[Tourists].[All]" dimensionUniqueName="[Table2]" displayFolder="" count="0" memberValueDatatype="20" unbalanced="0"/>
    <cacheHierarchy uniqueName="[Table2].[Happines]" caption="Happines" attribute="1" defaultMemberUniqueName="[Table2].[Happines].[All]" allUniqueName="[Table2].[Happines].[All]" dimensionUniqueName="[Table2]" displayFolder="" count="0" memberValueDatatype="20" unbalanced="0"/>
    <cacheHierarchy uniqueName="[Table2].[National_Animal]" caption="National_Animal" attribute="1" defaultMemberUniqueName="[Table2].[National_Animal].[All]" allUniqueName="[Table2].[National_Animal].[All]" dimensionUniqueName="[Table2]" displayFolder="" count="0" memberValueDatatype="130" unbalanced="0"/>
    <cacheHierarchy uniqueName="[Table2].[Latitude]" caption="Latitude" attribute="1" defaultMemberUniqueName="[Table2].[Latitude].[All]" allUniqueName="[Table2].[Latitude].[All]" dimensionUniqueName="[Table2]" displayFolder="" count="0" memberValueDatatype="5" unbalanced="0"/>
    <cacheHierarchy uniqueName="[Table2].[Longitude]" caption="Longitude" attribute="1" defaultMemberUniqueName="[Table2].[Longitude].[All]" allUniqueName="[Table2].[Longitude].[All]" dimensionUniqueName="[Table2]" displayFolder="" count="0" memberValueDatatype="5"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Country]" caption="Count of Country"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opulation]" caption="Sum of Population"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y uniqueName="[Measures].[Count of Status]" caption="Count of Status" measure="1" displayFolder="" measureGroup="Range" count="0" hidden="1">
      <extLst>
        <ext xmlns:x15="http://schemas.microsoft.com/office/spreadsheetml/2010/11/main" uri="{B97F6D7D-B522-45F9-BDA1-12C45D357490}">
          <x15:cacheHierarchy aggregatedColumn="4"/>
        </ext>
      </extLst>
    </cacheHierarchy>
    <cacheHierarchy uniqueName="[Measures].[Sum of Tourists]" caption="Sum of Tourists" measure="1" displayFolder="" measureGroup="Range" count="0" hidden="1">
      <extLst>
        <ext xmlns:x15="http://schemas.microsoft.com/office/spreadsheetml/2010/11/main" uri="{B97F6D7D-B522-45F9-BDA1-12C45D357490}">
          <x15:cacheHierarchy aggregatedColumn="16"/>
        </ext>
      </extLst>
    </cacheHierarchy>
    <cacheHierarchy uniqueName="[Measures].[Sum of GDP]" caption="Sum of GDP" measure="1" displayFolder="" measureGroup="Range" count="0" hidden="1">
      <extLst>
        <ext xmlns:x15="http://schemas.microsoft.com/office/spreadsheetml/2010/11/main" uri="{B97F6D7D-B522-45F9-BDA1-12C45D357490}">
          <x15:cacheHierarchy aggregatedColumn="5"/>
        </ext>
      </extLst>
    </cacheHierarchy>
    <cacheHierarchy uniqueName="[Measures].[Sum of Population 2]" caption="Sum of Population 2" measure="1" displayFolder="" measureGroup="Table2" count="0" hidden="1">
      <extLst>
        <ext xmlns:x15="http://schemas.microsoft.com/office/spreadsheetml/2010/11/main" uri="{B97F6D7D-B522-45F9-BDA1-12C45D357490}">
          <x15:cacheHierarchy aggregatedColumn="27"/>
        </ext>
      </extLst>
    </cacheHierarchy>
    <cacheHierarchy uniqueName="[Measures].[Average of Population]" caption="Average of Population" measure="1" displayFolder="" measureGroup="Table2" count="0" hidden="1">
      <extLst>
        <ext xmlns:x15="http://schemas.microsoft.com/office/spreadsheetml/2010/11/main" uri="{B97F6D7D-B522-45F9-BDA1-12C45D357490}">
          <x15:cacheHierarchy aggregatedColumn="27"/>
        </ext>
      </extLst>
    </cacheHierarchy>
    <cacheHierarchy uniqueName="[Measures].[Count of Country 2]" caption="Count of Country 2" measure="1" displayFolder="" measureGroup="Table2" count="0" hidden="1">
      <extLst>
        <ext xmlns:x15="http://schemas.microsoft.com/office/spreadsheetml/2010/11/main" uri="{B97F6D7D-B522-45F9-BDA1-12C45D357490}">
          <x15:cacheHierarchy aggregatedColumn="22"/>
        </ext>
      </extLst>
    </cacheHierarchy>
    <cacheHierarchy uniqueName="[Measures].[Count of Status 2]" caption="Count of Status 2" measure="1" displayFolder="" measureGroup="Table2" count="0" hidden="1">
      <extLst>
        <ext xmlns:x15="http://schemas.microsoft.com/office/spreadsheetml/2010/11/main" uri="{B97F6D7D-B522-45F9-BDA1-12C45D357490}">
          <x15:cacheHierarchy aggregatedColumn="25"/>
        </ext>
      </extLst>
    </cacheHierarchy>
    <cacheHierarchy uniqueName="[Measures].[Sum of Tourists 2]" caption="Sum of Tourists 2" measure="1" displayFolder="" measureGroup="Table2" count="0" hidden="1">
      <extLst>
        <ext xmlns:x15="http://schemas.microsoft.com/office/spreadsheetml/2010/11/main" uri="{B97F6D7D-B522-45F9-BDA1-12C45D357490}">
          <x15:cacheHierarchy aggregatedColumn="37"/>
        </ext>
      </extLst>
    </cacheHierarchy>
    <cacheHierarchy uniqueName="[Measures].[Sum of GDP 2]" caption="Sum of GDP 2" measure="1" displayFolder="" measureGroup="Table2" count="0" hidden="1">
      <extLst>
        <ext xmlns:x15="http://schemas.microsoft.com/office/spreadsheetml/2010/11/main" uri="{B97F6D7D-B522-45F9-BDA1-12C45D357490}">
          <x15:cacheHierarchy aggregatedColumn="26"/>
        </ext>
      </extLst>
    </cacheHierarchy>
    <cacheHierarchy uniqueName="[Measures].[Count of Continent]" caption="Count of Continent" measure="1" displayFolder="" measureGroup="Table2" count="0" hidden="1">
      <extLst>
        <ext xmlns:x15="http://schemas.microsoft.com/office/spreadsheetml/2010/11/main" uri="{B97F6D7D-B522-45F9-BDA1-12C45D357490}">
          <x15:cacheHierarchy aggregatedColumn="23"/>
        </ext>
      </extLst>
    </cacheHierarchy>
    <cacheHierarchy uniqueName="Dummy0" caption="Rowid"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22.932433796297" backgroundQuery="1" createdVersion="8" refreshedVersion="8" minRefreshableVersion="3" recordCount="0" supportSubquery="1" supportAdvancedDrill="1" xr:uid="{5240F47B-584F-4C75-81F5-441FFC18CEAA}">
  <cacheSource type="external" connectionId="1"/>
  <cacheFields count="7">
    <cacheField name="[Range].[National_Animal].[National_Animal]" caption="National_Animal" numFmtId="0" hierarchy="18" level="1">
      <sharedItems count="82">
        <s v="Andean condor"/>
        <s v="Bear"/>
        <s v="Eagle"/>
        <s v="Elephant"/>
        <s v="Horse"/>
        <s v="Leopard"/>
        <s v="Lion"/>
        <s v="Oryx"/>
        <s v="Tiger"/>
        <s v="Wolf"/>
        <s v="Antelope" u="1"/>
        <s v="Bat" u="1"/>
        <s v="Beaver" u="1"/>
        <s v="Bee-eater" u="1"/>
        <s v="Bison" u="1"/>
        <s v="Black panther" u="1"/>
        <s v="Black-crested antshrike" u="1"/>
        <s v="Blue rock thrush" u="1"/>
        <s v="Brunei Crested Fireback" u="1"/>
        <s v="Bull" u="1"/>
        <s v="Camel" u="1"/>
        <s v="Cattle" u="1"/>
        <s v="Chamois" u="1"/>
        <s v="Chollima (mythical horse)" u="1"/>
        <s v="Cow" u="1"/>
        <s v="Crane" u="1"/>
        <s v="Deer" u="1"/>
        <s v="Dodo" u="1"/>
        <s v="Dolphin" u="1"/>
        <s v="Dove" u="1"/>
        <s v="Flamingo" u="1"/>
        <s v="Fox" u="1"/>
        <s v="Gazelle" u="1"/>
        <s v="Gilbert's Whistler" u="1"/>
        <s v="Giraffe" u="1"/>
        <s v="Goat" u="1"/>
        <s v="Gorilla" u="1"/>
        <s v="Green pheasant" u="1"/>
        <s v="Gyrfalcon" u="1"/>
        <s v="Hyena" u="1"/>
        <s v="Iguana" u="1"/>
        <s v="Jaguar" u="1"/>
        <s v="Kangaroo" u="1"/>
        <s v="Kiwi" u="1"/>
        <s v="Komodo dragon" u="1"/>
        <s v="Lemur" u="1"/>
        <s v="Lesser Kiskadee" u="1"/>
        <s v="Lynx" u="1"/>
        <s v="Mongoose" u="1"/>
        <s v="Moose" u="1"/>
        <s v="Motmot" u="1"/>
        <s v="Ox" u="1"/>
        <s v="Palmchat" u="1"/>
        <s v="Panda" u="1"/>
        <s v="Parrot" u="1"/>
        <s v="Peacock" u="1"/>
        <s v="Peccary" u="1"/>
        <s v="Pelican" u="1"/>
        <s v="Pigeon" u="1"/>
        <s v="Raggiana bird-of-paradise" u="1"/>
        <s v="Red-billed streamertail" u="1"/>
        <s v="Red-billed tropicbird" u="1"/>
        <s v="Resplendent quetzal" u="1"/>
        <s v="Rooster" u="1"/>
        <s v="Rufous hornero" u="1"/>
        <s v="Scarlet ibis" u="1"/>
        <s v="Sheep" u="1"/>
        <s v="Springbok" u="1"/>
        <s v="Swan" u="1"/>
        <s v="Tapir" u="1"/>
        <s v="Torogoz" u="1"/>
        <s v="Tortoise" u="1"/>
        <s v="Trogon" u="1"/>
        <s v="Turtle" u="1"/>
        <s v="Vanuatu megapode" u="1"/>
        <s v="Venezuelan troupial" u="1"/>
        <s v="Vicuña" u="1"/>
        <s v="Wagtail" u="1"/>
        <s v="Water Buffalo" u="1"/>
        <s v="Wild dog" u="1"/>
        <s v="Wildebeest" u="1"/>
        <s v="Zebra" u="1"/>
      </sharedItems>
    </cacheField>
    <cacheField name="[Range].[Continent].[Continent]" caption="Continent" numFmtId="0" hierarchy="2" level="1">
      <sharedItems count="5">
        <s v="Africa"/>
        <s v="Americas"/>
        <s v="Asia"/>
        <s v="Europe"/>
        <s v="Oceania"/>
      </sharedItems>
    </cacheField>
    <cacheField name="[Range].[Status].[Status]" caption="Status" numFmtId="0" hierarchy="4" level="1">
      <sharedItems count="2">
        <s v="Developing"/>
        <s v="Developed"/>
      </sharedItems>
    </cacheField>
    <cacheField name="[Measures].[Sum of Population]" caption="Sum of Population" numFmtId="0" hierarchy="46" level="32767"/>
    <cacheField name="[Measures].[Sum of Tourists]" caption="Sum of Tourists" numFmtId="0" hierarchy="48" level="32767"/>
    <cacheField name="[Measures].[Count of Country]" caption="Count of Country" numFmtId="0" hierarchy="45" level="32767"/>
    <cacheField name="[Measures].[Sum of GDP]" caption="Sum of GDP" numFmtId="0" hierarchy="49" level="32767"/>
  </cacheFields>
  <cacheHierarchies count="57">
    <cacheHierarchy uniqueName="[Range].[Rowid]" caption="Rowid" attribute="1" defaultMemberUniqueName="[Range].[Rowid].[All]" allUniqueName="[Range].[Rowid].[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ontinent]" caption="Continent" attribute="1" defaultMemberUniqueName="[Range].[Continent].[All]" allUniqueName="[Range].[Continent].[All]" dimensionUniqueName="[Range]" displayFolder="" count="2" memberValueDatatype="130" unbalanced="0">
      <fieldsUsage count="2">
        <fieldUsage x="-1"/>
        <fieldUsage x="1"/>
      </fieldsUsage>
    </cacheHierarchy>
    <cacheHierarchy uniqueName="[Range].[Capital]" caption="Capital" attribute="1" defaultMemberUniqueName="[Range].[Capital].[All]" allUniqueName="[Range].[Capital].[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fieldsUsage count="2">
        <fieldUsage x="-1"/>
        <fieldUsage x="2"/>
      </fieldsUsage>
    </cacheHierarchy>
    <cacheHierarchy uniqueName="[Range].[GDP]" caption="GDP" attribute="1" defaultMemberUniqueName="[Range].[GDP].[All]" allUniqueName="[Range].[GDP].[All]" dimensionUniqueName="[Range]" displayFolder="" count="0" memberValueDatatype="5" unbalanced="0"/>
    <cacheHierarchy uniqueName="[Range].[Population]" caption="Population" attribute="1" defaultMemberUniqueName="[Range].[Population].[All]" allUniqueName="[Range].[Population].[All]" dimensionUniqueName="[Range]" displayFolder="" count="0" memberValueDatatype="20" unbalanced="0"/>
    <cacheHierarchy uniqueName="[Range].[Density]" caption="Density" attribute="1" defaultMemberUniqueName="[Range].[Density].[All]" allUniqueName="[Range].[Density].[All]" dimensionUniqueName="[Range]" displayFolder="" count="0" memberValueDatatype="20" unbalanced="0"/>
    <cacheHierarchy uniqueName="[Range].[Area]" caption="Area" attribute="1" defaultMemberUniqueName="[Range].[Area].[All]" allUniqueName="[Range].[Area].[All]" dimensionUniqueName="[Range]" displayFolder="" count="0" memberValueDatatype="20" unbalanced="0"/>
    <cacheHierarchy uniqueName="[Range].[Migrants]" caption="Migrants" attribute="1" defaultMemberUniqueName="[Range].[Migrants].[All]" allUniqueName="[Range].[Migrants].[All]" dimensionUniqueName="[Range]" displayFolder="" count="0" memberValueDatatype="20" unbalanced="0"/>
    <cacheHierarchy uniqueName="[Range].[Fert_Rate]" caption="Fert_Rate" attribute="1" defaultMemberUniqueName="[Range].[Fert_Rate].[All]" allUniqueName="[Range].[Fert_Rate].[All]" dimensionUniqueName="[Range]" displayFolder="" count="0" memberValueDatatype="5" unbalanced="0"/>
    <cacheHierarchy uniqueName="[Range].[Avg_Age]" caption="Avg_Age" attribute="1" defaultMemberUniqueName="[Range].[Avg_Age].[All]" allUniqueName="[Range].[Avg_Age].[All]" dimensionUniqueName="[Range]" displayFolder="" count="0" memberValueDatatype="20" unbalanced="0"/>
    <cacheHierarchy uniqueName="[Range].[Urban_Percentage]" caption="Urban_Percentage" attribute="1" defaultMemberUniqueName="[Range].[Urban_Percentage].[All]" allUniqueName="[Range].[Urban_Percentage].[All]" dimensionUniqueName="[Range]" displayFolder="" count="0" memberValueDatatype="20" unbalanced="0"/>
    <cacheHierarchy uniqueName="[Range].[World_Share]" caption="World_Share" attribute="1" defaultMemberUniqueName="[Range].[World_Share].[All]" allUniqueName="[Range].[World_Share].[All]" dimensionUniqueName="[Range]" displayFolder="" count="0" memberValueDatatype="5" unbalanced="0"/>
    <cacheHierarchy uniqueName="[Range].[Internet_Users]" caption="Internet_Users" attribute="1" defaultMemberUniqueName="[Range].[Internet_Users].[All]" allUniqueName="[Range].[Internet_Users].[All]" dimensionUniqueName="[Range]" displayFolder="" count="0" memberValueDatatype="20" unbalanced="0"/>
    <cacheHierarchy uniqueName="[Range].[Life_Expectancy]" caption="Life_Expectancy" attribute="1" defaultMemberUniqueName="[Range].[Life_Expectancy].[All]" allUniqueName="[Range].[Life_Expectancy].[All]" dimensionUniqueName="[Range]" displayFolder="" count="0" memberValueDatatype="5" unbalanced="0"/>
    <cacheHierarchy uniqueName="[Range].[Tourists]" caption="Tourists" attribute="1" defaultMemberUniqueName="[Range].[Tourists].[All]" allUniqueName="[Range].[Tourists].[All]" dimensionUniqueName="[Range]" displayFolder="" count="0" memberValueDatatype="20" unbalanced="0"/>
    <cacheHierarchy uniqueName="[Range].[Happines]" caption="Happines" attribute="1" defaultMemberUniqueName="[Range].[Happines].[All]" allUniqueName="[Range].[Happines].[All]" dimensionUniqueName="[Range]" displayFolder="" count="0" memberValueDatatype="20" unbalanced="0"/>
    <cacheHierarchy uniqueName="[Range].[National_Animal]" caption="National_Animal" attribute="1" defaultMemberUniqueName="[Range].[National_Animal].[All]" allUniqueName="[Range].[National_Animal].[All]" dimensionUniqueName="[Range]" displayFolder="" count="2" memberValueDatatype="130" unbalanced="0">
      <fieldsUsage count="2">
        <fieldUsage x="-1"/>
        <fieldUsage x="0"/>
      </fieldsUsage>
    </cacheHierarchy>
    <cacheHierarchy uniqueName="[Range].[Latitude]" caption="Latitude" attribute="1" defaultMemberUniqueName="[Range].[Latitude].[All]" allUniqueName="[Range].[Latitude].[All]" dimensionUniqueName="[Range]" displayFolder="" count="0" memberValueDatatype="5" unbalanced="0"/>
    <cacheHierarchy uniqueName="[Range].[Longitude]" caption="Longitude" attribute="1" defaultMemberUniqueName="[Range].[Longitude].[All]" allUniqueName="[Range].[Longitude].[All]" dimensionUniqueName="[Range]" displayFolder="" count="0" memberValueDatatype="5" unbalanced="0"/>
    <cacheHierarchy uniqueName="[Table2].[Rowid]" caption="Rowid" attribute="1" defaultMemberUniqueName="[Table2].[Rowid].[All]" allUniqueName="[Table2].[Rowid].[All]" dimensionUniqueName="[Table2]" displayFolder="" count="0" memberValueDatatype="20" unbalanced="0"/>
    <cacheHierarchy uniqueName="[Table2].[Country]" caption="Country" attribute="1" defaultMemberUniqueName="[Table2].[Country].[All]" allUniqueName="[Table2].[Country].[All]" dimensionUniqueName="[Table2]" displayFolder="" count="0" memberValueDatatype="130" unbalanced="0"/>
    <cacheHierarchy uniqueName="[Table2].[Continent]" caption="Continent" attribute="1" defaultMemberUniqueName="[Table2].[Continent].[All]" allUniqueName="[Table2].[Continent].[All]" dimensionUniqueName="[Table2]" displayFolder="" count="0" memberValueDatatype="130" unbalanced="0"/>
    <cacheHierarchy uniqueName="[Table2].[Capital]" caption="Capital" attribute="1" defaultMemberUniqueName="[Table2].[Capital].[All]" allUniqueName="[Table2].[Capital].[All]" dimensionUniqueName="[Table2]" displayFolder="" count="0" memberValueDatatype="130" unbalanced="0"/>
    <cacheHierarchy uniqueName="[Table2].[Status]" caption="Status" attribute="1" defaultMemberUniqueName="[Table2].[Status].[All]" allUniqueName="[Table2].[Status].[All]" dimensionUniqueName="[Table2]" displayFolder="" count="0" memberValueDatatype="130" unbalanced="0"/>
    <cacheHierarchy uniqueName="[Table2].[GDP]" caption="GDP" attribute="1" defaultMemberUniqueName="[Table2].[GDP].[All]" allUniqueName="[Table2].[GDP].[All]" dimensionUniqueName="[Table2]" displayFolder="" count="0" memberValueDatatype="5" unbalanced="0"/>
    <cacheHierarchy uniqueName="[Table2].[Population]" caption="Population" attribute="1" defaultMemberUniqueName="[Table2].[Population].[All]" allUniqueName="[Table2].[Population].[All]" dimensionUniqueName="[Table2]" displayFolder="" count="0" memberValueDatatype="20" unbalanced="0"/>
    <cacheHierarchy uniqueName="[Table2].[Density]" caption="Density" attribute="1" defaultMemberUniqueName="[Table2].[Density].[All]" allUniqueName="[Table2].[Density].[All]" dimensionUniqueName="[Table2]" displayFolder="" count="0" memberValueDatatype="20" unbalanced="0"/>
    <cacheHierarchy uniqueName="[Table2].[Area]" caption="Area" attribute="1" defaultMemberUniqueName="[Table2].[Area].[All]" allUniqueName="[Table2].[Area].[All]" dimensionUniqueName="[Table2]" displayFolder="" count="0" memberValueDatatype="20" unbalanced="0"/>
    <cacheHierarchy uniqueName="[Table2].[Migrants]" caption="Migrants" attribute="1" defaultMemberUniqueName="[Table2].[Migrants].[All]" allUniqueName="[Table2].[Migrants].[All]" dimensionUniqueName="[Table2]" displayFolder="" count="0" memberValueDatatype="20" unbalanced="0"/>
    <cacheHierarchy uniqueName="[Table2].[Fert_Rate]" caption="Fert_Rate" attribute="1" defaultMemberUniqueName="[Table2].[Fert_Rate].[All]" allUniqueName="[Table2].[Fert_Rate].[All]" dimensionUniqueName="[Table2]" displayFolder="" count="0" memberValueDatatype="5" unbalanced="0"/>
    <cacheHierarchy uniqueName="[Table2].[Avg_Age]" caption="Avg_Age" attribute="1" defaultMemberUniqueName="[Table2].[Avg_Age].[All]" allUniqueName="[Table2].[Avg_Age].[All]" dimensionUniqueName="[Table2]" displayFolder="" count="0" memberValueDatatype="20" unbalanced="0"/>
    <cacheHierarchy uniqueName="[Table2].[Urban_Percentage]" caption="Urban_Percentage" attribute="1" defaultMemberUniqueName="[Table2].[Urban_Percentage].[All]" allUniqueName="[Table2].[Urban_Percentage].[All]" dimensionUniqueName="[Table2]" displayFolder="" count="0" memberValueDatatype="20" unbalanced="0"/>
    <cacheHierarchy uniqueName="[Table2].[World_Share]" caption="World_Share" attribute="1" defaultMemberUniqueName="[Table2].[World_Share].[All]" allUniqueName="[Table2].[World_Share].[All]" dimensionUniqueName="[Table2]" displayFolder="" count="0" memberValueDatatype="5" unbalanced="0"/>
    <cacheHierarchy uniqueName="[Table2].[Internet_Users]" caption="Internet_Users" attribute="1" defaultMemberUniqueName="[Table2].[Internet_Users].[All]" allUniqueName="[Table2].[Internet_Users].[All]" dimensionUniqueName="[Table2]" displayFolder="" count="0" memberValueDatatype="20" unbalanced="0"/>
    <cacheHierarchy uniqueName="[Table2].[Life_Expectancy]" caption="Life_Expectancy" attribute="1" defaultMemberUniqueName="[Table2].[Life_Expectancy].[All]" allUniqueName="[Table2].[Life_Expectancy].[All]" dimensionUniqueName="[Table2]" displayFolder="" count="0" memberValueDatatype="5" unbalanced="0"/>
    <cacheHierarchy uniqueName="[Table2].[Tourists]" caption="Tourists" attribute="1" defaultMemberUniqueName="[Table2].[Tourists].[All]" allUniqueName="[Table2].[Tourists].[All]" dimensionUniqueName="[Table2]" displayFolder="" count="0" memberValueDatatype="20" unbalanced="0"/>
    <cacheHierarchy uniqueName="[Table2].[Happines]" caption="Happines" attribute="1" defaultMemberUniqueName="[Table2].[Happines].[All]" allUniqueName="[Table2].[Happines].[All]" dimensionUniqueName="[Table2]" displayFolder="" count="0" memberValueDatatype="20" unbalanced="0"/>
    <cacheHierarchy uniqueName="[Table2].[National_Animal]" caption="National_Animal" attribute="1" defaultMemberUniqueName="[Table2].[National_Animal].[All]" allUniqueName="[Table2].[National_Animal].[All]" dimensionUniqueName="[Table2]" displayFolder="" count="0" memberValueDatatype="130" unbalanced="0"/>
    <cacheHierarchy uniqueName="[Table2].[Latitude]" caption="Latitude" attribute="1" defaultMemberUniqueName="[Table2].[Latitude].[All]" allUniqueName="[Table2].[Latitude].[All]" dimensionUniqueName="[Table2]" displayFolder="" count="0" memberValueDatatype="5" unbalanced="0"/>
    <cacheHierarchy uniqueName="[Table2].[Longitude]" caption="Longitude" attribute="1" defaultMemberUniqueName="[Table2].[Longitude].[All]" allUniqueName="[Table2].[Longitude].[All]" dimensionUniqueName="[Table2]" displayFolder="" count="0" memberValueDatatype="5"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Country]" caption="Count of Country" measure="1" displayFolder="" measureGroup="Range" count="0" oneField="1" hidden="1">
      <fieldsUsage count="1">
        <fieldUsage x="5"/>
      </fieldsUsage>
      <extLst>
        <ext xmlns:x15="http://schemas.microsoft.com/office/spreadsheetml/2010/11/main" uri="{B97F6D7D-B522-45F9-BDA1-12C45D357490}">
          <x15:cacheHierarchy aggregatedColumn="1"/>
        </ext>
      </extLst>
    </cacheHierarchy>
    <cacheHierarchy uniqueName="[Measures].[Sum of Population]" caption="Sum of Population" measure="1" displayFolder="" measureGroup="Range" count="0" oneField="1" hidden="1">
      <fieldsUsage count="1">
        <fieldUsage x="3"/>
      </fieldsUsage>
      <extLst>
        <ext xmlns:x15="http://schemas.microsoft.com/office/spreadsheetml/2010/11/main" uri="{B97F6D7D-B522-45F9-BDA1-12C45D357490}">
          <x15:cacheHierarchy aggregatedColumn="6"/>
        </ext>
      </extLst>
    </cacheHierarchy>
    <cacheHierarchy uniqueName="[Measures].[Count of Status]" caption="Count of Status" measure="1" displayFolder="" measureGroup="Range" count="0" hidden="1">
      <extLst>
        <ext xmlns:x15="http://schemas.microsoft.com/office/spreadsheetml/2010/11/main" uri="{B97F6D7D-B522-45F9-BDA1-12C45D357490}">
          <x15:cacheHierarchy aggregatedColumn="4"/>
        </ext>
      </extLst>
    </cacheHierarchy>
    <cacheHierarchy uniqueName="[Measures].[Sum of Tourists]" caption="Sum of Tourists" measure="1" displayFolder="" measureGroup="Range" count="0" oneField="1" hidden="1">
      <fieldsUsage count="1">
        <fieldUsage x="4"/>
      </fieldsUsage>
      <extLst>
        <ext xmlns:x15="http://schemas.microsoft.com/office/spreadsheetml/2010/11/main" uri="{B97F6D7D-B522-45F9-BDA1-12C45D357490}">
          <x15:cacheHierarchy aggregatedColumn="16"/>
        </ext>
      </extLst>
    </cacheHierarchy>
    <cacheHierarchy uniqueName="[Measures].[Sum of GDP]" caption="Sum of GDP" measure="1" displayFolder="" measureGroup="Range" count="0" oneField="1" hidden="1">
      <fieldsUsage count="1">
        <fieldUsage x="6"/>
      </fieldsUsage>
      <extLst>
        <ext xmlns:x15="http://schemas.microsoft.com/office/spreadsheetml/2010/11/main" uri="{B97F6D7D-B522-45F9-BDA1-12C45D357490}">
          <x15:cacheHierarchy aggregatedColumn="5"/>
        </ext>
      </extLst>
    </cacheHierarchy>
    <cacheHierarchy uniqueName="[Measures].[Sum of Population 2]" caption="Sum of Population 2" measure="1" displayFolder="" measureGroup="Table2" count="0" hidden="1">
      <extLst>
        <ext xmlns:x15="http://schemas.microsoft.com/office/spreadsheetml/2010/11/main" uri="{B97F6D7D-B522-45F9-BDA1-12C45D357490}">
          <x15:cacheHierarchy aggregatedColumn="27"/>
        </ext>
      </extLst>
    </cacheHierarchy>
    <cacheHierarchy uniqueName="[Measures].[Average of Population]" caption="Average of Population" measure="1" displayFolder="" measureGroup="Table2" count="0" hidden="1">
      <extLst>
        <ext xmlns:x15="http://schemas.microsoft.com/office/spreadsheetml/2010/11/main" uri="{B97F6D7D-B522-45F9-BDA1-12C45D357490}">
          <x15:cacheHierarchy aggregatedColumn="27"/>
        </ext>
      </extLst>
    </cacheHierarchy>
    <cacheHierarchy uniqueName="[Measures].[Count of Country 2]" caption="Count of Country 2" measure="1" displayFolder="" measureGroup="Table2" count="0" hidden="1">
      <extLst>
        <ext xmlns:x15="http://schemas.microsoft.com/office/spreadsheetml/2010/11/main" uri="{B97F6D7D-B522-45F9-BDA1-12C45D357490}">
          <x15:cacheHierarchy aggregatedColumn="22"/>
        </ext>
      </extLst>
    </cacheHierarchy>
    <cacheHierarchy uniqueName="[Measures].[Count of Status 2]" caption="Count of Status 2" measure="1" displayFolder="" measureGroup="Table2" count="0" hidden="1">
      <extLst>
        <ext xmlns:x15="http://schemas.microsoft.com/office/spreadsheetml/2010/11/main" uri="{B97F6D7D-B522-45F9-BDA1-12C45D357490}">
          <x15:cacheHierarchy aggregatedColumn="25"/>
        </ext>
      </extLst>
    </cacheHierarchy>
    <cacheHierarchy uniqueName="[Measures].[Sum of Tourists 2]" caption="Sum of Tourists 2" measure="1" displayFolder="" measureGroup="Table2" count="0" hidden="1">
      <extLst>
        <ext xmlns:x15="http://schemas.microsoft.com/office/spreadsheetml/2010/11/main" uri="{B97F6D7D-B522-45F9-BDA1-12C45D357490}">
          <x15:cacheHierarchy aggregatedColumn="37"/>
        </ext>
      </extLst>
    </cacheHierarchy>
    <cacheHierarchy uniqueName="[Measures].[Sum of GDP 2]" caption="Sum of GDP 2" measure="1" displayFolder="" measureGroup="Table2" count="0" hidden="1">
      <extLst>
        <ext xmlns:x15="http://schemas.microsoft.com/office/spreadsheetml/2010/11/main" uri="{B97F6D7D-B522-45F9-BDA1-12C45D357490}">
          <x15:cacheHierarchy aggregatedColumn="26"/>
        </ext>
      </extLst>
    </cacheHierarchy>
    <cacheHierarchy uniqueName="[Measures].[Count of Continent]" caption="Count of Continent" measure="1" displayFolder="" measureGroup="Table2"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exandra Claudia Girnita" refreshedDate="45130.937873148148" backgroundQuery="1" createdVersion="8" refreshedVersion="8" minRefreshableVersion="3" recordCount="0" supportSubquery="1" supportAdvancedDrill="1" xr:uid="{DD12FC78-D23A-4901-B1AC-19FC9D4DBAB3}">
  <cacheSource type="external" connectionId="1"/>
  <cacheFields count="2">
    <cacheField name="[Range].[National_Animal].[National_Animal]" caption="National_Animal" numFmtId="0" hierarchy="18" level="1">
      <sharedItems count="10">
        <s v="Andean condor"/>
        <s v="Bear"/>
        <s v="Eagle"/>
        <s v="Elephant"/>
        <s v="Horse"/>
        <s v="Leopard"/>
        <s v="Lion"/>
        <s v="Oryx"/>
        <s v="Tiger"/>
        <s v="Wolf"/>
      </sharedItems>
    </cacheField>
    <cacheField name="[Measures].[Count of Country]" caption="Count of Country" numFmtId="0" hierarchy="45" level="32767"/>
  </cacheFields>
  <cacheHierarchies count="57">
    <cacheHierarchy uniqueName="[Range].[Rowid]" caption="Rowid" attribute="1" defaultMemberUniqueName="[Range].[Rowid].[All]" allUniqueName="[Range].[Rowid].[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ontinent]" caption="Continent" attribute="1" defaultMemberUniqueName="[Range].[Continent].[All]" allUniqueName="[Range].[Continent].[All]" dimensionUniqueName="[Range]" displayFolder="" count="0" memberValueDatatype="130" unbalanced="0"/>
    <cacheHierarchy uniqueName="[Range].[Capital]" caption="Capital" attribute="1" defaultMemberUniqueName="[Range].[Capital].[All]" allUniqueName="[Range].[Capital].[All]" dimensionUniqueName="[Range]" displayFolder="" count="0" memberValueDatatype="130" unbalanced="0"/>
    <cacheHierarchy uniqueName="[Range].[Status]" caption="Status" attribute="1" defaultMemberUniqueName="[Range].[Status].[All]" allUniqueName="[Range].[Status].[All]" dimensionUniqueName="[Range]" displayFolder="" count="0" memberValueDatatype="130" unbalanced="0"/>
    <cacheHierarchy uniqueName="[Range].[GDP]" caption="GDP" attribute="1" defaultMemberUniqueName="[Range].[GDP].[All]" allUniqueName="[Range].[GDP].[All]" dimensionUniqueName="[Range]" displayFolder="" count="0" memberValueDatatype="5" unbalanced="0"/>
    <cacheHierarchy uniqueName="[Range].[Population]" caption="Population" attribute="1" defaultMemberUniqueName="[Range].[Population].[All]" allUniqueName="[Range].[Population].[All]" dimensionUniqueName="[Range]" displayFolder="" count="0" memberValueDatatype="20" unbalanced="0"/>
    <cacheHierarchy uniqueName="[Range].[Density]" caption="Density" attribute="1" defaultMemberUniqueName="[Range].[Density].[All]" allUniqueName="[Range].[Density].[All]" dimensionUniqueName="[Range]" displayFolder="" count="0" memberValueDatatype="20" unbalanced="0"/>
    <cacheHierarchy uniqueName="[Range].[Area]" caption="Area" attribute="1" defaultMemberUniqueName="[Range].[Area].[All]" allUniqueName="[Range].[Area].[All]" dimensionUniqueName="[Range]" displayFolder="" count="0" memberValueDatatype="20" unbalanced="0"/>
    <cacheHierarchy uniqueName="[Range].[Migrants]" caption="Migrants" attribute="1" defaultMemberUniqueName="[Range].[Migrants].[All]" allUniqueName="[Range].[Migrants].[All]" dimensionUniqueName="[Range]" displayFolder="" count="0" memberValueDatatype="20" unbalanced="0"/>
    <cacheHierarchy uniqueName="[Range].[Fert_Rate]" caption="Fert_Rate" attribute="1" defaultMemberUniqueName="[Range].[Fert_Rate].[All]" allUniqueName="[Range].[Fert_Rate].[All]" dimensionUniqueName="[Range]" displayFolder="" count="0" memberValueDatatype="5" unbalanced="0"/>
    <cacheHierarchy uniqueName="[Range].[Avg_Age]" caption="Avg_Age" attribute="1" defaultMemberUniqueName="[Range].[Avg_Age].[All]" allUniqueName="[Range].[Avg_Age].[All]" dimensionUniqueName="[Range]" displayFolder="" count="0" memberValueDatatype="20" unbalanced="0"/>
    <cacheHierarchy uniqueName="[Range].[Urban_Percentage]" caption="Urban_Percentage" attribute="1" defaultMemberUniqueName="[Range].[Urban_Percentage].[All]" allUniqueName="[Range].[Urban_Percentage].[All]" dimensionUniqueName="[Range]" displayFolder="" count="0" memberValueDatatype="20" unbalanced="0"/>
    <cacheHierarchy uniqueName="[Range].[World_Share]" caption="World_Share" attribute="1" defaultMemberUniqueName="[Range].[World_Share].[All]" allUniqueName="[Range].[World_Share].[All]" dimensionUniqueName="[Range]" displayFolder="" count="0" memberValueDatatype="5" unbalanced="0"/>
    <cacheHierarchy uniqueName="[Range].[Internet_Users]" caption="Internet_Users" attribute="1" defaultMemberUniqueName="[Range].[Internet_Users].[All]" allUniqueName="[Range].[Internet_Users].[All]" dimensionUniqueName="[Range]" displayFolder="" count="0" memberValueDatatype="20" unbalanced="0"/>
    <cacheHierarchy uniqueName="[Range].[Life_Expectancy]" caption="Life_Expectancy" attribute="1" defaultMemberUniqueName="[Range].[Life_Expectancy].[All]" allUniqueName="[Range].[Life_Expectancy].[All]" dimensionUniqueName="[Range]" displayFolder="" count="0" memberValueDatatype="5" unbalanced="0"/>
    <cacheHierarchy uniqueName="[Range].[Tourists]" caption="Tourists" attribute="1" defaultMemberUniqueName="[Range].[Tourists].[All]" allUniqueName="[Range].[Tourists].[All]" dimensionUniqueName="[Range]" displayFolder="" count="0" memberValueDatatype="20" unbalanced="0"/>
    <cacheHierarchy uniqueName="[Range].[Happines]" caption="Happines" attribute="1" defaultMemberUniqueName="[Range].[Happines].[All]" allUniqueName="[Range].[Happines].[All]" dimensionUniqueName="[Range]" displayFolder="" count="0" memberValueDatatype="20" unbalanced="0"/>
    <cacheHierarchy uniqueName="[Range].[National_Animal]" caption="National_Animal" attribute="1" defaultMemberUniqueName="[Range].[National_Animal].[All]" allUniqueName="[Range].[National_Animal].[All]" dimensionUniqueName="[Range]" displayFolder="" count="2" memberValueDatatype="130" unbalanced="0">
      <fieldsUsage count="2">
        <fieldUsage x="-1"/>
        <fieldUsage x="0"/>
      </fieldsUsage>
    </cacheHierarchy>
    <cacheHierarchy uniqueName="[Range].[Latitude]" caption="Latitude" attribute="1" defaultMemberUniqueName="[Range].[Latitude].[All]" allUniqueName="[Range].[Latitude].[All]" dimensionUniqueName="[Range]" displayFolder="" count="0" memberValueDatatype="5" unbalanced="0"/>
    <cacheHierarchy uniqueName="[Range].[Longitude]" caption="Longitude" attribute="1" defaultMemberUniqueName="[Range].[Longitude].[All]" allUniqueName="[Range].[Longitude].[All]" dimensionUniqueName="[Range]" displayFolder="" count="0" memberValueDatatype="5" unbalanced="0"/>
    <cacheHierarchy uniqueName="[Table2].[Rowid]" caption="Rowid" attribute="1" defaultMemberUniqueName="[Table2].[Rowid].[All]" allUniqueName="[Table2].[Rowid].[All]" dimensionUniqueName="[Table2]" displayFolder="" count="0" memberValueDatatype="20" unbalanced="0"/>
    <cacheHierarchy uniqueName="[Table2].[Country]" caption="Country" attribute="1" defaultMemberUniqueName="[Table2].[Country].[All]" allUniqueName="[Table2].[Country].[All]" dimensionUniqueName="[Table2]" displayFolder="" count="0" memberValueDatatype="130" unbalanced="0"/>
    <cacheHierarchy uniqueName="[Table2].[Continent]" caption="Continent" attribute="1" defaultMemberUniqueName="[Table2].[Continent].[All]" allUniqueName="[Table2].[Continent].[All]" dimensionUniqueName="[Table2]" displayFolder="" count="0" memberValueDatatype="130" unbalanced="0"/>
    <cacheHierarchy uniqueName="[Table2].[Capital]" caption="Capital" attribute="1" defaultMemberUniqueName="[Table2].[Capital].[All]" allUniqueName="[Table2].[Capital].[All]" dimensionUniqueName="[Table2]" displayFolder="" count="0" memberValueDatatype="130" unbalanced="0"/>
    <cacheHierarchy uniqueName="[Table2].[Status]" caption="Status" attribute="1" defaultMemberUniqueName="[Table2].[Status].[All]" allUniqueName="[Table2].[Status].[All]" dimensionUniqueName="[Table2]" displayFolder="" count="0" memberValueDatatype="130" unbalanced="0"/>
    <cacheHierarchy uniqueName="[Table2].[GDP]" caption="GDP" attribute="1" defaultMemberUniqueName="[Table2].[GDP].[All]" allUniqueName="[Table2].[GDP].[All]" dimensionUniqueName="[Table2]" displayFolder="" count="0" memberValueDatatype="5" unbalanced="0"/>
    <cacheHierarchy uniqueName="[Table2].[Population]" caption="Population" attribute="1" defaultMemberUniqueName="[Table2].[Population].[All]" allUniqueName="[Table2].[Population].[All]" dimensionUniqueName="[Table2]" displayFolder="" count="0" memberValueDatatype="20" unbalanced="0"/>
    <cacheHierarchy uniqueName="[Table2].[Density]" caption="Density" attribute="1" defaultMemberUniqueName="[Table2].[Density].[All]" allUniqueName="[Table2].[Density].[All]" dimensionUniqueName="[Table2]" displayFolder="" count="0" memberValueDatatype="20" unbalanced="0"/>
    <cacheHierarchy uniqueName="[Table2].[Area]" caption="Area" attribute="1" defaultMemberUniqueName="[Table2].[Area].[All]" allUniqueName="[Table2].[Area].[All]" dimensionUniqueName="[Table2]" displayFolder="" count="0" memberValueDatatype="20" unbalanced="0"/>
    <cacheHierarchy uniqueName="[Table2].[Migrants]" caption="Migrants" attribute="1" defaultMemberUniqueName="[Table2].[Migrants].[All]" allUniqueName="[Table2].[Migrants].[All]" dimensionUniqueName="[Table2]" displayFolder="" count="0" memberValueDatatype="20" unbalanced="0"/>
    <cacheHierarchy uniqueName="[Table2].[Fert_Rate]" caption="Fert_Rate" attribute="1" defaultMemberUniqueName="[Table2].[Fert_Rate].[All]" allUniqueName="[Table2].[Fert_Rate].[All]" dimensionUniqueName="[Table2]" displayFolder="" count="0" memberValueDatatype="5" unbalanced="0"/>
    <cacheHierarchy uniqueName="[Table2].[Avg_Age]" caption="Avg_Age" attribute="1" defaultMemberUniqueName="[Table2].[Avg_Age].[All]" allUniqueName="[Table2].[Avg_Age].[All]" dimensionUniqueName="[Table2]" displayFolder="" count="0" memberValueDatatype="20" unbalanced="0"/>
    <cacheHierarchy uniqueName="[Table2].[Urban_Percentage]" caption="Urban_Percentage" attribute="1" defaultMemberUniqueName="[Table2].[Urban_Percentage].[All]" allUniqueName="[Table2].[Urban_Percentage].[All]" dimensionUniqueName="[Table2]" displayFolder="" count="0" memberValueDatatype="20" unbalanced="0"/>
    <cacheHierarchy uniqueName="[Table2].[World_Share]" caption="World_Share" attribute="1" defaultMemberUniqueName="[Table2].[World_Share].[All]" allUniqueName="[Table2].[World_Share].[All]" dimensionUniqueName="[Table2]" displayFolder="" count="0" memberValueDatatype="5" unbalanced="0"/>
    <cacheHierarchy uniqueName="[Table2].[Internet_Users]" caption="Internet_Users" attribute="1" defaultMemberUniqueName="[Table2].[Internet_Users].[All]" allUniqueName="[Table2].[Internet_Users].[All]" dimensionUniqueName="[Table2]" displayFolder="" count="0" memberValueDatatype="20" unbalanced="0"/>
    <cacheHierarchy uniqueName="[Table2].[Life_Expectancy]" caption="Life_Expectancy" attribute="1" defaultMemberUniqueName="[Table2].[Life_Expectancy].[All]" allUniqueName="[Table2].[Life_Expectancy].[All]" dimensionUniqueName="[Table2]" displayFolder="" count="0" memberValueDatatype="5" unbalanced="0"/>
    <cacheHierarchy uniqueName="[Table2].[Tourists]" caption="Tourists" attribute="1" defaultMemberUniqueName="[Table2].[Tourists].[All]" allUniqueName="[Table2].[Tourists].[All]" dimensionUniqueName="[Table2]" displayFolder="" count="0" memberValueDatatype="20" unbalanced="0"/>
    <cacheHierarchy uniqueName="[Table2].[Happines]" caption="Happines" attribute="1" defaultMemberUniqueName="[Table2].[Happines].[All]" allUniqueName="[Table2].[Happines].[All]" dimensionUniqueName="[Table2]" displayFolder="" count="0" memberValueDatatype="20" unbalanced="0"/>
    <cacheHierarchy uniqueName="[Table2].[National_Animal]" caption="National_Animal" attribute="1" defaultMemberUniqueName="[Table2].[National_Animal].[All]" allUniqueName="[Table2].[National_Animal].[All]" dimensionUniqueName="[Table2]" displayFolder="" count="0" memberValueDatatype="130" unbalanced="0"/>
    <cacheHierarchy uniqueName="[Table2].[Latitude]" caption="Latitude" attribute="1" defaultMemberUniqueName="[Table2].[Latitude].[All]" allUniqueName="[Table2].[Latitude].[All]" dimensionUniqueName="[Table2]" displayFolder="" count="0" memberValueDatatype="5" unbalanced="0"/>
    <cacheHierarchy uniqueName="[Table2].[Longitude]" caption="Longitude" attribute="1" defaultMemberUniqueName="[Table2].[Longitude].[All]" allUniqueName="[Table2].[Longitude].[All]" dimensionUniqueName="[Table2]" displayFolder="" count="0" memberValueDatatype="5"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Country]" caption="Count of Country"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opulation]" caption="Sum of Population" measure="1" displayFolder="" measureGroup="Range" count="0" hidden="1">
      <extLst>
        <ext xmlns:x15="http://schemas.microsoft.com/office/spreadsheetml/2010/11/main" uri="{B97F6D7D-B522-45F9-BDA1-12C45D357490}">
          <x15:cacheHierarchy aggregatedColumn="6"/>
        </ext>
      </extLst>
    </cacheHierarchy>
    <cacheHierarchy uniqueName="[Measures].[Count of Status]" caption="Count of Status" measure="1" displayFolder="" measureGroup="Range" count="0" hidden="1">
      <extLst>
        <ext xmlns:x15="http://schemas.microsoft.com/office/spreadsheetml/2010/11/main" uri="{B97F6D7D-B522-45F9-BDA1-12C45D357490}">
          <x15:cacheHierarchy aggregatedColumn="4"/>
        </ext>
      </extLst>
    </cacheHierarchy>
    <cacheHierarchy uniqueName="[Measures].[Sum of Tourists]" caption="Sum of Tourists" measure="1" displayFolder="" measureGroup="Range" count="0" hidden="1">
      <extLst>
        <ext xmlns:x15="http://schemas.microsoft.com/office/spreadsheetml/2010/11/main" uri="{B97F6D7D-B522-45F9-BDA1-12C45D357490}">
          <x15:cacheHierarchy aggregatedColumn="16"/>
        </ext>
      </extLst>
    </cacheHierarchy>
    <cacheHierarchy uniqueName="[Measures].[Sum of GDP]" caption="Sum of GDP" measure="1" displayFolder="" measureGroup="Range" count="0" hidden="1">
      <extLst>
        <ext xmlns:x15="http://schemas.microsoft.com/office/spreadsheetml/2010/11/main" uri="{B97F6D7D-B522-45F9-BDA1-12C45D357490}">
          <x15:cacheHierarchy aggregatedColumn="5"/>
        </ext>
      </extLst>
    </cacheHierarchy>
    <cacheHierarchy uniqueName="[Measures].[Sum of Population 2]" caption="Sum of Population 2" measure="1" displayFolder="" measureGroup="Table2" count="0" hidden="1">
      <extLst>
        <ext xmlns:x15="http://schemas.microsoft.com/office/spreadsheetml/2010/11/main" uri="{B97F6D7D-B522-45F9-BDA1-12C45D357490}">
          <x15:cacheHierarchy aggregatedColumn="27"/>
        </ext>
      </extLst>
    </cacheHierarchy>
    <cacheHierarchy uniqueName="[Measures].[Average of Population]" caption="Average of Population" measure="1" displayFolder="" measureGroup="Table2" count="0" hidden="1">
      <extLst>
        <ext xmlns:x15="http://schemas.microsoft.com/office/spreadsheetml/2010/11/main" uri="{B97F6D7D-B522-45F9-BDA1-12C45D357490}">
          <x15:cacheHierarchy aggregatedColumn="27"/>
        </ext>
      </extLst>
    </cacheHierarchy>
    <cacheHierarchy uniqueName="[Measures].[Count of Country 2]" caption="Count of Country 2" measure="1" displayFolder="" measureGroup="Table2" count="0" hidden="1">
      <extLst>
        <ext xmlns:x15="http://schemas.microsoft.com/office/spreadsheetml/2010/11/main" uri="{B97F6D7D-B522-45F9-BDA1-12C45D357490}">
          <x15:cacheHierarchy aggregatedColumn="22"/>
        </ext>
      </extLst>
    </cacheHierarchy>
    <cacheHierarchy uniqueName="[Measures].[Count of Status 2]" caption="Count of Status 2" measure="1" displayFolder="" measureGroup="Table2" count="0" hidden="1">
      <extLst>
        <ext xmlns:x15="http://schemas.microsoft.com/office/spreadsheetml/2010/11/main" uri="{B97F6D7D-B522-45F9-BDA1-12C45D357490}">
          <x15:cacheHierarchy aggregatedColumn="25"/>
        </ext>
      </extLst>
    </cacheHierarchy>
    <cacheHierarchy uniqueName="[Measures].[Sum of Tourists 2]" caption="Sum of Tourists 2" measure="1" displayFolder="" measureGroup="Table2" count="0" hidden="1">
      <extLst>
        <ext xmlns:x15="http://schemas.microsoft.com/office/spreadsheetml/2010/11/main" uri="{B97F6D7D-B522-45F9-BDA1-12C45D357490}">
          <x15:cacheHierarchy aggregatedColumn="37"/>
        </ext>
      </extLst>
    </cacheHierarchy>
    <cacheHierarchy uniqueName="[Measures].[Sum of GDP 2]" caption="Sum of GDP 2" measure="1" displayFolder="" measureGroup="Table2" count="0" hidden="1">
      <extLst>
        <ext xmlns:x15="http://schemas.microsoft.com/office/spreadsheetml/2010/11/main" uri="{B97F6D7D-B522-45F9-BDA1-12C45D357490}">
          <x15:cacheHierarchy aggregatedColumn="26"/>
        </ext>
      </extLst>
    </cacheHierarchy>
    <cacheHierarchy uniqueName="[Measures].[Count of Continent]" caption="Count of Continent" measure="1" displayFolder="" measureGroup="Table2"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22.925143518522" backgroundQuery="1" createdVersion="8" refreshedVersion="8" minRefreshableVersion="3" recordCount="0" supportSubquery="1" supportAdvancedDrill="1" xr:uid="{03986AD7-F6A6-481D-AE88-313397A17F18}">
  <cacheSource type="external" connectionId="1"/>
  <cacheFields count="3">
    <cacheField name="[Range].[Status].[Status]" caption="Status" numFmtId="0" hierarchy="4" level="1">
      <sharedItems count="2">
        <s v="Developed"/>
        <s v="Developing"/>
      </sharedItems>
    </cacheField>
    <cacheField name="[Measures].[Count of Country]" caption="Count of Country" numFmtId="0" hierarchy="45" level="32767"/>
    <cacheField name="[Range].[Continent].[Continent]" caption="Continent" numFmtId="0" hierarchy="2" level="1">
      <sharedItems count="5">
        <s v="Africa"/>
        <s v="Americas"/>
        <s v="Asia"/>
        <s v="Europe"/>
        <s v="Oceania"/>
      </sharedItems>
    </cacheField>
  </cacheFields>
  <cacheHierarchies count="57">
    <cacheHierarchy uniqueName="[Range].[Rowid]" caption="Rowid" attribute="1" defaultMemberUniqueName="[Range].[Rowid].[All]" allUniqueName="[Range].[Rowid].[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ontinent]" caption="Continent" attribute="1" defaultMemberUniqueName="[Range].[Continent].[All]" allUniqueName="[Range].[Continent].[All]" dimensionUniqueName="[Range]" displayFolder="" count="2" memberValueDatatype="130" unbalanced="0">
      <fieldsUsage count="2">
        <fieldUsage x="-1"/>
        <fieldUsage x="2"/>
      </fieldsUsage>
    </cacheHierarchy>
    <cacheHierarchy uniqueName="[Range].[Capital]" caption="Capital" attribute="1" defaultMemberUniqueName="[Range].[Capital].[All]" allUniqueName="[Range].[Capital].[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fieldsUsage count="2">
        <fieldUsage x="-1"/>
        <fieldUsage x="0"/>
      </fieldsUsage>
    </cacheHierarchy>
    <cacheHierarchy uniqueName="[Range].[GDP]" caption="GDP" attribute="1" defaultMemberUniqueName="[Range].[GDP].[All]" allUniqueName="[Range].[GDP].[All]" dimensionUniqueName="[Range]" displayFolder="" count="0" memberValueDatatype="5" unbalanced="0"/>
    <cacheHierarchy uniqueName="[Range].[Population]" caption="Population" attribute="1" defaultMemberUniqueName="[Range].[Population].[All]" allUniqueName="[Range].[Population].[All]" dimensionUniqueName="[Range]" displayFolder="" count="0" memberValueDatatype="20" unbalanced="0"/>
    <cacheHierarchy uniqueName="[Range].[Density]" caption="Density" attribute="1" defaultMemberUniqueName="[Range].[Density].[All]" allUniqueName="[Range].[Density].[All]" dimensionUniqueName="[Range]" displayFolder="" count="0" memberValueDatatype="20" unbalanced="0"/>
    <cacheHierarchy uniqueName="[Range].[Area]" caption="Area" attribute="1" defaultMemberUniqueName="[Range].[Area].[All]" allUniqueName="[Range].[Area].[All]" dimensionUniqueName="[Range]" displayFolder="" count="0" memberValueDatatype="20" unbalanced="0"/>
    <cacheHierarchy uniqueName="[Range].[Migrants]" caption="Migrants" attribute="1" defaultMemberUniqueName="[Range].[Migrants].[All]" allUniqueName="[Range].[Migrants].[All]" dimensionUniqueName="[Range]" displayFolder="" count="0" memberValueDatatype="20" unbalanced="0"/>
    <cacheHierarchy uniqueName="[Range].[Fert_Rate]" caption="Fert_Rate" attribute="1" defaultMemberUniqueName="[Range].[Fert_Rate].[All]" allUniqueName="[Range].[Fert_Rate].[All]" dimensionUniqueName="[Range]" displayFolder="" count="0" memberValueDatatype="5" unbalanced="0"/>
    <cacheHierarchy uniqueName="[Range].[Avg_Age]" caption="Avg_Age" attribute="1" defaultMemberUniqueName="[Range].[Avg_Age].[All]" allUniqueName="[Range].[Avg_Age].[All]" dimensionUniqueName="[Range]" displayFolder="" count="0" memberValueDatatype="20" unbalanced="0"/>
    <cacheHierarchy uniqueName="[Range].[Urban_Percentage]" caption="Urban_Percentage" attribute="1" defaultMemberUniqueName="[Range].[Urban_Percentage].[All]" allUniqueName="[Range].[Urban_Percentage].[All]" dimensionUniqueName="[Range]" displayFolder="" count="0" memberValueDatatype="20" unbalanced="0"/>
    <cacheHierarchy uniqueName="[Range].[World_Share]" caption="World_Share" attribute="1" defaultMemberUniqueName="[Range].[World_Share].[All]" allUniqueName="[Range].[World_Share].[All]" dimensionUniqueName="[Range]" displayFolder="" count="0" memberValueDatatype="5" unbalanced="0"/>
    <cacheHierarchy uniqueName="[Range].[Internet_Users]" caption="Internet_Users" attribute="1" defaultMemberUniqueName="[Range].[Internet_Users].[All]" allUniqueName="[Range].[Internet_Users].[All]" dimensionUniqueName="[Range]" displayFolder="" count="0" memberValueDatatype="20" unbalanced="0"/>
    <cacheHierarchy uniqueName="[Range].[Life_Expectancy]" caption="Life_Expectancy" attribute="1" defaultMemberUniqueName="[Range].[Life_Expectancy].[All]" allUniqueName="[Range].[Life_Expectancy].[All]" dimensionUniqueName="[Range]" displayFolder="" count="0" memberValueDatatype="5" unbalanced="0"/>
    <cacheHierarchy uniqueName="[Range].[Tourists]" caption="Tourists" attribute="1" defaultMemberUniqueName="[Range].[Tourists].[All]" allUniqueName="[Range].[Tourists].[All]" dimensionUniqueName="[Range]" displayFolder="" count="0" memberValueDatatype="20" unbalanced="0"/>
    <cacheHierarchy uniqueName="[Range].[Happines]" caption="Happines" attribute="1" defaultMemberUniqueName="[Range].[Happines].[All]" allUniqueName="[Range].[Happines].[All]" dimensionUniqueName="[Range]" displayFolder="" count="0" memberValueDatatype="20" unbalanced="0"/>
    <cacheHierarchy uniqueName="[Range].[National_Animal]" caption="National_Animal" attribute="1" defaultMemberUniqueName="[Range].[National_Animal].[All]" allUniqueName="[Range].[National_Animal].[All]" dimensionUniqueName="[Range]" displayFolder="" count="0" memberValueDatatype="130" unbalanced="0"/>
    <cacheHierarchy uniqueName="[Range].[Latitude]" caption="Latitude" attribute="1" defaultMemberUniqueName="[Range].[Latitude].[All]" allUniqueName="[Range].[Latitude].[All]" dimensionUniqueName="[Range]" displayFolder="" count="0" memberValueDatatype="5" unbalanced="0"/>
    <cacheHierarchy uniqueName="[Range].[Longitude]" caption="Longitude" attribute="1" defaultMemberUniqueName="[Range].[Longitude].[All]" allUniqueName="[Range].[Longitude].[All]" dimensionUniqueName="[Range]" displayFolder="" count="0" memberValueDatatype="5" unbalanced="0"/>
    <cacheHierarchy uniqueName="[Table2].[Rowid]" caption="Rowid" attribute="1" defaultMemberUniqueName="[Table2].[Rowid].[All]" allUniqueName="[Table2].[Rowid].[All]" dimensionUniqueName="[Table2]" displayFolder="" count="0" memberValueDatatype="20" unbalanced="0"/>
    <cacheHierarchy uniqueName="[Table2].[Country]" caption="Country" attribute="1" defaultMemberUniqueName="[Table2].[Country].[All]" allUniqueName="[Table2].[Country].[All]" dimensionUniqueName="[Table2]" displayFolder="" count="0" memberValueDatatype="130" unbalanced="0"/>
    <cacheHierarchy uniqueName="[Table2].[Continent]" caption="Continent" attribute="1" defaultMemberUniqueName="[Table2].[Continent].[All]" allUniqueName="[Table2].[Continent].[All]" dimensionUniqueName="[Table2]" displayFolder="" count="0" memberValueDatatype="130" unbalanced="0"/>
    <cacheHierarchy uniqueName="[Table2].[Capital]" caption="Capital" attribute="1" defaultMemberUniqueName="[Table2].[Capital].[All]" allUniqueName="[Table2].[Capital].[All]" dimensionUniqueName="[Table2]" displayFolder="" count="0" memberValueDatatype="130" unbalanced="0"/>
    <cacheHierarchy uniqueName="[Table2].[Status]" caption="Status" attribute="1" defaultMemberUniqueName="[Table2].[Status].[All]" allUniqueName="[Table2].[Status].[All]" dimensionUniqueName="[Table2]" displayFolder="" count="0" memberValueDatatype="130" unbalanced="0"/>
    <cacheHierarchy uniqueName="[Table2].[GDP]" caption="GDP" attribute="1" defaultMemberUniqueName="[Table2].[GDP].[All]" allUniqueName="[Table2].[GDP].[All]" dimensionUniqueName="[Table2]" displayFolder="" count="0" memberValueDatatype="5" unbalanced="0"/>
    <cacheHierarchy uniqueName="[Table2].[Population]" caption="Population" attribute="1" defaultMemberUniqueName="[Table2].[Population].[All]" allUniqueName="[Table2].[Population].[All]" dimensionUniqueName="[Table2]" displayFolder="" count="0" memberValueDatatype="20" unbalanced="0"/>
    <cacheHierarchy uniqueName="[Table2].[Density]" caption="Density" attribute="1" defaultMemberUniqueName="[Table2].[Density].[All]" allUniqueName="[Table2].[Density].[All]" dimensionUniqueName="[Table2]" displayFolder="" count="0" memberValueDatatype="20" unbalanced="0"/>
    <cacheHierarchy uniqueName="[Table2].[Area]" caption="Area" attribute="1" defaultMemberUniqueName="[Table2].[Area].[All]" allUniqueName="[Table2].[Area].[All]" dimensionUniqueName="[Table2]" displayFolder="" count="0" memberValueDatatype="20" unbalanced="0"/>
    <cacheHierarchy uniqueName="[Table2].[Migrants]" caption="Migrants" attribute="1" defaultMemberUniqueName="[Table2].[Migrants].[All]" allUniqueName="[Table2].[Migrants].[All]" dimensionUniqueName="[Table2]" displayFolder="" count="0" memberValueDatatype="20" unbalanced="0"/>
    <cacheHierarchy uniqueName="[Table2].[Fert_Rate]" caption="Fert_Rate" attribute="1" defaultMemberUniqueName="[Table2].[Fert_Rate].[All]" allUniqueName="[Table2].[Fert_Rate].[All]" dimensionUniqueName="[Table2]" displayFolder="" count="0" memberValueDatatype="5" unbalanced="0"/>
    <cacheHierarchy uniqueName="[Table2].[Avg_Age]" caption="Avg_Age" attribute="1" defaultMemberUniqueName="[Table2].[Avg_Age].[All]" allUniqueName="[Table2].[Avg_Age].[All]" dimensionUniqueName="[Table2]" displayFolder="" count="0" memberValueDatatype="20" unbalanced="0"/>
    <cacheHierarchy uniqueName="[Table2].[Urban_Percentage]" caption="Urban_Percentage" attribute="1" defaultMemberUniqueName="[Table2].[Urban_Percentage].[All]" allUniqueName="[Table2].[Urban_Percentage].[All]" dimensionUniqueName="[Table2]" displayFolder="" count="0" memberValueDatatype="20" unbalanced="0"/>
    <cacheHierarchy uniqueName="[Table2].[World_Share]" caption="World_Share" attribute="1" defaultMemberUniqueName="[Table2].[World_Share].[All]" allUniqueName="[Table2].[World_Share].[All]" dimensionUniqueName="[Table2]" displayFolder="" count="0" memberValueDatatype="5" unbalanced="0"/>
    <cacheHierarchy uniqueName="[Table2].[Internet_Users]" caption="Internet_Users" attribute="1" defaultMemberUniqueName="[Table2].[Internet_Users].[All]" allUniqueName="[Table2].[Internet_Users].[All]" dimensionUniqueName="[Table2]" displayFolder="" count="0" memberValueDatatype="20" unbalanced="0"/>
    <cacheHierarchy uniqueName="[Table2].[Life_Expectancy]" caption="Life_Expectancy" attribute="1" defaultMemberUniqueName="[Table2].[Life_Expectancy].[All]" allUniqueName="[Table2].[Life_Expectancy].[All]" dimensionUniqueName="[Table2]" displayFolder="" count="0" memberValueDatatype="5" unbalanced="0"/>
    <cacheHierarchy uniqueName="[Table2].[Tourists]" caption="Tourists" attribute="1" defaultMemberUniqueName="[Table2].[Tourists].[All]" allUniqueName="[Table2].[Tourists].[All]" dimensionUniqueName="[Table2]" displayFolder="" count="0" memberValueDatatype="20" unbalanced="0"/>
    <cacheHierarchy uniqueName="[Table2].[Happines]" caption="Happines" attribute="1" defaultMemberUniqueName="[Table2].[Happines].[All]" allUniqueName="[Table2].[Happines].[All]" dimensionUniqueName="[Table2]" displayFolder="" count="0" memberValueDatatype="20" unbalanced="0"/>
    <cacheHierarchy uniqueName="[Table2].[National_Animal]" caption="National_Animal" attribute="1" defaultMemberUniqueName="[Table2].[National_Animal].[All]" allUniqueName="[Table2].[National_Animal].[All]" dimensionUniqueName="[Table2]" displayFolder="" count="0" memberValueDatatype="130" unbalanced="0"/>
    <cacheHierarchy uniqueName="[Table2].[Latitude]" caption="Latitude" attribute="1" defaultMemberUniqueName="[Table2].[Latitude].[All]" allUniqueName="[Table2].[Latitude].[All]" dimensionUniqueName="[Table2]" displayFolder="" count="0" memberValueDatatype="5" unbalanced="0"/>
    <cacheHierarchy uniqueName="[Table2].[Longitude]" caption="Longitude" attribute="1" defaultMemberUniqueName="[Table2].[Longitude].[All]" allUniqueName="[Table2].[Longitude].[All]" dimensionUniqueName="[Table2]" displayFolder="" count="0" memberValueDatatype="5"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Country]" caption="Count of Country"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opulation]" caption="Sum of Population" measure="1" displayFolder="" measureGroup="Range" count="0" hidden="1">
      <extLst>
        <ext xmlns:x15="http://schemas.microsoft.com/office/spreadsheetml/2010/11/main" uri="{B97F6D7D-B522-45F9-BDA1-12C45D357490}">
          <x15:cacheHierarchy aggregatedColumn="6"/>
        </ext>
      </extLst>
    </cacheHierarchy>
    <cacheHierarchy uniqueName="[Measures].[Count of Status]" caption="Count of Status" measure="1" displayFolder="" measureGroup="Range" count="0" hidden="1">
      <extLst>
        <ext xmlns:x15="http://schemas.microsoft.com/office/spreadsheetml/2010/11/main" uri="{B97F6D7D-B522-45F9-BDA1-12C45D357490}">
          <x15:cacheHierarchy aggregatedColumn="4"/>
        </ext>
      </extLst>
    </cacheHierarchy>
    <cacheHierarchy uniqueName="[Measures].[Sum of Tourists]" caption="Sum of Tourists" measure="1" displayFolder="" measureGroup="Range" count="0" hidden="1">
      <extLst>
        <ext xmlns:x15="http://schemas.microsoft.com/office/spreadsheetml/2010/11/main" uri="{B97F6D7D-B522-45F9-BDA1-12C45D357490}">
          <x15:cacheHierarchy aggregatedColumn="16"/>
        </ext>
      </extLst>
    </cacheHierarchy>
    <cacheHierarchy uniqueName="[Measures].[Sum of GDP]" caption="Sum of GDP" measure="1" displayFolder="" measureGroup="Range" count="0" hidden="1">
      <extLst>
        <ext xmlns:x15="http://schemas.microsoft.com/office/spreadsheetml/2010/11/main" uri="{B97F6D7D-B522-45F9-BDA1-12C45D357490}">
          <x15:cacheHierarchy aggregatedColumn="5"/>
        </ext>
      </extLst>
    </cacheHierarchy>
    <cacheHierarchy uniqueName="[Measures].[Sum of Population 2]" caption="Sum of Population 2" measure="1" displayFolder="" measureGroup="Table2" count="0" hidden="1">
      <extLst>
        <ext xmlns:x15="http://schemas.microsoft.com/office/spreadsheetml/2010/11/main" uri="{B97F6D7D-B522-45F9-BDA1-12C45D357490}">
          <x15:cacheHierarchy aggregatedColumn="27"/>
        </ext>
      </extLst>
    </cacheHierarchy>
    <cacheHierarchy uniqueName="[Measures].[Average of Population]" caption="Average of Population" measure="1" displayFolder="" measureGroup="Table2" count="0" hidden="1">
      <extLst>
        <ext xmlns:x15="http://schemas.microsoft.com/office/spreadsheetml/2010/11/main" uri="{B97F6D7D-B522-45F9-BDA1-12C45D357490}">
          <x15:cacheHierarchy aggregatedColumn="27"/>
        </ext>
      </extLst>
    </cacheHierarchy>
    <cacheHierarchy uniqueName="[Measures].[Count of Country 2]" caption="Count of Country 2" measure="1" displayFolder="" measureGroup="Table2" count="0" hidden="1">
      <extLst>
        <ext xmlns:x15="http://schemas.microsoft.com/office/spreadsheetml/2010/11/main" uri="{B97F6D7D-B522-45F9-BDA1-12C45D357490}">
          <x15:cacheHierarchy aggregatedColumn="22"/>
        </ext>
      </extLst>
    </cacheHierarchy>
    <cacheHierarchy uniqueName="[Measures].[Count of Status 2]" caption="Count of Status 2" measure="1" displayFolder="" measureGroup="Table2" count="0" hidden="1">
      <extLst>
        <ext xmlns:x15="http://schemas.microsoft.com/office/spreadsheetml/2010/11/main" uri="{B97F6D7D-B522-45F9-BDA1-12C45D357490}">
          <x15:cacheHierarchy aggregatedColumn="25"/>
        </ext>
      </extLst>
    </cacheHierarchy>
    <cacheHierarchy uniqueName="[Measures].[Sum of Tourists 2]" caption="Sum of Tourists 2" measure="1" displayFolder="" measureGroup="Table2" count="0" hidden="1">
      <extLst>
        <ext xmlns:x15="http://schemas.microsoft.com/office/spreadsheetml/2010/11/main" uri="{B97F6D7D-B522-45F9-BDA1-12C45D357490}">
          <x15:cacheHierarchy aggregatedColumn="37"/>
        </ext>
      </extLst>
    </cacheHierarchy>
    <cacheHierarchy uniqueName="[Measures].[Sum of GDP 2]" caption="Sum of GDP 2" measure="1" displayFolder="" measureGroup="Table2" count="0" hidden="1">
      <extLst>
        <ext xmlns:x15="http://schemas.microsoft.com/office/spreadsheetml/2010/11/main" uri="{B97F6D7D-B522-45F9-BDA1-12C45D357490}">
          <x15:cacheHierarchy aggregatedColumn="26"/>
        </ext>
      </extLst>
    </cacheHierarchy>
    <cacheHierarchy uniqueName="[Measures].[Count of Continent]" caption="Count of Continent" measure="1" displayFolder="" measureGroup="Table2"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exandra Claudia Girnita" refreshedDate="45132.736822222221" backgroundQuery="1" createdVersion="8" refreshedVersion="8" minRefreshableVersion="3" recordCount="0" supportSubquery="1" supportAdvancedDrill="1" xr:uid="{4BBC91CB-F3E0-47BE-B8A8-407E4DA8C958}">
  <cacheSource type="external" connectionId="1"/>
  <cacheFields count="4">
    <cacheField name="[Table2].[Country].[Country]" caption="Country" numFmtId="0" hierarchy="22" level="1">
      <sharedItems containsNonDate="0" count="10">
        <s v="Australia"/>
        <s v="Fiji"/>
        <s v="Kiribati"/>
        <s v="Micronesia"/>
        <s v="New Zealand"/>
        <s v="Papua New Guinea"/>
        <s v="Samoa"/>
        <s v="Solomon Islands"/>
        <s v="Tonga"/>
        <s v="Vanuatu"/>
      </sharedItems>
    </cacheField>
    <cacheField name="[Table2].[Status].[Status]" caption="Status" numFmtId="0" hierarchy="25" level="1">
      <sharedItems count="2">
        <s v="Developed"/>
        <s v="Developing"/>
      </sharedItems>
    </cacheField>
    <cacheField name="[Measures].[Count of Status 2]" caption="Count of Status 2" numFmtId="0" hierarchy="53" level="32767"/>
    <cacheField name="[Table2].[Continent].[Continent]" caption="Continent" numFmtId="0" hierarchy="23" level="1">
      <sharedItems count="5">
        <s v="Africa"/>
        <s v="Americas"/>
        <s v="Asia"/>
        <s v="Europe"/>
        <s v="Oceania"/>
      </sharedItems>
    </cacheField>
  </cacheFields>
  <cacheHierarchies count="57">
    <cacheHierarchy uniqueName="[Range].[Rowid]" caption="Rowid" attribute="1" defaultMemberUniqueName="[Range].[Rowid].[All]" allUniqueName="[Range].[Rowid].[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ontinent]" caption="Continent" attribute="1" defaultMemberUniqueName="[Range].[Continent].[All]" allUniqueName="[Range].[Continent].[All]" dimensionUniqueName="[Range]" displayFolder="" count="0" memberValueDatatype="130" unbalanced="0"/>
    <cacheHierarchy uniqueName="[Range].[Capital]" caption="Capital" attribute="1" defaultMemberUniqueName="[Range].[Capital].[All]" allUniqueName="[Range].[Capital].[All]" dimensionUniqueName="[Range]" displayFolder="" count="0" memberValueDatatype="130" unbalanced="0"/>
    <cacheHierarchy uniqueName="[Range].[Status]" caption="Status" attribute="1" defaultMemberUniqueName="[Range].[Status].[All]" allUniqueName="[Range].[Status].[All]" dimensionUniqueName="[Range]" displayFolder="" count="0" memberValueDatatype="130" unbalanced="0"/>
    <cacheHierarchy uniqueName="[Range].[GDP]" caption="GDP" attribute="1" defaultMemberUniqueName="[Range].[GDP].[All]" allUniqueName="[Range].[GDP].[All]" dimensionUniqueName="[Range]" displayFolder="" count="0" memberValueDatatype="5" unbalanced="0"/>
    <cacheHierarchy uniqueName="[Range].[Population]" caption="Population" attribute="1" defaultMemberUniqueName="[Range].[Population].[All]" allUniqueName="[Range].[Population].[All]" dimensionUniqueName="[Range]" displayFolder="" count="0" memberValueDatatype="20" unbalanced="0"/>
    <cacheHierarchy uniqueName="[Range].[Density]" caption="Density" attribute="1" defaultMemberUniqueName="[Range].[Density].[All]" allUniqueName="[Range].[Density].[All]" dimensionUniqueName="[Range]" displayFolder="" count="0" memberValueDatatype="20" unbalanced="0"/>
    <cacheHierarchy uniqueName="[Range].[Area]" caption="Area" attribute="1" defaultMemberUniqueName="[Range].[Area].[All]" allUniqueName="[Range].[Area].[All]" dimensionUniqueName="[Range]" displayFolder="" count="0" memberValueDatatype="20" unbalanced="0"/>
    <cacheHierarchy uniqueName="[Range].[Migrants]" caption="Migrants" attribute="1" defaultMemberUniqueName="[Range].[Migrants].[All]" allUniqueName="[Range].[Migrants].[All]" dimensionUniqueName="[Range]" displayFolder="" count="0" memberValueDatatype="20" unbalanced="0"/>
    <cacheHierarchy uniqueName="[Range].[Fert_Rate]" caption="Fert_Rate" attribute="1" defaultMemberUniqueName="[Range].[Fert_Rate].[All]" allUniqueName="[Range].[Fert_Rate].[All]" dimensionUniqueName="[Range]" displayFolder="" count="0" memberValueDatatype="5" unbalanced="0"/>
    <cacheHierarchy uniqueName="[Range].[Avg_Age]" caption="Avg_Age" attribute="1" defaultMemberUniqueName="[Range].[Avg_Age].[All]" allUniqueName="[Range].[Avg_Age].[All]" dimensionUniqueName="[Range]" displayFolder="" count="0" memberValueDatatype="20" unbalanced="0"/>
    <cacheHierarchy uniqueName="[Range].[Urban_Percentage]" caption="Urban_Percentage" attribute="1" defaultMemberUniqueName="[Range].[Urban_Percentage].[All]" allUniqueName="[Range].[Urban_Percentage].[All]" dimensionUniqueName="[Range]" displayFolder="" count="0" memberValueDatatype="20" unbalanced="0"/>
    <cacheHierarchy uniqueName="[Range].[World_Share]" caption="World_Share" attribute="1" defaultMemberUniqueName="[Range].[World_Share].[All]" allUniqueName="[Range].[World_Share].[All]" dimensionUniqueName="[Range]" displayFolder="" count="0" memberValueDatatype="5" unbalanced="0"/>
    <cacheHierarchy uniqueName="[Range].[Internet_Users]" caption="Internet_Users" attribute="1" defaultMemberUniqueName="[Range].[Internet_Users].[All]" allUniqueName="[Range].[Internet_Users].[All]" dimensionUniqueName="[Range]" displayFolder="" count="0" memberValueDatatype="20" unbalanced="0"/>
    <cacheHierarchy uniqueName="[Range].[Life_Expectancy]" caption="Life_Expectancy" attribute="1" defaultMemberUniqueName="[Range].[Life_Expectancy].[All]" allUniqueName="[Range].[Life_Expectancy].[All]" dimensionUniqueName="[Range]" displayFolder="" count="0" memberValueDatatype="5" unbalanced="0"/>
    <cacheHierarchy uniqueName="[Range].[Tourists]" caption="Tourists" attribute="1" defaultMemberUniqueName="[Range].[Tourists].[All]" allUniqueName="[Range].[Tourists].[All]" dimensionUniqueName="[Range]" displayFolder="" count="0" memberValueDatatype="20" unbalanced="0"/>
    <cacheHierarchy uniqueName="[Range].[Happines]" caption="Happines" attribute="1" defaultMemberUniqueName="[Range].[Happines].[All]" allUniqueName="[Range].[Happines].[All]" dimensionUniqueName="[Range]" displayFolder="" count="0" memberValueDatatype="20" unbalanced="0"/>
    <cacheHierarchy uniqueName="[Range].[National_Animal]" caption="National_Animal" attribute="1" defaultMemberUniqueName="[Range].[National_Animal].[All]" allUniqueName="[Range].[National_Animal].[All]" dimensionUniqueName="[Range]" displayFolder="" count="0" memberValueDatatype="130" unbalanced="0"/>
    <cacheHierarchy uniqueName="[Range].[Latitude]" caption="Latitude" attribute="1" defaultMemberUniqueName="[Range].[Latitude].[All]" allUniqueName="[Range].[Latitude].[All]" dimensionUniqueName="[Range]" displayFolder="" count="0" memberValueDatatype="5" unbalanced="0"/>
    <cacheHierarchy uniqueName="[Range].[Longitude]" caption="Longitude" attribute="1" defaultMemberUniqueName="[Range].[Longitude].[All]" allUniqueName="[Range].[Longitude].[All]" dimensionUniqueName="[Range]" displayFolder="" count="0" memberValueDatatype="5" unbalanced="0"/>
    <cacheHierarchy uniqueName="[Table2].[Rowid]" caption="Rowid" attribute="1" defaultMemberUniqueName="[Table2].[Rowid].[All]" allUniqueName="[Table2].[Rowid].[All]" dimensionUniqueName="[Table2]" displayFolder="" count="0" memberValueDatatype="20" unbalanced="0"/>
    <cacheHierarchy uniqueName="[Table2].[Country]" caption="Country" attribute="1" defaultMemberUniqueName="[Table2].[Country].[All]" allUniqueName="[Table2].[Country].[All]" dimensionUniqueName="[Table2]" displayFolder="" count="2" memberValueDatatype="130" unbalanced="0">
      <fieldsUsage count="2">
        <fieldUsage x="-1"/>
        <fieldUsage x="0"/>
      </fieldsUsage>
    </cacheHierarchy>
    <cacheHierarchy uniqueName="[Table2].[Continent]" caption="Continent" attribute="1" defaultMemberUniqueName="[Table2].[Continent].[All]" allUniqueName="[Table2].[Continent].[All]" dimensionUniqueName="[Table2]" displayFolder="" count="2" memberValueDatatype="130" unbalanced="0">
      <fieldsUsage count="2">
        <fieldUsage x="-1"/>
        <fieldUsage x="3"/>
      </fieldsUsage>
    </cacheHierarchy>
    <cacheHierarchy uniqueName="[Table2].[Capital]" caption="Capital" attribute="1" defaultMemberUniqueName="[Table2].[Capital].[All]" allUniqueName="[Table2].[Capital].[All]" dimensionUniqueName="[Table2]" displayFolder="" count="0" memberValueDatatype="130" unbalanced="0"/>
    <cacheHierarchy uniqueName="[Table2].[Status]" caption="Status" attribute="1" defaultMemberUniqueName="[Table2].[Status].[All]" allUniqueName="[Table2].[Status].[All]" dimensionUniqueName="[Table2]" displayFolder="" count="2" memberValueDatatype="130" unbalanced="0">
      <fieldsUsage count="2">
        <fieldUsage x="-1"/>
        <fieldUsage x="1"/>
      </fieldsUsage>
    </cacheHierarchy>
    <cacheHierarchy uniqueName="[Table2].[GDP]" caption="GDP" attribute="1" defaultMemberUniqueName="[Table2].[GDP].[All]" allUniqueName="[Table2].[GDP].[All]" dimensionUniqueName="[Table2]" displayFolder="" count="0" memberValueDatatype="5" unbalanced="0"/>
    <cacheHierarchy uniqueName="[Table2].[Population]" caption="Population" attribute="1" defaultMemberUniqueName="[Table2].[Population].[All]" allUniqueName="[Table2].[Population].[All]" dimensionUniqueName="[Table2]" displayFolder="" count="0" memberValueDatatype="20" unbalanced="0"/>
    <cacheHierarchy uniqueName="[Table2].[Density]" caption="Density" attribute="1" defaultMemberUniqueName="[Table2].[Density].[All]" allUniqueName="[Table2].[Density].[All]" dimensionUniqueName="[Table2]" displayFolder="" count="0" memberValueDatatype="20" unbalanced="0"/>
    <cacheHierarchy uniqueName="[Table2].[Area]" caption="Area" attribute="1" defaultMemberUniqueName="[Table2].[Area].[All]" allUniqueName="[Table2].[Area].[All]" dimensionUniqueName="[Table2]" displayFolder="" count="0" memberValueDatatype="20" unbalanced="0"/>
    <cacheHierarchy uniqueName="[Table2].[Migrants]" caption="Migrants" attribute="1" defaultMemberUniqueName="[Table2].[Migrants].[All]" allUniqueName="[Table2].[Migrants].[All]" dimensionUniqueName="[Table2]" displayFolder="" count="0" memberValueDatatype="20" unbalanced="0"/>
    <cacheHierarchy uniqueName="[Table2].[Fert_Rate]" caption="Fert_Rate" attribute="1" defaultMemberUniqueName="[Table2].[Fert_Rate].[All]" allUniqueName="[Table2].[Fert_Rate].[All]" dimensionUniqueName="[Table2]" displayFolder="" count="0" memberValueDatatype="5" unbalanced="0"/>
    <cacheHierarchy uniqueName="[Table2].[Avg_Age]" caption="Avg_Age" attribute="1" defaultMemberUniqueName="[Table2].[Avg_Age].[All]" allUniqueName="[Table2].[Avg_Age].[All]" dimensionUniqueName="[Table2]" displayFolder="" count="0" memberValueDatatype="20" unbalanced="0"/>
    <cacheHierarchy uniqueName="[Table2].[Urban_Percentage]" caption="Urban_Percentage" attribute="1" defaultMemberUniqueName="[Table2].[Urban_Percentage].[All]" allUniqueName="[Table2].[Urban_Percentage].[All]" dimensionUniqueName="[Table2]" displayFolder="" count="0" memberValueDatatype="20" unbalanced="0"/>
    <cacheHierarchy uniqueName="[Table2].[World_Share]" caption="World_Share" attribute="1" defaultMemberUniqueName="[Table2].[World_Share].[All]" allUniqueName="[Table2].[World_Share].[All]" dimensionUniqueName="[Table2]" displayFolder="" count="0" memberValueDatatype="5" unbalanced="0"/>
    <cacheHierarchy uniqueName="[Table2].[Internet_Users]" caption="Internet_Users" attribute="1" defaultMemberUniqueName="[Table2].[Internet_Users].[All]" allUniqueName="[Table2].[Internet_Users].[All]" dimensionUniqueName="[Table2]" displayFolder="" count="0" memberValueDatatype="20" unbalanced="0"/>
    <cacheHierarchy uniqueName="[Table2].[Life_Expectancy]" caption="Life_Expectancy" attribute="1" defaultMemberUniqueName="[Table2].[Life_Expectancy].[All]" allUniqueName="[Table2].[Life_Expectancy].[All]" dimensionUniqueName="[Table2]" displayFolder="" count="0" memberValueDatatype="5" unbalanced="0"/>
    <cacheHierarchy uniqueName="[Table2].[Tourists]" caption="Tourists" attribute="1" defaultMemberUniqueName="[Table2].[Tourists].[All]" allUniqueName="[Table2].[Tourists].[All]" dimensionUniqueName="[Table2]" displayFolder="" count="0" memberValueDatatype="20" unbalanced="0"/>
    <cacheHierarchy uniqueName="[Table2].[Happines]" caption="Happines" attribute="1" defaultMemberUniqueName="[Table2].[Happines].[All]" allUniqueName="[Table2].[Happines].[All]" dimensionUniqueName="[Table2]" displayFolder="" count="0" memberValueDatatype="20" unbalanced="0"/>
    <cacheHierarchy uniqueName="[Table2].[National_Animal]" caption="National_Animal" attribute="1" defaultMemberUniqueName="[Table2].[National_Animal].[All]" allUniqueName="[Table2].[National_Animal].[All]" dimensionUniqueName="[Table2]" displayFolder="" count="0" memberValueDatatype="130" unbalanced="0"/>
    <cacheHierarchy uniqueName="[Table2].[Latitude]" caption="Latitude" attribute="1" defaultMemberUniqueName="[Table2].[Latitude].[All]" allUniqueName="[Table2].[Latitude].[All]" dimensionUniqueName="[Table2]" displayFolder="" count="0" memberValueDatatype="5" unbalanced="0"/>
    <cacheHierarchy uniqueName="[Table2].[Longitude]" caption="Longitude" attribute="1" defaultMemberUniqueName="[Table2].[Longitude].[All]" allUniqueName="[Table2].[Longitude].[All]" dimensionUniqueName="[Table2]" displayFolder="" count="0" memberValueDatatype="5"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Country]" caption="Count of Country" measure="1" displayFolder="" measureGroup="Range" count="0" hidden="1">
      <extLst>
        <ext xmlns:x15="http://schemas.microsoft.com/office/spreadsheetml/2010/11/main" uri="{B97F6D7D-B522-45F9-BDA1-12C45D357490}">
          <x15:cacheHierarchy aggregatedColumn="1"/>
        </ext>
      </extLst>
    </cacheHierarchy>
    <cacheHierarchy uniqueName="[Measures].[Sum of Population]" caption="Sum of Population" measure="1" displayFolder="" measureGroup="Range" count="0" hidden="1">
      <extLst>
        <ext xmlns:x15="http://schemas.microsoft.com/office/spreadsheetml/2010/11/main" uri="{B97F6D7D-B522-45F9-BDA1-12C45D357490}">
          <x15:cacheHierarchy aggregatedColumn="6"/>
        </ext>
      </extLst>
    </cacheHierarchy>
    <cacheHierarchy uniqueName="[Measures].[Count of Status]" caption="Count of Status" measure="1" displayFolder="" measureGroup="Range" count="0" hidden="1">
      <extLst>
        <ext xmlns:x15="http://schemas.microsoft.com/office/spreadsheetml/2010/11/main" uri="{B97F6D7D-B522-45F9-BDA1-12C45D357490}">
          <x15:cacheHierarchy aggregatedColumn="4"/>
        </ext>
      </extLst>
    </cacheHierarchy>
    <cacheHierarchy uniqueName="[Measures].[Sum of Tourists]" caption="Sum of Tourists" measure="1" displayFolder="" measureGroup="Range" count="0" hidden="1">
      <extLst>
        <ext xmlns:x15="http://schemas.microsoft.com/office/spreadsheetml/2010/11/main" uri="{B97F6D7D-B522-45F9-BDA1-12C45D357490}">
          <x15:cacheHierarchy aggregatedColumn="16"/>
        </ext>
      </extLst>
    </cacheHierarchy>
    <cacheHierarchy uniqueName="[Measures].[Sum of GDP]" caption="Sum of GDP" measure="1" displayFolder="" measureGroup="Range" count="0" hidden="1">
      <extLst>
        <ext xmlns:x15="http://schemas.microsoft.com/office/spreadsheetml/2010/11/main" uri="{B97F6D7D-B522-45F9-BDA1-12C45D357490}">
          <x15:cacheHierarchy aggregatedColumn="5"/>
        </ext>
      </extLst>
    </cacheHierarchy>
    <cacheHierarchy uniqueName="[Measures].[Sum of Population 2]" caption="Sum of Population 2" measure="1" displayFolder="" measureGroup="Table2" count="0" hidden="1">
      <extLst>
        <ext xmlns:x15="http://schemas.microsoft.com/office/spreadsheetml/2010/11/main" uri="{B97F6D7D-B522-45F9-BDA1-12C45D357490}">
          <x15:cacheHierarchy aggregatedColumn="27"/>
        </ext>
      </extLst>
    </cacheHierarchy>
    <cacheHierarchy uniqueName="[Measures].[Average of Population]" caption="Average of Population" measure="1" displayFolder="" measureGroup="Table2" count="0" hidden="1">
      <extLst>
        <ext xmlns:x15="http://schemas.microsoft.com/office/spreadsheetml/2010/11/main" uri="{B97F6D7D-B522-45F9-BDA1-12C45D357490}">
          <x15:cacheHierarchy aggregatedColumn="27"/>
        </ext>
      </extLst>
    </cacheHierarchy>
    <cacheHierarchy uniqueName="[Measures].[Count of Country 2]" caption="Count of Country 2" measure="1" displayFolder="" measureGroup="Table2" count="0" hidden="1">
      <extLst>
        <ext xmlns:x15="http://schemas.microsoft.com/office/spreadsheetml/2010/11/main" uri="{B97F6D7D-B522-45F9-BDA1-12C45D357490}">
          <x15:cacheHierarchy aggregatedColumn="22"/>
        </ext>
      </extLst>
    </cacheHierarchy>
    <cacheHierarchy uniqueName="[Measures].[Count of Status 2]" caption="Count of Status 2" measure="1" displayFolder="" measureGroup="Table2" count="0" oneField="1" hidden="1">
      <fieldsUsage count="1">
        <fieldUsage x="2"/>
      </fieldsUsage>
      <extLst>
        <ext xmlns:x15="http://schemas.microsoft.com/office/spreadsheetml/2010/11/main" uri="{B97F6D7D-B522-45F9-BDA1-12C45D357490}">
          <x15:cacheHierarchy aggregatedColumn="25"/>
        </ext>
      </extLst>
    </cacheHierarchy>
    <cacheHierarchy uniqueName="[Measures].[Sum of Tourists 2]" caption="Sum of Tourists 2" measure="1" displayFolder="" measureGroup="Table2" count="0" hidden="1">
      <extLst>
        <ext xmlns:x15="http://schemas.microsoft.com/office/spreadsheetml/2010/11/main" uri="{B97F6D7D-B522-45F9-BDA1-12C45D357490}">
          <x15:cacheHierarchy aggregatedColumn="37"/>
        </ext>
      </extLst>
    </cacheHierarchy>
    <cacheHierarchy uniqueName="[Measures].[Sum of GDP 2]" caption="Sum of GDP 2" measure="1" displayFolder="" measureGroup="Table2" count="0" hidden="1">
      <extLst>
        <ext xmlns:x15="http://schemas.microsoft.com/office/spreadsheetml/2010/11/main" uri="{B97F6D7D-B522-45F9-BDA1-12C45D357490}">
          <x15:cacheHierarchy aggregatedColumn="26"/>
        </ext>
      </extLst>
    </cacheHierarchy>
    <cacheHierarchy uniqueName="[Measures].[Count of Continent]" caption="Count of Continent" measure="1" displayFolder="" measureGroup="Table2"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exandra Claudia Girnita" refreshedDate="45132.741418171296" backgroundQuery="1" createdVersion="8" refreshedVersion="8" minRefreshableVersion="3" recordCount="0" supportSubquery="1" supportAdvancedDrill="1" xr:uid="{527C8BA6-5B1F-4925-9A05-2D72BA466514}">
  <cacheSource type="external" connectionId="1"/>
  <cacheFields count="2">
    <cacheField name="[Table2].[National_Animal].[National_Animal]" caption="National_Animal" numFmtId="0" hierarchy="39" level="1">
      <sharedItems count="10">
        <s v="Andean condor"/>
        <s v="Bear"/>
        <s v="Eagle"/>
        <s v="Elephant"/>
        <s v="Horse"/>
        <s v="Leopard"/>
        <s v="Lion"/>
        <s v="Oryx"/>
        <s v="Tiger"/>
        <s v="Wolf"/>
      </sharedItems>
    </cacheField>
    <cacheField name="[Measures].[Count of Country 2]" caption="Count of Country 2" numFmtId="0" hierarchy="52" level="32767"/>
  </cacheFields>
  <cacheHierarchies count="57">
    <cacheHierarchy uniqueName="[Range].[Rowid]" caption="Rowid" attribute="1" defaultMemberUniqueName="[Range].[Rowid].[All]" allUniqueName="[Range].[Rowid].[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ontinent]" caption="Continent" attribute="1" defaultMemberUniqueName="[Range].[Continent].[All]" allUniqueName="[Range].[Continent].[All]" dimensionUniqueName="[Range]" displayFolder="" count="0" memberValueDatatype="130" unbalanced="0"/>
    <cacheHierarchy uniqueName="[Range].[Capital]" caption="Capital" attribute="1" defaultMemberUniqueName="[Range].[Capital].[All]" allUniqueName="[Range].[Capital].[All]" dimensionUniqueName="[Range]" displayFolder="" count="0" memberValueDatatype="130" unbalanced="0"/>
    <cacheHierarchy uniqueName="[Range].[Status]" caption="Status" attribute="1" defaultMemberUniqueName="[Range].[Status].[All]" allUniqueName="[Range].[Status].[All]" dimensionUniqueName="[Range]" displayFolder="" count="0" memberValueDatatype="130" unbalanced="0"/>
    <cacheHierarchy uniqueName="[Range].[GDP]" caption="GDP" attribute="1" defaultMemberUniqueName="[Range].[GDP].[All]" allUniqueName="[Range].[GDP].[All]" dimensionUniqueName="[Range]" displayFolder="" count="0" memberValueDatatype="5" unbalanced="0"/>
    <cacheHierarchy uniqueName="[Range].[Population]" caption="Population" attribute="1" defaultMemberUniqueName="[Range].[Population].[All]" allUniqueName="[Range].[Population].[All]" dimensionUniqueName="[Range]" displayFolder="" count="0" memberValueDatatype="20" unbalanced="0"/>
    <cacheHierarchy uniqueName="[Range].[Density]" caption="Density" attribute="1" defaultMemberUniqueName="[Range].[Density].[All]" allUniqueName="[Range].[Density].[All]" dimensionUniqueName="[Range]" displayFolder="" count="0" memberValueDatatype="20" unbalanced="0"/>
    <cacheHierarchy uniqueName="[Range].[Area]" caption="Area" attribute="1" defaultMemberUniqueName="[Range].[Area].[All]" allUniqueName="[Range].[Area].[All]" dimensionUniqueName="[Range]" displayFolder="" count="0" memberValueDatatype="20" unbalanced="0"/>
    <cacheHierarchy uniqueName="[Range].[Migrants]" caption="Migrants" attribute="1" defaultMemberUniqueName="[Range].[Migrants].[All]" allUniqueName="[Range].[Migrants].[All]" dimensionUniqueName="[Range]" displayFolder="" count="0" memberValueDatatype="20" unbalanced="0"/>
    <cacheHierarchy uniqueName="[Range].[Fert_Rate]" caption="Fert_Rate" attribute="1" defaultMemberUniqueName="[Range].[Fert_Rate].[All]" allUniqueName="[Range].[Fert_Rate].[All]" dimensionUniqueName="[Range]" displayFolder="" count="0" memberValueDatatype="5" unbalanced="0"/>
    <cacheHierarchy uniqueName="[Range].[Avg_Age]" caption="Avg_Age" attribute="1" defaultMemberUniqueName="[Range].[Avg_Age].[All]" allUniqueName="[Range].[Avg_Age].[All]" dimensionUniqueName="[Range]" displayFolder="" count="0" memberValueDatatype="20" unbalanced="0"/>
    <cacheHierarchy uniqueName="[Range].[Urban_Percentage]" caption="Urban_Percentage" attribute="1" defaultMemberUniqueName="[Range].[Urban_Percentage].[All]" allUniqueName="[Range].[Urban_Percentage].[All]" dimensionUniqueName="[Range]" displayFolder="" count="0" memberValueDatatype="20" unbalanced="0"/>
    <cacheHierarchy uniqueName="[Range].[World_Share]" caption="World_Share" attribute="1" defaultMemberUniqueName="[Range].[World_Share].[All]" allUniqueName="[Range].[World_Share].[All]" dimensionUniqueName="[Range]" displayFolder="" count="0" memberValueDatatype="5" unbalanced="0"/>
    <cacheHierarchy uniqueName="[Range].[Internet_Users]" caption="Internet_Users" attribute="1" defaultMemberUniqueName="[Range].[Internet_Users].[All]" allUniqueName="[Range].[Internet_Users].[All]" dimensionUniqueName="[Range]" displayFolder="" count="0" memberValueDatatype="20" unbalanced="0"/>
    <cacheHierarchy uniqueName="[Range].[Life_Expectancy]" caption="Life_Expectancy" attribute="1" defaultMemberUniqueName="[Range].[Life_Expectancy].[All]" allUniqueName="[Range].[Life_Expectancy].[All]" dimensionUniqueName="[Range]" displayFolder="" count="0" memberValueDatatype="5" unbalanced="0"/>
    <cacheHierarchy uniqueName="[Range].[Tourists]" caption="Tourists" attribute="1" defaultMemberUniqueName="[Range].[Tourists].[All]" allUniqueName="[Range].[Tourists].[All]" dimensionUniqueName="[Range]" displayFolder="" count="0" memberValueDatatype="20" unbalanced="0"/>
    <cacheHierarchy uniqueName="[Range].[Happines]" caption="Happines" attribute="1" defaultMemberUniqueName="[Range].[Happines].[All]" allUniqueName="[Range].[Happines].[All]" dimensionUniqueName="[Range]" displayFolder="" count="0" memberValueDatatype="20" unbalanced="0"/>
    <cacheHierarchy uniqueName="[Range].[National_Animal]" caption="National_Animal" attribute="1" defaultMemberUniqueName="[Range].[National_Animal].[All]" allUniqueName="[Range].[National_Animal].[All]" dimensionUniqueName="[Range]" displayFolder="" count="0" memberValueDatatype="130" unbalanced="0"/>
    <cacheHierarchy uniqueName="[Range].[Latitude]" caption="Latitude" attribute="1" defaultMemberUniqueName="[Range].[Latitude].[All]" allUniqueName="[Range].[Latitude].[All]" dimensionUniqueName="[Range]" displayFolder="" count="0" memberValueDatatype="5" unbalanced="0"/>
    <cacheHierarchy uniqueName="[Range].[Longitude]" caption="Longitude" attribute="1" defaultMemberUniqueName="[Range].[Longitude].[All]" allUniqueName="[Range].[Longitude].[All]" dimensionUniqueName="[Range]" displayFolder="" count="0" memberValueDatatype="5" unbalanced="0"/>
    <cacheHierarchy uniqueName="[Table2].[Rowid]" caption="Rowid" attribute="1" defaultMemberUniqueName="[Table2].[Rowid].[All]" allUniqueName="[Table2].[Rowid].[All]" dimensionUniqueName="[Table2]" displayFolder="" count="0" memberValueDatatype="20" unbalanced="0"/>
    <cacheHierarchy uniqueName="[Table2].[Country]" caption="Country" attribute="1" defaultMemberUniqueName="[Table2].[Country].[All]" allUniqueName="[Table2].[Country].[All]" dimensionUniqueName="[Table2]" displayFolder="" count="0" memberValueDatatype="130" unbalanced="0"/>
    <cacheHierarchy uniqueName="[Table2].[Continent]" caption="Continent" attribute="1" defaultMemberUniqueName="[Table2].[Continent].[All]" allUniqueName="[Table2].[Continent].[All]" dimensionUniqueName="[Table2]" displayFolder="" count="0" memberValueDatatype="130" unbalanced="0"/>
    <cacheHierarchy uniqueName="[Table2].[Capital]" caption="Capital" attribute="1" defaultMemberUniqueName="[Table2].[Capital].[All]" allUniqueName="[Table2].[Capital].[All]" dimensionUniqueName="[Table2]" displayFolder="" count="0" memberValueDatatype="130" unbalanced="0"/>
    <cacheHierarchy uniqueName="[Table2].[Status]" caption="Status" attribute="1" defaultMemberUniqueName="[Table2].[Status].[All]" allUniqueName="[Table2].[Status].[All]" dimensionUniqueName="[Table2]" displayFolder="" count="0" memberValueDatatype="130" unbalanced="0"/>
    <cacheHierarchy uniqueName="[Table2].[GDP]" caption="GDP" attribute="1" defaultMemberUniqueName="[Table2].[GDP].[All]" allUniqueName="[Table2].[GDP].[All]" dimensionUniqueName="[Table2]" displayFolder="" count="0" memberValueDatatype="5" unbalanced="0"/>
    <cacheHierarchy uniqueName="[Table2].[Population]" caption="Population" attribute="1" defaultMemberUniqueName="[Table2].[Population].[All]" allUniqueName="[Table2].[Population].[All]" dimensionUniqueName="[Table2]" displayFolder="" count="0" memberValueDatatype="20" unbalanced="0"/>
    <cacheHierarchy uniqueName="[Table2].[Density]" caption="Density" attribute="1" defaultMemberUniqueName="[Table2].[Density].[All]" allUniqueName="[Table2].[Density].[All]" dimensionUniqueName="[Table2]" displayFolder="" count="0" memberValueDatatype="20" unbalanced="0"/>
    <cacheHierarchy uniqueName="[Table2].[Area]" caption="Area" attribute="1" defaultMemberUniqueName="[Table2].[Area].[All]" allUniqueName="[Table2].[Area].[All]" dimensionUniqueName="[Table2]" displayFolder="" count="0" memberValueDatatype="20" unbalanced="0"/>
    <cacheHierarchy uniqueName="[Table2].[Migrants]" caption="Migrants" attribute="1" defaultMemberUniqueName="[Table2].[Migrants].[All]" allUniqueName="[Table2].[Migrants].[All]" dimensionUniqueName="[Table2]" displayFolder="" count="0" memberValueDatatype="20" unbalanced="0"/>
    <cacheHierarchy uniqueName="[Table2].[Fert_Rate]" caption="Fert_Rate" attribute="1" defaultMemberUniqueName="[Table2].[Fert_Rate].[All]" allUniqueName="[Table2].[Fert_Rate].[All]" dimensionUniqueName="[Table2]" displayFolder="" count="0" memberValueDatatype="5" unbalanced="0"/>
    <cacheHierarchy uniqueName="[Table2].[Avg_Age]" caption="Avg_Age" attribute="1" defaultMemberUniqueName="[Table2].[Avg_Age].[All]" allUniqueName="[Table2].[Avg_Age].[All]" dimensionUniqueName="[Table2]" displayFolder="" count="0" memberValueDatatype="20" unbalanced="0"/>
    <cacheHierarchy uniqueName="[Table2].[Urban_Percentage]" caption="Urban_Percentage" attribute="1" defaultMemberUniqueName="[Table2].[Urban_Percentage].[All]" allUniqueName="[Table2].[Urban_Percentage].[All]" dimensionUniqueName="[Table2]" displayFolder="" count="0" memberValueDatatype="20" unbalanced="0"/>
    <cacheHierarchy uniqueName="[Table2].[World_Share]" caption="World_Share" attribute="1" defaultMemberUniqueName="[Table2].[World_Share].[All]" allUniqueName="[Table2].[World_Share].[All]" dimensionUniqueName="[Table2]" displayFolder="" count="0" memberValueDatatype="5" unbalanced="0"/>
    <cacheHierarchy uniqueName="[Table2].[Internet_Users]" caption="Internet_Users" attribute="1" defaultMemberUniqueName="[Table2].[Internet_Users].[All]" allUniqueName="[Table2].[Internet_Users].[All]" dimensionUniqueName="[Table2]" displayFolder="" count="0" memberValueDatatype="20" unbalanced="0"/>
    <cacheHierarchy uniqueName="[Table2].[Life_Expectancy]" caption="Life_Expectancy" attribute="1" defaultMemberUniqueName="[Table2].[Life_Expectancy].[All]" allUniqueName="[Table2].[Life_Expectancy].[All]" dimensionUniqueName="[Table2]" displayFolder="" count="0" memberValueDatatype="5" unbalanced="0"/>
    <cacheHierarchy uniqueName="[Table2].[Tourists]" caption="Tourists" attribute="1" defaultMemberUniqueName="[Table2].[Tourists].[All]" allUniqueName="[Table2].[Tourists].[All]" dimensionUniqueName="[Table2]" displayFolder="" count="0" memberValueDatatype="20" unbalanced="0"/>
    <cacheHierarchy uniqueName="[Table2].[Happines]" caption="Happines" attribute="1" defaultMemberUniqueName="[Table2].[Happines].[All]" allUniqueName="[Table2].[Happines].[All]" dimensionUniqueName="[Table2]" displayFolder="" count="0" memberValueDatatype="20" unbalanced="0"/>
    <cacheHierarchy uniqueName="[Table2].[National_Animal]" caption="National_Animal" attribute="1" defaultMemberUniqueName="[Table2].[National_Animal].[All]" allUniqueName="[Table2].[National_Animal].[All]" dimensionUniqueName="[Table2]" displayFolder="" count="2" memberValueDatatype="130" unbalanced="0">
      <fieldsUsage count="2">
        <fieldUsage x="-1"/>
        <fieldUsage x="0"/>
      </fieldsUsage>
    </cacheHierarchy>
    <cacheHierarchy uniqueName="[Table2].[Latitude]" caption="Latitude" attribute="1" defaultMemberUniqueName="[Table2].[Latitude].[All]" allUniqueName="[Table2].[Latitude].[All]" dimensionUniqueName="[Table2]" displayFolder="" count="0" memberValueDatatype="5" unbalanced="0"/>
    <cacheHierarchy uniqueName="[Table2].[Longitude]" caption="Longitude" attribute="1" defaultMemberUniqueName="[Table2].[Longitude].[All]" allUniqueName="[Table2].[Longitude].[All]" dimensionUniqueName="[Table2]" displayFolder="" count="0" memberValueDatatype="5"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Country]" caption="Count of Country" measure="1" displayFolder="" measureGroup="Range" count="0" hidden="1">
      <extLst>
        <ext xmlns:x15="http://schemas.microsoft.com/office/spreadsheetml/2010/11/main" uri="{B97F6D7D-B522-45F9-BDA1-12C45D357490}">
          <x15:cacheHierarchy aggregatedColumn="1"/>
        </ext>
      </extLst>
    </cacheHierarchy>
    <cacheHierarchy uniqueName="[Measures].[Sum of Population]" caption="Sum of Population" measure="1" displayFolder="" measureGroup="Range" count="0" hidden="1">
      <extLst>
        <ext xmlns:x15="http://schemas.microsoft.com/office/spreadsheetml/2010/11/main" uri="{B97F6D7D-B522-45F9-BDA1-12C45D357490}">
          <x15:cacheHierarchy aggregatedColumn="6"/>
        </ext>
      </extLst>
    </cacheHierarchy>
    <cacheHierarchy uniqueName="[Measures].[Count of Status]" caption="Count of Status" measure="1" displayFolder="" measureGroup="Range" count="0" hidden="1">
      <extLst>
        <ext xmlns:x15="http://schemas.microsoft.com/office/spreadsheetml/2010/11/main" uri="{B97F6D7D-B522-45F9-BDA1-12C45D357490}">
          <x15:cacheHierarchy aggregatedColumn="4"/>
        </ext>
      </extLst>
    </cacheHierarchy>
    <cacheHierarchy uniqueName="[Measures].[Sum of Tourists]" caption="Sum of Tourists" measure="1" displayFolder="" measureGroup="Range" count="0" hidden="1">
      <extLst>
        <ext xmlns:x15="http://schemas.microsoft.com/office/spreadsheetml/2010/11/main" uri="{B97F6D7D-B522-45F9-BDA1-12C45D357490}">
          <x15:cacheHierarchy aggregatedColumn="16"/>
        </ext>
      </extLst>
    </cacheHierarchy>
    <cacheHierarchy uniqueName="[Measures].[Sum of GDP]" caption="Sum of GDP" measure="1" displayFolder="" measureGroup="Range" count="0" hidden="1">
      <extLst>
        <ext xmlns:x15="http://schemas.microsoft.com/office/spreadsheetml/2010/11/main" uri="{B97F6D7D-B522-45F9-BDA1-12C45D357490}">
          <x15:cacheHierarchy aggregatedColumn="5"/>
        </ext>
      </extLst>
    </cacheHierarchy>
    <cacheHierarchy uniqueName="[Measures].[Sum of Population 2]" caption="Sum of Population 2" measure="1" displayFolder="" measureGroup="Table2" count="0" hidden="1">
      <extLst>
        <ext xmlns:x15="http://schemas.microsoft.com/office/spreadsheetml/2010/11/main" uri="{B97F6D7D-B522-45F9-BDA1-12C45D357490}">
          <x15:cacheHierarchy aggregatedColumn="27"/>
        </ext>
      </extLst>
    </cacheHierarchy>
    <cacheHierarchy uniqueName="[Measures].[Average of Population]" caption="Average of Population" measure="1" displayFolder="" measureGroup="Table2" count="0" hidden="1">
      <extLst>
        <ext xmlns:x15="http://schemas.microsoft.com/office/spreadsheetml/2010/11/main" uri="{B97F6D7D-B522-45F9-BDA1-12C45D357490}">
          <x15:cacheHierarchy aggregatedColumn="27"/>
        </ext>
      </extLst>
    </cacheHierarchy>
    <cacheHierarchy uniqueName="[Measures].[Count of Country 2]" caption="Count of Country 2" measure="1" displayFolder="" measureGroup="Table2" count="0" oneField="1" hidden="1">
      <fieldsUsage count="1">
        <fieldUsage x="1"/>
      </fieldsUsage>
      <extLst>
        <ext xmlns:x15="http://schemas.microsoft.com/office/spreadsheetml/2010/11/main" uri="{B97F6D7D-B522-45F9-BDA1-12C45D357490}">
          <x15:cacheHierarchy aggregatedColumn="22"/>
        </ext>
      </extLst>
    </cacheHierarchy>
    <cacheHierarchy uniqueName="[Measures].[Count of Status 2]" caption="Count of Status 2" measure="1" displayFolder="" measureGroup="Table2" count="0" hidden="1">
      <extLst>
        <ext xmlns:x15="http://schemas.microsoft.com/office/spreadsheetml/2010/11/main" uri="{B97F6D7D-B522-45F9-BDA1-12C45D357490}">
          <x15:cacheHierarchy aggregatedColumn="25"/>
        </ext>
      </extLst>
    </cacheHierarchy>
    <cacheHierarchy uniqueName="[Measures].[Sum of Tourists 2]" caption="Sum of Tourists 2" measure="1" displayFolder="" measureGroup="Table2" count="0" hidden="1">
      <extLst>
        <ext xmlns:x15="http://schemas.microsoft.com/office/spreadsheetml/2010/11/main" uri="{B97F6D7D-B522-45F9-BDA1-12C45D357490}">
          <x15:cacheHierarchy aggregatedColumn="37"/>
        </ext>
      </extLst>
    </cacheHierarchy>
    <cacheHierarchy uniqueName="[Measures].[Sum of GDP 2]" caption="Sum of GDP 2" measure="1" displayFolder="" measureGroup="Table2" count="0" hidden="1">
      <extLst>
        <ext xmlns:x15="http://schemas.microsoft.com/office/spreadsheetml/2010/11/main" uri="{B97F6D7D-B522-45F9-BDA1-12C45D357490}">
          <x15:cacheHierarchy aggregatedColumn="26"/>
        </ext>
      </extLst>
    </cacheHierarchy>
    <cacheHierarchy uniqueName="[Measures].[Count of Continent]" caption="Count of Continent" measure="1" displayFolder="" measureGroup="Table2"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exandra Claudia Girnita" refreshedDate="45132.748651388887" backgroundQuery="1" createdVersion="8" refreshedVersion="8" minRefreshableVersion="3" recordCount="0" supportSubquery="1" supportAdvancedDrill="1" xr:uid="{0CAFC133-9841-48E0-9858-598A0B069027}">
  <cacheSource type="external" connectionId="1"/>
  <cacheFields count="6">
    <cacheField name="[Table2].[Status].[Status]" caption="Status" numFmtId="0" hierarchy="25" level="1">
      <sharedItems count="2">
        <s v="Developing"/>
        <s v="Developed"/>
      </sharedItems>
    </cacheField>
    <cacheField name="[Measures].[Sum of Population 2]" caption="Sum of Population 2" numFmtId="0" hierarchy="50" level="32767"/>
    <cacheField name="[Measures].[Sum of Tourists 2]" caption="Sum of Tourists 2" numFmtId="0" hierarchy="54" level="32767"/>
    <cacheField name="[Measures].[Count of Country 2]" caption="Count of Country 2" numFmtId="0" hierarchy="52" level="32767"/>
    <cacheField name="[Measures].[Sum of GDP 2]" caption="Sum of GDP 2" numFmtId="0" hierarchy="55" level="32767"/>
    <cacheField name="[Table2].[Continent].[Continent]" caption="Continent" numFmtId="0" hierarchy="23" level="1">
      <sharedItems count="5">
        <s v="Africa"/>
        <s v="Americas"/>
        <s v="Asia"/>
        <s v="Europe"/>
        <s v="Oceania"/>
      </sharedItems>
    </cacheField>
  </cacheFields>
  <cacheHierarchies count="57">
    <cacheHierarchy uniqueName="[Range].[Rowid]" caption="Rowid" attribute="1" defaultMemberUniqueName="[Range].[Rowid].[All]" allUniqueName="[Range].[Rowid].[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ontinent]" caption="Continent" attribute="1" defaultMemberUniqueName="[Range].[Continent].[All]" allUniqueName="[Range].[Continent].[All]" dimensionUniqueName="[Range]" displayFolder="" count="0" memberValueDatatype="130" unbalanced="0"/>
    <cacheHierarchy uniqueName="[Range].[Capital]" caption="Capital" attribute="1" defaultMemberUniqueName="[Range].[Capital].[All]" allUniqueName="[Range].[Capital].[All]" dimensionUniqueName="[Range]" displayFolder="" count="0" memberValueDatatype="130" unbalanced="0"/>
    <cacheHierarchy uniqueName="[Range].[Status]" caption="Status" attribute="1" defaultMemberUniqueName="[Range].[Status].[All]" allUniqueName="[Range].[Status].[All]" dimensionUniqueName="[Range]" displayFolder="" count="0" memberValueDatatype="130" unbalanced="0"/>
    <cacheHierarchy uniqueName="[Range].[GDP]" caption="GDP" attribute="1" defaultMemberUniqueName="[Range].[GDP].[All]" allUniqueName="[Range].[GDP].[All]" dimensionUniqueName="[Range]" displayFolder="" count="0" memberValueDatatype="5" unbalanced="0"/>
    <cacheHierarchy uniqueName="[Range].[Population]" caption="Population" attribute="1" defaultMemberUniqueName="[Range].[Population].[All]" allUniqueName="[Range].[Population].[All]" dimensionUniqueName="[Range]" displayFolder="" count="0" memberValueDatatype="20" unbalanced="0"/>
    <cacheHierarchy uniqueName="[Range].[Density]" caption="Density" attribute="1" defaultMemberUniqueName="[Range].[Density].[All]" allUniqueName="[Range].[Density].[All]" dimensionUniqueName="[Range]" displayFolder="" count="0" memberValueDatatype="20" unbalanced="0"/>
    <cacheHierarchy uniqueName="[Range].[Area]" caption="Area" attribute="1" defaultMemberUniqueName="[Range].[Area].[All]" allUniqueName="[Range].[Area].[All]" dimensionUniqueName="[Range]" displayFolder="" count="0" memberValueDatatype="20" unbalanced="0"/>
    <cacheHierarchy uniqueName="[Range].[Migrants]" caption="Migrants" attribute="1" defaultMemberUniqueName="[Range].[Migrants].[All]" allUniqueName="[Range].[Migrants].[All]" dimensionUniqueName="[Range]" displayFolder="" count="0" memberValueDatatype="20" unbalanced="0"/>
    <cacheHierarchy uniqueName="[Range].[Fert_Rate]" caption="Fert_Rate" attribute="1" defaultMemberUniqueName="[Range].[Fert_Rate].[All]" allUniqueName="[Range].[Fert_Rate].[All]" dimensionUniqueName="[Range]" displayFolder="" count="0" memberValueDatatype="5" unbalanced="0"/>
    <cacheHierarchy uniqueName="[Range].[Avg_Age]" caption="Avg_Age" attribute="1" defaultMemberUniqueName="[Range].[Avg_Age].[All]" allUniqueName="[Range].[Avg_Age].[All]" dimensionUniqueName="[Range]" displayFolder="" count="0" memberValueDatatype="20" unbalanced="0"/>
    <cacheHierarchy uniqueName="[Range].[Urban_Percentage]" caption="Urban_Percentage" attribute="1" defaultMemberUniqueName="[Range].[Urban_Percentage].[All]" allUniqueName="[Range].[Urban_Percentage].[All]" dimensionUniqueName="[Range]" displayFolder="" count="0" memberValueDatatype="20" unbalanced="0"/>
    <cacheHierarchy uniqueName="[Range].[World_Share]" caption="World_Share" attribute="1" defaultMemberUniqueName="[Range].[World_Share].[All]" allUniqueName="[Range].[World_Share].[All]" dimensionUniqueName="[Range]" displayFolder="" count="0" memberValueDatatype="5" unbalanced="0"/>
    <cacheHierarchy uniqueName="[Range].[Internet_Users]" caption="Internet_Users" attribute="1" defaultMemberUniqueName="[Range].[Internet_Users].[All]" allUniqueName="[Range].[Internet_Users].[All]" dimensionUniqueName="[Range]" displayFolder="" count="0" memberValueDatatype="20" unbalanced="0"/>
    <cacheHierarchy uniqueName="[Range].[Life_Expectancy]" caption="Life_Expectancy" attribute="1" defaultMemberUniqueName="[Range].[Life_Expectancy].[All]" allUniqueName="[Range].[Life_Expectancy].[All]" dimensionUniqueName="[Range]" displayFolder="" count="0" memberValueDatatype="5" unbalanced="0"/>
    <cacheHierarchy uniqueName="[Range].[Tourists]" caption="Tourists" attribute="1" defaultMemberUniqueName="[Range].[Tourists].[All]" allUniqueName="[Range].[Tourists].[All]" dimensionUniqueName="[Range]" displayFolder="" count="0" memberValueDatatype="20" unbalanced="0"/>
    <cacheHierarchy uniqueName="[Range].[Happines]" caption="Happines" attribute="1" defaultMemberUniqueName="[Range].[Happines].[All]" allUniqueName="[Range].[Happines].[All]" dimensionUniqueName="[Range]" displayFolder="" count="0" memberValueDatatype="20" unbalanced="0"/>
    <cacheHierarchy uniqueName="[Range].[National_Animal]" caption="National_Animal" attribute="1" defaultMemberUniqueName="[Range].[National_Animal].[All]" allUniqueName="[Range].[National_Animal].[All]" dimensionUniqueName="[Range]" displayFolder="" count="0" memberValueDatatype="130" unbalanced="0"/>
    <cacheHierarchy uniqueName="[Range].[Latitude]" caption="Latitude" attribute="1" defaultMemberUniqueName="[Range].[Latitude].[All]" allUniqueName="[Range].[Latitude].[All]" dimensionUniqueName="[Range]" displayFolder="" count="0" memberValueDatatype="5" unbalanced="0"/>
    <cacheHierarchy uniqueName="[Range].[Longitude]" caption="Longitude" attribute="1" defaultMemberUniqueName="[Range].[Longitude].[All]" allUniqueName="[Range].[Longitude].[All]" dimensionUniqueName="[Range]" displayFolder="" count="0" memberValueDatatype="5" unbalanced="0"/>
    <cacheHierarchy uniqueName="[Table2].[Rowid]" caption="Rowid" attribute="1" defaultMemberUniqueName="[Table2].[Rowid].[All]" allUniqueName="[Table2].[Rowid].[All]" dimensionUniqueName="[Table2]" displayFolder="" count="0" memberValueDatatype="20" unbalanced="0"/>
    <cacheHierarchy uniqueName="[Table2].[Country]" caption="Country" attribute="1" defaultMemberUniqueName="[Table2].[Country].[All]" allUniqueName="[Table2].[Country].[All]" dimensionUniqueName="[Table2]" displayFolder="" count="0" memberValueDatatype="130" unbalanced="0"/>
    <cacheHierarchy uniqueName="[Table2].[Continent]" caption="Continent" attribute="1" defaultMemberUniqueName="[Table2].[Continent].[All]" allUniqueName="[Table2].[Continent].[All]" dimensionUniqueName="[Table2]" displayFolder="" count="2" memberValueDatatype="130" unbalanced="0">
      <fieldsUsage count="2">
        <fieldUsage x="-1"/>
        <fieldUsage x="5"/>
      </fieldsUsage>
    </cacheHierarchy>
    <cacheHierarchy uniqueName="[Table2].[Capital]" caption="Capital" attribute="1" defaultMemberUniqueName="[Table2].[Capital].[All]" allUniqueName="[Table2].[Capital].[All]" dimensionUniqueName="[Table2]" displayFolder="" count="0" memberValueDatatype="130" unbalanced="0"/>
    <cacheHierarchy uniqueName="[Table2].[Status]" caption="Status" attribute="1" defaultMemberUniqueName="[Table2].[Status].[All]" allUniqueName="[Table2].[Status].[All]" dimensionUniqueName="[Table2]" displayFolder="" count="2" memberValueDatatype="130" unbalanced="0">
      <fieldsUsage count="2">
        <fieldUsage x="-1"/>
        <fieldUsage x="0"/>
      </fieldsUsage>
    </cacheHierarchy>
    <cacheHierarchy uniqueName="[Table2].[GDP]" caption="GDP" attribute="1" defaultMemberUniqueName="[Table2].[GDP].[All]" allUniqueName="[Table2].[GDP].[All]" dimensionUniqueName="[Table2]" displayFolder="" count="0" memberValueDatatype="5" unbalanced="0"/>
    <cacheHierarchy uniqueName="[Table2].[Population]" caption="Population" attribute="1" defaultMemberUniqueName="[Table2].[Population].[All]" allUniqueName="[Table2].[Population].[All]" dimensionUniqueName="[Table2]" displayFolder="" count="0" memberValueDatatype="20" unbalanced="0"/>
    <cacheHierarchy uniqueName="[Table2].[Density]" caption="Density" attribute="1" defaultMemberUniqueName="[Table2].[Density].[All]" allUniqueName="[Table2].[Density].[All]" dimensionUniqueName="[Table2]" displayFolder="" count="0" memberValueDatatype="20" unbalanced="0"/>
    <cacheHierarchy uniqueName="[Table2].[Area]" caption="Area" attribute="1" defaultMemberUniqueName="[Table2].[Area].[All]" allUniqueName="[Table2].[Area].[All]" dimensionUniqueName="[Table2]" displayFolder="" count="0" memberValueDatatype="20" unbalanced="0"/>
    <cacheHierarchy uniqueName="[Table2].[Migrants]" caption="Migrants" attribute="1" defaultMemberUniqueName="[Table2].[Migrants].[All]" allUniqueName="[Table2].[Migrants].[All]" dimensionUniqueName="[Table2]" displayFolder="" count="0" memberValueDatatype="20" unbalanced="0"/>
    <cacheHierarchy uniqueName="[Table2].[Fert_Rate]" caption="Fert_Rate" attribute="1" defaultMemberUniqueName="[Table2].[Fert_Rate].[All]" allUniqueName="[Table2].[Fert_Rate].[All]" dimensionUniqueName="[Table2]" displayFolder="" count="0" memberValueDatatype="5" unbalanced="0"/>
    <cacheHierarchy uniqueName="[Table2].[Avg_Age]" caption="Avg_Age" attribute="1" defaultMemberUniqueName="[Table2].[Avg_Age].[All]" allUniqueName="[Table2].[Avg_Age].[All]" dimensionUniqueName="[Table2]" displayFolder="" count="0" memberValueDatatype="20" unbalanced="0"/>
    <cacheHierarchy uniqueName="[Table2].[Urban_Percentage]" caption="Urban_Percentage" attribute="1" defaultMemberUniqueName="[Table2].[Urban_Percentage].[All]" allUniqueName="[Table2].[Urban_Percentage].[All]" dimensionUniqueName="[Table2]" displayFolder="" count="0" memberValueDatatype="20" unbalanced="0"/>
    <cacheHierarchy uniqueName="[Table2].[World_Share]" caption="World_Share" attribute="1" defaultMemberUniqueName="[Table2].[World_Share].[All]" allUniqueName="[Table2].[World_Share].[All]" dimensionUniqueName="[Table2]" displayFolder="" count="0" memberValueDatatype="5" unbalanced="0"/>
    <cacheHierarchy uniqueName="[Table2].[Internet_Users]" caption="Internet_Users" attribute="1" defaultMemberUniqueName="[Table2].[Internet_Users].[All]" allUniqueName="[Table2].[Internet_Users].[All]" dimensionUniqueName="[Table2]" displayFolder="" count="0" memberValueDatatype="20" unbalanced="0"/>
    <cacheHierarchy uniqueName="[Table2].[Life_Expectancy]" caption="Life_Expectancy" attribute="1" defaultMemberUniqueName="[Table2].[Life_Expectancy].[All]" allUniqueName="[Table2].[Life_Expectancy].[All]" dimensionUniqueName="[Table2]" displayFolder="" count="0" memberValueDatatype="5" unbalanced="0"/>
    <cacheHierarchy uniqueName="[Table2].[Tourists]" caption="Tourists" attribute="1" defaultMemberUniqueName="[Table2].[Tourists].[All]" allUniqueName="[Table2].[Tourists].[All]" dimensionUniqueName="[Table2]" displayFolder="" count="0" memberValueDatatype="20" unbalanced="0"/>
    <cacheHierarchy uniqueName="[Table2].[Happines]" caption="Happines" attribute="1" defaultMemberUniqueName="[Table2].[Happines].[All]" allUniqueName="[Table2].[Happines].[All]" dimensionUniqueName="[Table2]" displayFolder="" count="0" memberValueDatatype="20" unbalanced="0"/>
    <cacheHierarchy uniqueName="[Table2].[National_Animal]" caption="National_Animal" attribute="1" defaultMemberUniqueName="[Table2].[National_Animal].[All]" allUniqueName="[Table2].[National_Animal].[All]" dimensionUniqueName="[Table2]" displayFolder="" count="0" memberValueDatatype="130" unbalanced="0"/>
    <cacheHierarchy uniqueName="[Table2].[Latitude]" caption="Latitude" attribute="1" defaultMemberUniqueName="[Table2].[Latitude].[All]" allUniqueName="[Table2].[Latitude].[All]" dimensionUniqueName="[Table2]" displayFolder="" count="0" memberValueDatatype="5" unbalanced="0"/>
    <cacheHierarchy uniqueName="[Table2].[Longitude]" caption="Longitude" attribute="1" defaultMemberUniqueName="[Table2].[Longitude].[All]" allUniqueName="[Table2].[Longitude].[All]" dimensionUniqueName="[Table2]" displayFolder="" count="0" memberValueDatatype="5"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Country]" caption="Count of Country" measure="1" displayFolder="" measureGroup="Range" count="0" hidden="1">
      <extLst>
        <ext xmlns:x15="http://schemas.microsoft.com/office/spreadsheetml/2010/11/main" uri="{B97F6D7D-B522-45F9-BDA1-12C45D357490}">
          <x15:cacheHierarchy aggregatedColumn="1"/>
        </ext>
      </extLst>
    </cacheHierarchy>
    <cacheHierarchy uniqueName="[Measures].[Sum of Population]" caption="Sum of Population" measure="1" displayFolder="" measureGroup="Range" count="0" hidden="1">
      <extLst>
        <ext xmlns:x15="http://schemas.microsoft.com/office/spreadsheetml/2010/11/main" uri="{B97F6D7D-B522-45F9-BDA1-12C45D357490}">
          <x15:cacheHierarchy aggregatedColumn="6"/>
        </ext>
      </extLst>
    </cacheHierarchy>
    <cacheHierarchy uniqueName="[Measures].[Count of Status]" caption="Count of Status" measure="1" displayFolder="" measureGroup="Range" count="0" hidden="1">
      <extLst>
        <ext xmlns:x15="http://schemas.microsoft.com/office/spreadsheetml/2010/11/main" uri="{B97F6D7D-B522-45F9-BDA1-12C45D357490}">
          <x15:cacheHierarchy aggregatedColumn="4"/>
        </ext>
      </extLst>
    </cacheHierarchy>
    <cacheHierarchy uniqueName="[Measures].[Sum of Tourists]" caption="Sum of Tourists" measure="1" displayFolder="" measureGroup="Range" count="0" hidden="1">
      <extLst>
        <ext xmlns:x15="http://schemas.microsoft.com/office/spreadsheetml/2010/11/main" uri="{B97F6D7D-B522-45F9-BDA1-12C45D357490}">
          <x15:cacheHierarchy aggregatedColumn="16"/>
        </ext>
      </extLst>
    </cacheHierarchy>
    <cacheHierarchy uniqueName="[Measures].[Sum of GDP]" caption="Sum of GDP" measure="1" displayFolder="" measureGroup="Range" count="0" hidden="1">
      <extLst>
        <ext xmlns:x15="http://schemas.microsoft.com/office/spreadsheetml/2010/11/main" uri="{B97F6D7D-B522-45F9-BDA1-12C45D357490}">
          <x15:cacheHierarchy aggregatedColumn="5"/>
        </ext>
      </extLst>
    </cacheHierarchy>
    <cacheHierarchy uniqueName="[Measures].[Sum of Population 2]" caption="Sum of Population 2" measure="1" displayFolder="" measureGroup="Table2" count="0" oneField="1" hidden="1">
      <fieldsUsage count="1">
        <fieldUsage x="1"/>
      </fieldsUsage>
      <extLst>
        <ext xmlns:x15="http://schemas.microsoft.com/office/spreadsheetml/2010/11/main" uri="{B97F6D7D-B522-45F9-BDA1-12C45D357490}">
          <x15:cacheHierarchy aggregatedColumn="27"/>
        </ext>
      </extLst>
    </cacheHierarchy>
    <cacheHierarchy uniqueName="[Measures].[Average of Population]" caption="Average of Population" measure="1" displayFolder="" measureGroup="Table2" count="0" hidden="1">
      <extLst>
        <ext xmlns:x15="http://schemas.microsoft.com/office/spreadsheetml/2010/11/main" uri="{B97F6D7D-B522-45F9-BDA1-12C45D357490}">
          <x15:cacheHierarchy aggregatedColumn="27"/>
        </ext>
      </extLst>
    </cacheHierarchy>
    <cacheHierarchy uniqueName="[Measures].[Count of Country 2]" caption="Count of Country 2" measure="1" displayFolder="" measureGroup="Table2" count="0" oneField="1" hidden="1">
      <fieldsUsage count="1">
        <fieldUsage x="3"/>
      </fieldsUsage>
      <extLst>
        <ext xmlns:x15="http://schemas.microsoft.com/office/spreadsheetml/2010/11/main" uri="{B97F6D7D-B522-45F9-BDA1-12C45D357490}">
          <x15:cacheHierarchy aggregatedColumn="22"/>
        </ext>
      </extLst>
    </cacheHierarchy>
    <cacheHierarchy uniqueName="[Measures].[Count of Status 2]" caption="Count of Status 2" measure="1" displayFolder="" measureGroup="Table2" count="0" hidden="1">
      <extLst>
        <ext xmlns:x15="http://schemas.microsoft.com/office/spreadsheetml/2010/11/main" uri="{B97F6D7D-B522-45F9-BDA1-12C45D357490}">
          <x15:cacheHierarchy aggregatedColumn="25"/>
        </ext>
      </extLst>
    </cacheHierarchy>
    <cacheHierarchy uniqueName="[Measures].[Sum of Tourists 2]" caption="Sum of Tourists 2" measure="1" displayFolder="" measureGroup="Table2" count="0" oneField="1" hidden="1">
      <fieldsUsage count="1">
        <fieldUsage x="2"/>
      </fieldsUsage>
      <extLst>
        <ext xmlns:x15="http://schemas.microsoft.com/office/spreadsheetml/2010/11/main" uri="{B97F6D7D-B522-45F9-BDA1-12C45D357490}">
          <x15:cacheHierarchy aggregatedColumn="37"/>
        </ext>
      </extLst>
    </cacheHierarchy>
    <cacheHierarchy uniqueName="[Measures].[Sum of GDP 2]" caption="Sum of GDP 2" measure="1" displayFolder="" measureGroup="Table2" count="0" oneField="1" hidden="1">
      <fieldsUsage count="1">
        <fieldUsage x="4"/>
      </fieldsUsage>
      <extLst>
        <ext xmlns:x15="http://schemas.microsoft.com/office/spreadsheetml/2010/11/main" uri="{B97F6D7D-B522-45F9-BDA1-12C45D357490}">
          <x15:cacheHierarchy aggregatedColumn="26"/>
        </ext>
      </extLst>
    </cacheHierarchy>
    <cacheHierarchy uniqueName="[Measures].[Count of Continent]" caption="Count of Continent" measure="1" displayFolder="" measureGroup="Table2"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99F1EA-BD2C-4082-993C-D32C05542C55}" name="PivotTable4" cacheId="4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A39:F48" firstHeaderRow="0" firstDataRow="1" firstDataCol="2"/>
  <pivotFields count="6">
    <pivotField axis="axisRow" compact="0" allDrilled="1" outline="0" showAll="0" dataSourceSort="1" defaultSubtotal="0" defaultAttributeDrillState="1">
      <items count="2">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allDrilled="1" outline="0" showAll="0" defaultSubtotal="0" defaultAttributeDrillState="1">
      <items count="5">
        <item x="0"/>
        <item x="1"/>
        <item x="2"/>
        <item x="3"/>
        <item x="4"/>
      </items>
      <extLst>
        <ext xmlns:x14="http://schemas.microsoft.com/office/spreadsheetml/2009/9/main" uri="{2946ED86-A175-432a-8AC1-64E0C546D7DE}">
          <x14:pivotField fillDownLabels="1"/>
        </ext>
      </extLst>
    </pivotField>
  </pivotFields>
  <rowFields count="2">
    <field x="5"/>
    <field x="0"/>
  </rowFields>
  <rowItems count="9">
    <i>
      <x/>
      <x/>
    </i>
    <i>
      <x v="1"/>
      <x v="1"/>
    </i>
    <i r="1">
      <x/>
    </i>
    <i>
      <x v="2"/>
      <x v="1"/>
    </i>
    <i r="1">
      <x/>
    </i>
    <i>
      <x v="3"/>
      <x v="1"/>
    </i>
    <i r="1">
      <x/>
    </i>
    <i>
      <x v="4"/>
      <x v="1"/>
    </i>
    <i r="1">
      <x/>
    </i>
  </rowItems>
  <colFields count="1">
    <field x="-2"/>
  </colFields>
  <colItems count="4">
    <i>
      <x/>
    </i>
    <i i="1">
      <x v="1"/>
    </i>
    <i i="2">
      <x v="2"/>
    </i>
    <i i="3">
      <x v="3"/>
    </i>
  </colItems>
  <dataFields count="4">
    <dataField name="Count of Country" fld="3" subtotal="count" baseField="0" baseItem="0" numFmtId="37"/>
    <dataField name="Sum of GDP" fld="4" baseField="0" baseItem="0" numFmtId="37"/>
    <dataField name="Sum of Population" fld="1" baseField="0" baseItem="0" numFmtId="37"/>
    <dataField name="Sum of Tourists" fld="2" baseField="0" baseItem="0" numFmtId="37"/>
  </dataField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3"/>
    <rowHierarchyUsage hierarchyUsage="2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Excel Practice Week2 ^M Rezolvari.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D8F486-F059-4663-A733-9B23771E8CC3}" name="PivotTable3" cacheId="1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location ref="A24:B34" firstHeaderRow="1" firstDataRow="1" firstDataCol="1"/>
  <pivotFields count="2">
    <pivotField axis="axisRow" allDrilled="1" subtotalTop="0" showAll="0" measureFilter="1" defaultSubtotal="0" defaultAttributeDrillState="1">
      <items count="10">
        <item s="1" x="0"/>
        <item s="1" x="1"/>
        <item s="1" x="2"/>
        <item s="1" x="3"/>
        <item s="1" x="4"/>
        <item s="1" x="5"/>
        <item s="1" x="6"/>
        <item s="1" x="7"/>
        <item s="1" x="9"/>
        <item s="1" x="8"/>
      </items>
    </pivotField>
    <pivotField dataField="1" subtotalTop="0" showAll="0" defaultSubtotal="0"/>
  </pivotFields>
  <rowFields count="1">
    <field x="0"/>
  </rowFields>
  <rowItems count="10">
    <i>
      <x/>
    </i>
    <i>
      <x v="1"/>
    </i>
    <i>
      <x v="2"/>
    </i>
    <i>
      <x v="3"/>
    </i>
    <i>
      <x v="4"/>
    </i>
    <i>
      <x v="5"/>
    </i>
    <i>
      <x v="6"/>
    </i>
    <i>
      <x v="7"/>
    </i>
    <i>
      <x v="8"/>
    </i>
    <i>
      <x v="9"/>
    </i>
  </rowItems>
  <colItems count="1">
    <i/>
  </colItems>
  <dataFields count="1">
    <dataField name="Count of Country" fld="1" subtotal="count" baseField="0" baseItem="0" numFmtId="165"/>
  </dataField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members count="82" level="1">
        <member name="[Table2].[National_Animal].&amp;[Ox]"/>
        <member name="[Table2].[National_Animal].&amp;[Bat]"/>
        <member name="[Table2].[National_Animal].&amp;[Cow]"/>
        <member name="[Table2].[National_Animal].&amp;[Fox]"/>
        <member name=""/>
        <member name="[Table2].[National_Animal].&amp;[Bull]"/>
        <member name="[Table2].[National_Animal].&amp;[Deer]"/>
        <member name="[Table2].[National_Animal].&amp;[Dodo]"/>
        <member name="[Table2].[National_Animal].&amp;[Dove]"/>
        <member name="[Table2].[National_Animal].&amp;[Goat]"/>
        <member name="[Table2].[National_Animal].&amp;[Kiwi]"/>
        <member name=""/>
        <member name="[Table2].[National_Animal].&amp;[Lynx]"/>
        <member name=""/>
        <member name="[Table2].[National_Animal].&amp;[Swan]"/>
        <member name=""/>
        <member name="[Table2].[National_Animal].&amp;[Bison]"/>
        <member name="[Table2].[National_Animal].&amp;[Camel]"/>
        <member name="[Table2].[National_Animal].&amp;[Crane]"/>
        <member name=""/>
        <member name=""/>
        <member name="[Table2].[National_Animal].&amp;[Hyena]"/>
        <member name="[Table2].[National_Animal].&amp;[Lemur]"/>
        <member name="[Table2].[National_Animal].&amp;[Moose]"/>
        <member name="[Table2].[National_Animal].&amp;[Panda]"/>
        <member name="[Table2].[National_Animal].&amp;[Sheep]"/>
        <member name="[Table2].[National_Animal].&amp;[Tapir]"/>
        <member name=""/>
        <member name="[Table2].[National_Animal].&amp;[Zebra]"/>
        <member name="[Table2].[National_Animal].&amp;[Beaver]"/>
        <member name="[Table2].[National_Animal].&amp;[Cattle]"/>
        <member name="[Table2].[National_Animal].&amp;[Iguana]"/>
        <member name="[Table2].[National_Animal].&amp;[Jaguar]"/>
        <member name="[Table2].[National_Animal].&amp;[Motmot]"/>
        <member name="[Table2].[National_Animal].&amp;[Parrot]"/>
        <member name="[Table2].[National_Animal].&amp;[Pigeon]"/>
        <member name="[Table2].[National_Animal].&amp;[Trogon]"/>
        <member name="[Table2].[National_Animal].&amp;[Turtle]"/>
        <member name="[Table2].[National_Animal].&amp;[Vicuña]"/>
        <member name="[Table2].[National_Animal].&amp;[Chamois]"/>
        <member name="[Table2].[National_Animal].&amp;[Dolphin]"/>
        <member name="[Table2].[National_Animal].&amp;[Gazelle]"/>
        <member name="[Table2].[National_Animal].&amp;[Giraffe]"/>
        <member name="[Table2].[National_Animal].&amp;[Gorilla]"/>
        <member name=""/>
        <member name="[Table2].[National_Animal].&amp;[Peacock]"/>
        <member name="[Table2].[National_Animal].&amp;[Peccary]"/>
        <member name="[Table2].[National_Animal].&amp;[Pelican]"/>
        <member name="[Table2].[National_Animal].&amp;[Rooster]"/>
        <member name="[Table2].[National_Animal].&amp;[Torogoz]"/>
        <member name="[Table2].[National_Animal].&amp;[Wagtail]"/>
        <member name="[Table2].[National_Animal].&amp;[Antelope]"/>
        <member name=""/>
        <member name="[Table2].[National_Animal].&amp;[Flamingo]"/>
        <member name="[Table2].[National_Animal].&amp;[Kangaroo]"/>
        <member name="[Table2].[National_Animal].&amp;[Mongoose]"/>
        <member name="[Table2].[National_Animal].&amp;[Palmchat]"/>
        <member name="[Table2].[National_Animal].&amp;[Tortoise]"/>
        <member name="[Table2].[National_Animal].&amp;[Wild dog]"/>
        <member name="[Table2].[National_Animal].&amp;[Bee-eater]"/>
        <member name="[Table2].[National_Animal].&amp;[Gyrfalcon]"/>
        <member name="[Table2].[National_Animal].&amp;[Springbok]"/>
        <member name="[Table2].[National_Animal].&amp;[Wildebeest]"/>
        <member name="[Table2].[National_Animal].&amp;[Scarlet ibis]"/>
        <member name=""/>
        <member name="[Table2].[National_Animal].&amp;[Black panther]"/>
        <member name="[Table2].[National_Animal].&amp;[Komodo dragon]"/>
        <member name="[Table2].[National_Animal].&amp;[Water Buffalo]"/>
        <member name="[Table2].[National_Animal].&amp;[Green pheasant]"/>
        <member name="[Table2].[National_Animal].&amp;[Rufous hornero]"/>
        <member name="[Table2].[National_Animal].&amp;[Lesser Kiskadee]"/>
        <member name="[Table2].[National_Animal].&amp;[Blue rock thrush]"/>
        <member name="[Table2].[National_Animal].&amp;[Vanuatu megapode]"/>
        <member name="[Table2].[National_Animal].&amp;[Gilbert's Whistler]"/>
        <member name="[Table2].[National_Animal].&amp;[Resplendent quetzal]"/>
        <member name="[Table2].[National_Animal].&amp;[Venezuelan troupial]"/>
        <member name="[Table2].[National_Animal].&amp;[Red-billed tropicbird]"/>
        <member name="[Table2].[National_Animal].&amp;[Black-crested antshrike]"/>
        <member name="[Table2].[National_Animal].&amp;[Brunei Crested Fireback]"/>
        <member name="[Table2].[National_Animal].&amp;[Red-billed streamertail]"/>
        <member name="[Table2].[National_Animal].&amp;[Chollima (mythical horse)]"/>
        <member name="[Table2].[National_Animal].&amp;[Raggiana bird-of-paradise]"/>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1" iMeasureHier="52">
      <autoFilter ref="A1">
        <filterColumn colId="0">
          <top10 val="10" filterVal="10"/>
        </filterColumn>
      </autoFilter>
    </filter>
  </filters>
  <rowHierarchiesUsage count="1">
    <rowHierarchyUsage hierarchyUsage="3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actice Week2 ^M Rezolvari.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ADD057-61F4-4A78-A839-29C2AFA0A824}" name="PivotTable2" cacheId="1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location ref="A14:C20" firstHeaderRow="1" firstDataRow="2" firstDataCol="1"/>
  <pivotFields count="4">
    <pivotField axis="axisRow" allDrilled="1" subtotalTop="0" showAll="0" dataSourceSort="1" defaultSubtotal="0" defaultAttributeDrillState="1">
      <items count="10">
        <item x="0"/>
        <item x="1"/>
        <item x="2"/>
        <item x="3"/>
        <item x="4"/>
        <item x="5"/>
        <item x="6"/>
        <item x="7"/>
        <item x="8"/>
        <item x="9"/>
      </items>
    </pivotField>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5">
        <item x="0" e="0"/>
        <item x="1" e="0"/>
        <item x="2" e="0"/>
        <item x="3" e="0"/>
        <item x="4" e="0"/>
      </items>
    </pivotField>
  </pivotFields>
  <rowFields count="2">
    <field x="3"/>
    <field x="0"/>
  </rowFields>
  <rowItems count="5">
    <i>
      <x/>
    </i>
    <i>
      <x v="1"/>
    </i>
    <i>
      <x v="2"/>
    </i>
    <i>
      <x v="3"/>
    </i>
    <i>
      <x v="4"/>
    </i>
  </rowItems>
  <colFields count="1">
    <field x="1"/>
  </colFields>
  <colItems count="2">
    <i>
      <x/>
    </i>
    <i>
      <x v="1"/>
    </i>
  </colItems>
  <dataFields count="1">
    <dataField name="Count of Status" fld="2" subtotal="count" baseField="3" baseItem="0" numFmtId="165"/>
  </dataField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3"/>
    <rowHierarchyUsage hierarchyUsage="22"/>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actice Week2 ^M Rezolvari.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57AE44-CA43-4DB4-A16B-1B61C680DD09}"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D10" firstHeaderRow="0" firstDataRow="1" firstDataCol="1"/>
  <pivotFields count="4">
    <pivotField axis="axisRow" allDrilled="1" subtotalTop="0" showAll="0" dataSourceSort="1" defaultSubtotal="0" defaultAttributeDrillState="1">
      <items count="5">
        <item x="0" e="0"/>
        <item x="1" e="0"/>
        <item x="2" e="0"/>
        <item x="3" e="0"/>
        <item x="4" e="0"/>
      </items>
    </pivotField>
    <pivotField dataField="1" subtotalTop="0" showAll="0" defaultSubtotal="0"/>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3">
    <i>
      <x/>
    </i>
    <i i="1">
      <x v="1"/>
    </i>
    <i i="2">
      <x v="2"/>
    </i>
  </colItems>
  <dataFields count="3">
    <dataField name="Count of Country" fld="3" subtotal="count" baseField="0" baseItem="0"/>
    <dataField name="Sum of Population" fld="1" baseField="0" baseItem="0"/>
    <dataField name="% of Population" fld="2" subtotal="average" showDataAs="percentOfTotal" baseField="0" baseItem="0" numFmtId="10"/>
  </dataField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of Population"/>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actice Week2 ^M Rezolvari.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0965AD-E724-40E1-A569-3BF737D11B63}" name="PivotTable4" cacheId="4" applyNumberFormats="0" applyBorderFormats="0" applyFontFormats="0" applyPatternFormats="0" applyAlignmentFormats="0" applyWidthHeightFormats="1" dataCaption="Values" missingCaption="0" updatedVersion="8" minRefreshableVersion="3" showDrill="0" useAutoFormatting="1" rowGrandTotals="0" colGrandTotals="0" itemPrintTitles="1" createdVersion="8" indent="0" compact="0" compactData="0">
  <location ref="A35:F44" firstHeaderRow="0" firstDataRow="1" firstDataCol="2"/>
  <pivotFields count="7">
    <pivotField compact="0" allDrilled="1" outline="0" showAll="0" measureFilter="1" defaultSubtotal="0" defaultAttributeDrillState="1">
      <items count="82">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5">
        <item x="0"/>
        <item x="1"/>
        <item x="2"/>
        <item x="3"/>
        <item x="4"/>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2">
        <item x="0"/>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2"/>
  </rowFields>
  <rowItems count="9">
    <i>
      <x/>
      <x/>
    </i>
    <i>
      <x v="1"/>
      <x v="1"/>
    </i>
    <i r="1">
      <x/>
    </i>
    <i>
      <x v="2"/>
      <x v="1"/>
    </i>
    <i r="1">
      <x/>
    </i>
    <i>
      <x v="3"/>
      <x v="1"/>
    </i>
    <i r="1">
      <x/>
    </i>
    <i>
      <x v="4"/>
      <x v="1"/>
    </i>
    <i r="1">
      <x/>
    </i>
  </rowItems>
  <colFields count="1">
    <field x="-2"/>
  </colFields>
  <colItems count="4">
    <i>
      <x/>
    </i>
    <i i="1">
      <x v="1"/>
    </i>
    <i i="2">
      <x v="2"/>
    </i>
    <i i="3">
      <x v="3"/>
    </i>
  </colItems>
  <dataFields count="4">
    <dataField name="Count of Country" fld="5" subtotal="count" baseField="0" baseItem="0"/>
    <dataField name="Sum of GDP" fld="6" baseField="0" baseItem="0" numFmtId="3"/>
    <dataField name="Sum of Population" fld="3" baseField="0" baseItem="0" numFmtId="3"/>
    <dataField name="Sum of Tourists" fld="4" baseField="0" baseItem="0" numFmtId="3"/>
  </dataFields>
  <formats count="1">
    <format dxfId="0">
      <pivotArea outline="0" fieldPosition="0">
        <references count="1">
          <reference field="4294967294" count="3" selected="0">
            <x v="1"/>
            <x v="2"/>
            <x v="3"/>
          </reference>
        </references>
      </pivotArea>
    </format>
  </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45">
      <autoFilter ref="A1">
        <filterColumn colId="0">
          <top10 val="10" filterVal="10"/>
        </filterColumn>
      </autoFilter>
    </filter>
  </filters>
  <rowHierarchiesUsage count="2">
    <rowHierarchyUsage hierarchyUsage="2"/>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country_facts!$A$1:$V$18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189510-5159-4004-90C8-FA846507D040}" name="PivotTable3"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location ref="A21:B31" firstHeaderRow="1" firstDataRow="1" firstDataCol="1"/>
  <pivotFields count="2">
    <pivotField axis="axisRow" allDrilled="1" subtotalTop="0" showAll="0" measureFilter="1" sortType="descending" defaultSubtotal="0" defaultAttributeDrillState="1">
      <items count="10">
        <item s="1" x="0"/>
        <item s="1" x="1"/>
        <item s="1" x="2"/>
        <item s="1" x="3"/>
        <item s="1" x="4"/>
        <item s="1" x="5"/>
        <item s="1" x="6"/>
        <item s="1" x="7"/>
        <item s="1" x="8"/>
        <item s="1"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0">
    <i>
      <x v="6"/>
    </i>
    <i>
      <x v="2"/>
    </i>
    <i>
      <x v="5"/>
    </i>
    <i>
      <x v="1"/>
    </i>
    <i>
      <x v="7"/>
    </i>
    <i>
      <x v="9"/>
    </i>
    <i>
      <x v="3"/>
    </i>
    <i>
      <x v="4"/>
    </i>
    <i>
      <x/>
    </i>
    <i>
      <x v="8"/>
    </i>
  </rowItems>
  <colItems count="1">
    <i/>
  </colItems>
  <dataFields count="1">
    <dataField name="Count of Country" fld="1" subtotal="count" baseField="0" baseItem="0"/>
  </dataField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members count="82" level="1">
        <member name="[Range].[National_Animal].&amp;[Ox]"/>
        <member name="[Range].[National_Animal].&amp;[Bat]"/>
        <member name="[Range].[National_Animal].&amp;[Cow]"/>
        <member name="[Range].[National_Animal].&amp;[Fox]"/>
        <member name=""/>
        <member name="[Range].[National_Animal].&amp;[Bull]"/>
        <member name="[Range].[National_Animal].&amp;[Deer]"/>
        <member name="[Range].[National_Animal].&amp;[Dodo]"/>
        <member name="[Range].[National_Animal].&amp;[Dove]"/>
        <member name="[Range].[National_Animal].&amp;[Goat]"/>
        <member name="[Range].[National_Animal].&amp;[Kiwi]"/>
        <member name=""/>
        <member name="[Range].[National_Animal].&amp;[Lynx]"/>
        <member name=""/>
        <member name="[Range].[National_Animal].&amp;[Swan]"/>
        <member name=""/>
        <member name="[Range].[National_Animal].&amp;[Bison]"/>
        <member name="[Range].[National_Animal].&amp;[Camel]"/>
        <member name="[Range].[National_Animal].&amp;[Crane]"/>
        <member name=""/>
        <member name=""/>
        <member name="[Range].[National_Animal].&amp;[Hyena]"/>
        <member name="[Range].[National_Animal].&amp;[Lemur]"/>
        <member name="[Range].[National_Animal].&amp;[Moose]"/>
        <member name="[Range].[National_Animal].&amp;[Panda]"/>
        <member name="[Range].[National_Animal].&amp;[Sheep]"/>
        <member name="[Range].[National_Animal].&amp;[Tapir]"/>
        <member name=""/>
        <member name="[Range].[National_Animal].&amp;[Zebra]"/>
        <member name="[Range].[National_Animal].&amp;[Beaver]"/>
        <member name="[Range].[National_Animal].&amp;[Cattle]"/>
        <member name="[Range].[National_Animal].&amp;[Iguana]"/>
        <member name="[Range].[National_Animal].&amp;[Jaguar]"/>
        <member name="[Range].[National_Animal].&amp;[Motmot]"/>
        <member name="[Range].[National_Animal].&amp;[Parrot]"/>
        <member name="[Range].[National_Animal].&amp;[Pigeon]"/>
        <member name="[Range].[National_Animal].&amp;[Trogon]"/>
        <member name="[Range].[National_Animal].&amp;[Turtle]"/>
        <member name="[Range].[National_Animal].&amp;[Vicuña]"/>
        <member name="[Range].[National_Animal].&amp;[Chamois]"/>
        <member name="[Range].[National_Animal].&amp;[Dolphin]"/>
        <member name="[Range].[National_Animal].&amp;[Gazelle]"/>
        <member name="[Range].[National_Animal].&amp;[Giraffe]"/>
        <member name="[Range].[National_Animal].&amp;[Gorilla]"/>
        <member name=""/>
        <member name="[Range].[National_Animal].&amp;[Peacock]"/>
        <member name="[Range].[National_Animal].&amp;[Peccary]"/>
        <member name="[Range].[National_Animal].&amp;[Pelican]"/>
        <member name="[Range].[National_Animal].&amp;[Rooster]"/>
        <member name="[Range].[National_Animal].&amp;[Torogoz]"/>
        <member name="[Range].[National_Animal].&amp;[Wagtail]"/>
        <member name="[Range].[National_Animal].&amp;[Antelope]"/>
        <member name=""/>
        <member name="[Range].[National_Animal].&amp;[Flamingo]"/>
        <member name="[Range].[National_Animal].&amp;[Kangaroo]"/>
        <member name="[Range].[National_Animal].&amp;[Mongoose]"/>
        <member name="[Range].[National_Animal].&amp;[Palmchat]"/>
        <member name="[Range].[National_Animal].&amp;[Tortoise]"/>
        <member name="[Range].[National_Animal].&amp;[Wild dog]"/>
        <member name="[Range].[National_Animal].&amp;[Bee-eater]"/>
        <member name="[Range].[National_Animal].&amp;[Gyrfalcon]"/>
        <member name="[Range].[National_Animal].&amp;[Springbok]"/>
        <member name="[Range].[National_Animal].&amp;[Wildebeest]"/>
        <member name="[Range].[National_Animal].&amp;[Scarlet ibis]"/>
        <member name=""/>
        <member name="[Range].[National_Animal].&amp;[Black panther]"/>
        <member name="[Range].[National_Animal].&amp;[Komodo dragon]"/>
        <member name="[Range].[National_Animal].&amp;[Water Buffalo]"/>
        <member name="[Range].[National_Animal].&amp;[Green pheasant]"/>
        <member name="[Range].[National_Animal].&amp;[Rufous hornero]"/>
        <member name="[Range].[National_Animal].&amp;[Lesser Kiskadee]"/>
        <member name="[Range].[National_Animal].&amp;[Blue rock thrush]"/>
        <member name="[Range].[National_Animal].&amp;[Vanuatu megapode]"/>
        <member name="[Range].[National_Animal].&amp;[Gilbert's Whistler]"/>
        <member name="[Range].[National_Animal].&amp;[Resplendent quetzal]"/>
        <member name="[Range].[National_Animal].&amp;[Venezuelan troupial]"/>
        <member name="[Range].[National_Animal].&amp;[Red-billed tropicbird]"/>
        <member name="[Range].[National_Animal].&amp;[Black-crested antshrike]"/>
        <member name="[Range].[National_Animal].&amp;[Brunei Crested Fireback]"/>
        <member name="[Range].[National_Animal].&amp;[Red-billed streamertail]"/>
        <member name="[Range].[National_Animal].&amp;[Chollima (mythical horse)]"/>
        <member name="[Range].[National_Animal].&amp;[Raggiana bird-of-paradis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45">
      <autoFilter ref="A1">
        <filterColumn colId="0">
          <top10 val="10" filterVal="10"/>
        </filterColumn>
      </autoFilter>
    </filter>
  </filters>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untry_facts!$A$1:$V$18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FB41B4-22E2-4331-9614-7559DFACC3C5}" name="PivotTable2" cacheId="6"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location ref="A12:C18"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5">
    <i>
      <x/>
    </i>
    <i>
      <x v="1"/>
    </i>
    <i>
      <x v="2"/>
    </i>
    <i>
      <x v="3"/>
    </i>
    <i>
      <x v="4"/>
    </i>
  </rowItems>
  <colFields count="1">
    <field x="0"/>
  </colFields>
  <colItems count="2">
    <i>
      <x/>
    </i>
    <i>
      <x v="1"/>
    </i>
  </colItems>
  <dataFields count="1">
    <dataField name="Count of Country" fld="1" subtotal="count" baseField="0" baseItem="0"/>
  </dataField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untry_facts!$A$1:$V$18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8DEBFD-15FD-4598-814C-587F9D811DEE}"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7"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6">
    <i>
      <x/>
    </i>
    <i>
      <x v="1"/>
    </i>
    <i>
      <x v="2"/>
    </i>
    <i>
      <x v="3"/>
    </i>
    <i>
      <x v="4"/>
    </i>
    <i t="grand">
      <x/>
    </i>
  </rowItems>
  <colFields count="1">
    <field x="-2"/>
  </colFields>
  <colItems count="3">
    <i>
      <x/>
    </i>
    <i i="1">
      <x v="1"/>
    </i>
    <i i="2">
      <x v="2"/>
    </i>
  </colItems>
  <dataFields count="3">
    <dataField name="Count of Country" fld="1" subtotal="count" baseField="0" baseItem="0"/>
    <dataField name="Sum of Population" fld="2" baseField="0" baseItem="0" numFmtId="164">
      <extLst>
        <ext xmlns:x14="http://schemas.microsoft.com/office/spreadsheetml/2009/9/main" uri="{E15A36E0-9728-4e99-A89B-3F7291B0FE68}">
          <x14:dataField sourceField="2" uniqueName="[__Xl2].[Measures].[Sum of Population]"/>
        </ext>
      </extLst>
    </dataField>
    <dataField name="% of Population" fld="3" showDataAs="percentOfTotal" baseField="0" baseItem="0" numFmtId="10">
      <extLst>
        <ext xmlns:x14="http://schemas.microsoft.com/office/spreadsheetml/2009/9/main" uri="{E15A36E0-9728-4e99-A89B-3F7291B0FE68}">
          <x14:dataField sourceField="2"/>
        </ext>
      </extLst>
    </dataField>
  </dataFields>
  <formats count="2">
    <format dxfId="2">
      <pivotArea outline="0" collapsedLevelsAreSubtotals="1" fieldPosition="0">
        <references count="1">
          <reference field="4294967294" count="1" selected="0">
            <x v="1"/>
          </reference>
        </references>
      </pivotArea>
    </format>
    <format dxfId="1">
      <pivotArea outline="0" collapsedLevelsAreSubtotals="1" fieldPosition="0"/>
    </format>
  </formats>
  <pivotHierarchies count="5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 of Population"/>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untry_facts!$A$1:$V$18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935DDE-F13D-48CD-8DC6-55D32FD689EC}" name="Table2" displayName="Table2" ref="A1:U188" totalsRowShown="0">
  <autoFilter ref="A1:U188" xr:uid="{96935DDE-F13D-48CD-8DC6-55D32FD689EC}"/>
  <tableColumns count="21">
    <tableColumn id="1" xr3:uid="{0DA6346B-BCD7-4F94-89F9-8A90DCDC290B}" name="Rowid"/>
    <tableColumn id="2" xr3:uid="{C750AD22-F4C5-4F54-9C3A-12F10C0CCB94}" name="Country"/>
    <tableColumn id="3" xr3:uid="{14A16BB3-F77E-4CBD-8661-B879B06FFEDE}" name="Continent"/>
    <tableColumn id="4" xr3:uid="{D8BF3A51-4319-4C2D-BBFD-DBA84304F1C8}" name="Capital"/>
    <tableColumn id="5" xr3:uid="{0FA64E3E-F4CD-47F1-8023-82409408317B}" name="Status"/>
    <tableColumn id="6" xr3:uid="{741C894D-5923-4234-8F7C-BC5A5D4724E6}" name="GDP" dataDxfId="5"/>
    <tableColumn id="7" xr3:uid="{99CFA104-B34B-4AE3-8690-766A0E91A8BB}" name="Population"/>
    <tableColumn id="8" xr3:uid="{F435EC5D-24E8-4056-B498-0AA48F5FB7AA}" name="Density"/>
    <tableColumn id="9" xr3:uid="{2CC3A260-8B02-4780-8E27-07E9F832E325}" name="Area"/>
    <tableColumn id="10" xr3:uid="{61B1DEA9-AC1C-4BD3-8734-1A3CD2F3A8CD}" name="Migrants"/>
    <tableColumn id="11" xr3:uid="{6517F9DE-3E00-4490-B823-42EE5DDF1124}" name="Fert_Rate"/>
    <tableColumn id="12" xr3:uid="{73D6F6B2-EB03-4103-B4A9-5DF072525D10}" name="Avg_Age"/>
    <tableColumn id="13" xr3:uid="{2794D8A3-50E2-43CD-B179-E8650E85B745}" name="Urban_Percentage"/>
    <tableColumn id="14" xr3:uid="{FD495AB1-2109-46BC-8835-55420D20EF0B}" name="World_Share"/>
    <tableColumn id="15" xr3:uid="{46204517-336E-4DCE-8921-B865617DEAAB}" name="Internet_Users"/>
    <tableColumn id="16" xr3:uid="{4B0D86B2-F172-439F-9D10-8AD0845C6034}" name="Life_Expectancy"/>
    <tableColumn id="17" xr3:uid="{FE8F6E9D-5DF5-47CC-9111-10A611A359BF}" name="Tourists"/>
    <tableColumn id="18" xr3:uid="{55A5C3FA-76C3-4A75-B0B3-CA631C82F098}" name="Happines"/>
    <tableColumn id="19" xr3:uid="{65D795DC-AFA2-47A3-A7B8-C0EDAEEA44E8}" name="National_Animal"/>
    <tableColumn id="20" xr3:uid="{434AF2C6-3FE3-4E13-AE8C-B67535630F08}" name="Latitude"/>
    <tableColumn id="21" xr3:uid="{62E1D10A-3E41-4A95-9C20-E9E8BA0C8329}" name="Long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E9BA11-0795-4177-8B5D-BAD2DE97DC33}" name="Table1" displayName="Table1" ref="A1:V188" totalsRowShown="0">
  <autoFilter ref="A1:V188" xr:uid="{F4E9BA11-0795-4177-8B5D-BAD2DE97DC33}"/>
  <tableColumns count="22">
    <tableColumn id="1" xr3:uid="{E2CE240C-C4EE-40C9-80B9-486662B96C53}" name="Rowid"/>
    <tableColumn id="2" xr3:uid="{1BA48DB3-AD30-4959-8234-6767CD147C2B}" name="Country"/>
    <tableColumn id="3" xr3:uid="{C8EA3BCA-B821-4277-A695-E7F0C19283FD}" name="Continent"/>
    <tableColumn id="4" xr3:uid="{1CE2E981-7CE6-44D2-9C99-442F02CB3C28}" name="Capital"/>
    <tableColumn id="5" xr3:uid="{751C4C16-2370-4835-883F-15A103526949}" name="Status"/>
    <tableColumn id="6" xr3:uid="{6C2002A1-9389-471F-BD60-B6265674B554}" name="GDP" dataDxfId="4"/>
    <tableColumn id="7" xr3:uid="{4611D9E7-07A5-4C17-8B5D-410D64BC1081}" name="Population"/>
    <tableColumn id="8" xr3:uid="{C962F014-9F94-4E12-83BB-FB97FAE0D2A8}" name="Density"/>
    <tableColumn id="9" xr3:uid="{334CDBB3-65A4-4507-990F-43F707A27333}" name="Area"/>
    <tableColumn id="10" xr3:uid="{925398FD-9100-4057-879F-D1CC1E70DD91}" name="Migrants"/>
    <tableColumn id="11" xr3:uid="{795C0C2C-2435-42E2-916C-9AC837F2B6B2}" name="Fert_Rate"/>
    <tableColumn id="12" xr3:uid="{3299A0D4-0475-4201-9525-CA72CD78997C}" name="Avg_Age"/>
    <tableColumn id="13" xr3:uid="{1D4874CB-7606-4398-A97F-D2F996288E6F}" name="Urban_Percentage"/>
    <tableColumn id="14" xr3:uid="{7349E51C-6D38-409A-9583-7219E2663425}" name="World_Share"/>
    <tableColumn id="15" xr3:uid="{8CECCB4F-CB2B-4CE9-A4C6-C627022ED646}" name="Internet_Users"/>
    <tableColumn id="16" xr3:uid="{FED1CB0E-5D2E-4966-9B3F-EB19BF5D9F38}" name="Life_Expectancy"/>
    <tableColumn id="17" xr3:uid="{B0FBB6B3-1C54-4DA8-8F9B-7BB0AF0B3ED6}" name="Tourists"/>
    <tableColumn id="18" xr3:uid="{560DD5F4-6082-4DA0-AF44-C3CC85CC8990}" name="Happines"/>
    <tableColumn id="19" xr3:uid="{F9C27BD0-E900-46F3-BAEB-64BE02D23BE4}" name="National_Animal"/>
    <tableColumn id="20" xr3:uid="{B5182954-5DEC-42C5-9FE0-63E5A47252AF}" name="Latitude"/>
    <tableColumn id="21" xr3:uid="{A7388ADF-4847-4F65-ADF0-A6439EF0403C}" name="Longitude"/>
    <tableColumn id="22" xr3:uid="{899CF7D4-1330-4ED9-8EB7-36DCA20BB309}" name="Column1" dataDxfId="3">
      <calculatedColumnFormula>Table1[[#This Row],[Tourists]]/Table1[[#This Row],[Population]]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shorts/O20bjXIXQKI"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F6804-ED25-4EC6-AAD4-116491BD95B7}">
  <dimension ref="A1:Z188"/>
  <sheetViews>
    <sheetView topLeftCell="R105" workbookViewId="0">
      <selection activeCell="X118" sqref="X118"/>
    </sheetView>
  </sheetViews>
  <sheetFormatPr defaultRowHeight="14.4" x14ac:dyDescent="0.3"/>
  <cols>
    <col min="1" max="1" width="8.109375" customWidth="1"/>
    <col min="2" max="2" width="21.6640625" bestFit="1" customWidth="1"/>
    <col min="3" max="3" width="11.21875" bestFit="1" customWidth="1"/>
    <col min="4" max="4" width="23.21875" bestFit="1" customWidth="1"/>
    <col min="5" max="5" width="10.109375" bestFit="1" customWidth="1"/>
    <col min="6" max="6" width="17.5546875" bestFit="1" customWidth="1"/>
    <col min="7" max="7" width="12.109375" customWidth="1"/>
    <col min="8" max="8" width="15" customWidth="1"/>
    <col min="9" max="9" width="8.77734375" bestFit="1" customWidth="1"/>
    <col min="10" max="10" width="18.77734375" customWidth="1"/>
    <col min="11" max="11" width="18.88671875" customWidth="1"/>
    <col min="12" max="12" width="16.77734375" customWidth="1"/>
    <col min="13" max="13" width="18.5546875" customWidth="1"/>
    <col min="14" max="14" width="13.77734375" customWidth="1"/>
    <col min="15" max="15" width="15.21875" customWidth="1"/>
    <col min="16" max="16" width="16.44140625" customWidth="1"/>
    <col min="17" max="17" width="9.77734375" bestFit="1" customWidth="1"/>
    <col min="18" max="18" width="10.6640625" customWidth="1"/>
    <col min="19" max="19" width="22.5546875" customWidth="1"/>
    <col min="20" max="20" width="10.44140625" customWidth="1"/>
    <col min="21" max="21" width="11.44140625" customWidth="1"/>
    <col min="23" max="23" width="22.6640625" customWidth="1"/>
    <col min="24" max="24" width="11.10937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5" x14ac:dyDescent="0.3">
      <c r="A2">
        <v>1</v>
      </c>
      <c r="B2" t="s">
        <v>21</v>
      </c>
      <c r="C2" t="s">
        <v>22</v>
      </c>
      <c r="D2" t="s">
        <v>23</v>
      </c>
      <c r="E2" t="s">
        <v>24</v>
      </c>
      <c r="F2" s="1">
        <v>15000000000</v>
      </c>
      <c r="G2">
        <v>38928346</v>
      </c>
      <c r="H2">
        <v>60</v>
      </c>
      <c r="I2">
        <v>652860</v>
      </c>
      <c r="J2">
        <v>-62920</v>
      </c>
      <c r="K2">
        <v>4.5999999999999996</v>
      </c>
      <c r="L2">
        <v>18</v>
      </c>
      <c r="M2">
        <v>25</v>
      </c>
      <c r="N2">
        <v>0.5</v>
      </c>
      <c r="O2">
        <v>4068194</v>
      </c>
      <c r="P2">
        <v>54.8</v>
      </c>
      <c r="R2">
        <v>154</v>
      </c>
      <c r="S2" t="s">
        <v>25</v>
      </c>
      <c r="T2">
        <v>33.939109999999999</v>
      </c>
      <c r="U2">
        <v>67.709952999999999</v>
      </c>
      <c r="W2" t="s">
        <v>487</v>
      </c>
    </row>
    <row r="3" spans="1:25" x14ac:dyDescent="0.3">
      <c r="A3">
        <v>2</v>
      </c>
      <c r="B3" t="s">
        <v>26</v>
      </c>
      <c r="C3" t="s">
        <v>27</v>
      </c>
      <c r="D3" t="s">
        <v>28</v>
      </c>
      <c r="E3" t="s">
        <v>24</v>
      </c>
      <c r="F3" s="1">
        <v>18000000000</v>
      </c>
      <c r="G3">
        <v>2877797</v>
      </c>
      <c r="H3">
        <v>105</v>
      </c>
      <c r="I3">
        <v>27400</v>
      </c>
      <c r="J3">
        <v>-14000</v>
      </c>
      <c r="K3">
        <v>1.6</v>
      </c>
      <c r="L3">
        <v>36</v>
      </c>
      <c r="M3">
        <v>63</v>
      </c>
      <c r="N3">
        <v>0.04</v>
      </c>
      <c r="O3">
        <v>2105339</v>
      </c>
      <c r="P3">
        <v>72.599999999999994</v>
      </c>
      <c r="R3">
        <v>107</v>
      </c>
      <c r="S3" t="s">
        <v>29</v>
      </c>
      <c r="T3">
        <v>41.153331999999999</v>
      </c>
      <c r="U3">
        <v>20.168330999999998</v>
      </c>
      <c r="W3" t="str" cm="1">
        <f t="array" ref="W3:W7">_xlfn._xlws.SORT(_xlfn.UNIQUE(Table2[Continent]))</f>
        <v>Africa</v>
      </c>
      <c r="Y3" t="str">
        <f ca="1">_xlfn.FORMULATEXT(W3)</f>
        <v>=SORT(UNIQUE(Table2[Continent]))</v>
      </c>
    </row>
    <row r="4" spans="1:25" x14ac:dyDescent="0.3">
      <c r="A4">
        <v>3</v>
      </c>
      <c r="B4" t="s">
        <v>30</v>
      </c>
      <c r="C4" t="s">
        <v>31</v>
      </c>
      <c r="D4" t="s">
        <v>32</v>
      </c>
      <c r="E4" t="s">
        <v>24</v>
      </c>
      <c r="F4" s="1">
        <v>163000000000</v>
      </c>
      <c r="G4">
        <v>43851044</v>
      </c>
      <c r="H4">
        <v>18</v>
      </c>
      <c r="I4">
        <v>2381740</v>
      </c>
      <c r="J4">
        <v>-10000</v>
      </c>
      <c r="K4">
        <v>3.1</v>
      </c>
      <c r="L4">
        <v>29</v>
      </c>
      <c r="M4">
        <v>73</v>
      </c>
      <c r="N4">
        <v>0.56000000000000005</v>
      </c>
      <c r="O4">
        <v>19704622</v>
      </c>
      <c r="P4">
        <v>71.3</v>
      </c>
      <c r="R4">
        <v>88</v>
      </c>
      <c r="S4" t="s">
        <v>33</v>
      </c>
      <c r="T4">
        <v>28.033885999999999</v>
      </c>
      <c r="U4">
        <v>1.659626</v>
      </c>
      <c r="W4" t="str">
        <v>Americas</v>
      </c>
    </row>
    <row r="5" spans="1:25" x14ac:dyDescent="0.3">
      <c r="A5">
        <v>4</v>
      </c>
      <c r="B5" t="s">
        <v>34</v>
      </c>
      <c r="C5" t="s">
        <v>31</v>
      </c>
      <c r="D5" t="s">
        <v>35</v>
      </c>
      <c r="E5" t="s">
        <v>24</v>
      </c>
      <c r="F5" s="1">
        <v>0</v>
      </c>
      <c r="G5">
        <v>32866272</v>
      </c>
      <c r="H5">
        <v>26</v>
      </c>
      <c r="I5">
        <v>1246700</v>
      </c>
      <c r="J5">
        <v>6413</v>
      </c>
      <c r="K5">
        <v>5.6</v>
      </c>
      <c r="L5">
        <v>17</v>
      </c>
      <c r="M5">
        <v>67</v>
      </c>
      <c r="N5">
        <v>0.42</v>
      </c>
      <c r="O5">
        <v>4271053</v>
      </c>
      <c r="P5">
        <v>45.3</v>
      </c>
      <c r="S5" t="s">
        <v>36</v>
      </c>
      <c r="T5">
        <v>-11.202692000000001</v>
      </c>
      <c r="U5">
        <v>17.873887</v>
      </c>
      <c r="W5" t="str">
        <v>Asia</v>
      </c>
    </row>
    <row r="6" spans="1:25" x14ac:dyDescent="0.3">
      <c r="A6">
        <v>5</v>
      </c>
      <c r="B6" t="s">
        <v>37</v>
      </c>
      <c r="C6" t="s">
        <v>38</v>
      </c>
      <c r="D6" t="s">
        <v>39</v>
      </c>
      <c r="E6" t="s">
        <v>24</v>
      </c>
      <c r="F6" s="1">
        <v>1000000000</v>
      </c>
      <c r="G6">
        <v>97929</v>
      </c>
      <c r="H6">
        <v>223</v>
      </c>
      <c r="I6">
        <v>440</v>
      </c>
      <c r="J6">
        <v>0</v>
      </c>
      <c r="K6">
        <v>2</v>
      </c>
      <c r="L6">
        <v>34</v>
      </c>
      <c r="M6">
        <v>26</v>
      </c>
      <c r="N6">
        <v>0</v>
      </c>
      <c r="O6">
        <v>77529</v>
      </c>
      <c r="P6">
        <v>73.599999999999994</v>
      </c>
      <c r="S6" t="s">
        <v>40</v>
      </c>
      <c r="T6">
        <v>17.060815999999999</v>
      </c>
      <c r="U6">
        <v>-61.796427999999999</v>
      </c>
      <c r="W6" t="str">
        <v>Europe</v>
      </c>
    </row>
    <row r="7" spans="1:25" x14ac:dyDescent="0.3">
      <c r="A7">
        <v>6</v>
      </c>
      <c r="B7" t="s">
        <v>41</v>
      </c>
      <c r="C7" t="s">
        <v>38</v>
      </c>
      <c r="D7" t="s">
        <v>42</v>
      </c>
      <c r="E7" t="s">
        <v>24</v>
      </c>
      <c r="F7" s="1">
        <v>487000000000</v>
      </c>
      <c r="G7">
        <v>45195774</v>
      </c>
      <c r="H7">
        <v>17</v>
      </c>
      <c r="I7">
        <v>2736690</v>
      </c>
      <c r="J7">
        <v>4800</v>
      </c>
      <c r="K7">
        <v>2.2999999999999998</v>
      </c>
      <c r="L7">
        <v>32</v>
      </c>
      <c r="M7">
        <v>93</v>
      </c>
      <c r="N7">
        <v>0.57999999999999996</v>
      </c>
      <c r="O7">
        <v>33561876</v>
      </c>
      <c r="P7">
        <v>74.099999999999994</v>
      </c>
      <c r="Q7">
        <v>7400000</v>
      </c>
      <c r="R7">
        <v>47</v>
      </c>
      <c r="S7" t="s">
        <v>43</v>
      </c>
      <c r="T7">
        <v>-38.416097000000001</v>
      </c>
      <c r="U7">
        <v>-63.616672000000001</v>
      </c>
      <c r="W7" t="str">
        <v>Oceania</v>
      </c>
    </row>
    <row r="8" spans="1:25" x14ac:dyDescent="0.3">
      <c r="A8">
        <v>7</v>
      </c>
      <c r="B8" t="s">
        <v>44</v>
      </c>
      <c r="C8" t="s">
        <v>22</v>
      </c>
      <c r="D8" t="s">
        <v>45</v>
      </c>
      <c r="E8" t="s">
        <v>24</v>
      </c>
      <c r="F8" s="1">
        <v>14000000000</v>
      </c>
      <c r="G8">
        <v>2963243</v>
      </c>
      <c r="H8">
        <v>104</v>
      </c>
      <c r="I8">
        <v>28470</v>
      </c>
      <c r="J8">
        <v>-4998</v>
      </c>
      <c r="K8">
        <v>1.8</v>
      </c>
      <c r="L8">
        <v>35</v>
      </c>
      <c r="M8">
        <v>63</v>
      </c>
      <c r="N8">
        <v>0.04</v>
      </c>
      <c r="O8">
        <v>2043110</v>
      </c>
      <c r="P8">
        <v>72</v>
      </c>
      <c r="R8">
        <v>116</v>
      </c>
      <c r="S8" t="s">
        <v>46</v>
      </c>
      <c r="T8">
        <v>40.069099000000001</v>
      </c>
      <c r="U8">
        <v>45.038189000000003</v>
      </c>
    </row>
    <row r="9" spans="1:25" x14ac:dyDescent="0.3">
      <c r="A9">
        <v>8</v>
      </c>
      <c r="B9" t="s">
        <v>47</v>
      </c>
      <c r="C9" t="s">
        <v>48</v>
      </c>
      <c r="D9" t="s">
        <v>49</v>
      </c>
      <c r="E9" t="s">
        <v>50</v>
      </c>
      <c r="F9" s="1">
        <v>1600000000000</v>
      </c>
      <c r="G9">
        <v>25499884</v>
      </c>
      <c r="H9">
        <v>3</v>
      </c>
      <c r="I9">
        <v>7682300</v>
      </c>
      <c r="J9">
        <v>158246</v>
      </c>
      <c r="K9">
        <v>1.8</v>
      </c>
      <c r="L9">
        <v>38</v>
      </c>
      <c r="M9">
        <v>86</v>
      </c>
      <c r="N9">
        <v>0.33</v>
      </c>
      <c r="O9">
        <v>21159515</v>
      </c>
      <c r="P9">
        <v>79.5</v>
      </c>
      <c r="Q9">
        <v>9500000</v>
      </c>
      <c r="R9">
        <v>11</v>
      </c>
      <c r="S9" t="s">
        <v>51</v>
      </c>
      <c r="T9">
        <v>-25.274398000000001</v>
      </c>
      <c r="U9">
        <v>133.775136</v>
      </c>
      <c r="W9" t="s">
        <v>519</v>
      </c>
    </row>
    <row r="10" spans="1:25" x14ac:dyDescent="0.3">
      <c r="A10">
        <v>9</v>
      </c>
      <c r="B10" t="s">
        <v>52</v>
      </c>
      <c r="C10" t="s">
        <v>27</v>
      </c>
      <c r="D10" t="s">
        <v>53</v>
      </c>
      <c r="E10" t="s">
        <v>50</v>
      </c>
      <c r="F10" s="1">
        <v>480000000000</v>
      </c>
      <c r="G10">
        <v>9006398</v>
      </c>
      <c r="H10">
        <v>109</v>
      </c>
      <c r="I10">
        <v>82409</v>
      </c>
      <c r="J10">
        <v>65000</v>
      </c>
      <c r="K10">
        <v>1.5</v>
      </c>
      <c r="L10">
        <v>43</v>
      </c>
      <c r="M10">
        <v>57</v>
      </c>
      <c r="N10">
        <v>0.12</v>
      </c>
      <c r="O10">
        <v>7681957</v>
      </c>
      <c r="P10">
        <v>78.099999999999994</v>
      </c>
      <c r="Q10">
        <v>31900000</v>
      </c>
      <c r="R10">
        <v>10</v>
      </c>
      <c r="S10" t="s">
        <v>29</v>
      </c>
      <c r="T10">
        <v>47.516230999999998</v>
      </c>
      <c r="U10">
        <v>14.550072</v>
      </c>
      <c r="W10" t="s">
        <v>254</v>
      </c>
    </row>
    <row r="11" spans="1:25" x14ac:dyDescent="0.3">
      <c r="A11">
        <v>10</v>
      </c>
      <c r="B11" t="s">
        <v>54</v>
      </c>
      <c r="C11" t="s">
        <v>22</v>
      </c>
      <c r="D11" t="s">
        <v>55</v>
      </c>
      <c r="E11" t="s">
        <v>24</v>
      </c>
      <c r="F11" s="1">
        <v>55000000000</v>
      </c>
      <c r="G11">
        <v>10139177</v>
      </c>
      <c r="H11">
        <v>123</v>
      </c>
      <c r="I11">
        <v>82658</v>
      </c>
      <c r="J11">
        <v>1200</v>
      </c>
      <c r="K11">
        <v>2.1</v>
      </c>
      <c r="L11">
        <v>32</v>
      </c>
      <c r="M11">
        <v>56</v>
      </c>
      <c r="N11">
        <v>0.13</v>
      </c>
      <c r="O11">
        <v>7763795</v>
      </c>
      <c r="P11">
        <v>66.599999999999994</v>
      </c>
      <c r="R11">
        <v>90</v>
      </c>
      <c r="S11" t="s">
        <v>56</v>
      </c>
      <c r="T11">
        <v>40.143104999999998</v>
      </c>
      <c r="U11">
        <v>47.576926999999998</v>
      </c>
    </row>
    <row r="12" spans="1:25" x14ac:dyDescent="0.3">
      <c r="A12">
        <v>11</v>
      </c>
      <c r="B12" t="s">
        <v>57</v>
      </c>
      <c r="C12" t="s">
        <v>38</v>
      </c>
      <c r="D12" t="s">
        <v>58</v>
      </c>
      <c r="E12" t="s">
        <v>24</v>
      </c>
      <c r="F12" s="1">
        <v>0</v>
      </c>
      <c r="G12">
        <v>393244</v>
      </c>
      <c r="H12">
        <v>39</v>
      </c>
      <c r="I12">
        <v>10010</v>
      </c>
      <c r="J12">
        <v>1000</v>
      </c>
      <c r="K12">
        <v>1.8</v>
      </c>
      <c r="L12">
        <v>32</v>
      </c>
      <c r="M12">
        <v>86</v>
      </c>
      <c r="N12">
        <v>0.01</v>
      </c>
      <c r="P12">
        <v>72.599999999999994</v>
      </c>
      <c r="S12" t="s">
        <v>59</v>
      </c>
      <c r="T12">
        <v>25.034279999999999</v>
      </c>
      <c r="U12">
        <v>-77.396280000000004</v>
      </c>
      <c r="W12" t="s">
        <v>485</v>
      </c>
    </row>
    <row r="13" spans="1:25" x14ac:dyDescent="0.3">
      <c r="A13">
        <v>12</v>
      </c>
      <c r="B13" t="s">
        <v>60</v>
      </c>
      <c r="C13" t="s">
        <v>22</v>
      </c>
      <c r="D13" t="s">
        <v>61</v>
      </c>
      <c r="E13" t="s">
        <v>24</v>
      </c>
      <c r="F13" s="1">
        <v>39000000000</v>
      </c>
      <c r="G13">
        <v>1701575</v>
      </c>
      <c r="H13">
        <v>2239</v>
      </c>
      <c r="I13">
        <v>760</v>
      </c>
      <c r="J13">
        <v>47800</v>
      </c>
      <c r="K13">
        <v>2</v>
      </c>
      <c r="L13">
        <v>32</v>
      </c>
      <c r="M13">
        <v>89</v>
      </c>
      <c r="N13">
        <v>0.02</v>
      </c>
      <c r="O13">
        <v>1431090</v>
      </c>
      <c r="P13">
        <v>74.5</v>
      </c>
      <c r="R13">
        <v>37</v>
      </c>
      <c r="S13" t="s">
        <v>62</v>
      </c>
      <c r="T13">
        <v>25.930413999999999</v>
      </c>
      <c r="U13">
        <v>50.637771999999998</v>
      </c>
      <c r="W13">
        <f>COUNTIFS(E:E, "Developed", C:C, "Asia")</f>
        <v>6</v>
      </c>
      <c r="Y13" t="str">
        <f ca="1">_xlfn.FORMULATEXT(W13)</f>
        <v>=COUNTIFS(E:E, "Developed", C:C, "Asia")</v>
      </c>
    </row>
    <row r="14" spans="1:25" x14ac:dyDescent="0.3">
      <c r="A14">
        <v>13</v>
      </c>
      <c r="B14" t="s">
        <v>63</v>
      </c>
      <c r="C14" t="s">
        <v>22</v>
      </c>
      <c r="D14" t="s">
        <v>64</v>
      </c>
      <c r="E14" t="s">
        <v>24</v>
      </c>
      <c r="F14" s="1">
        <v>416000000000</v>
      </c>
      <c r="G14">
        <v>164689383</v>
      </c>
      <c r="H14">
        <v>1265</v>
      </c>
      <c r="I14">
        <v>130170</v>
      </c>
      <c r="J14">
        <v>-369501</v>
      </c>
      <c r="K14">
        <v>2.1</v>
      </c>
      <c r="L14">
        <v>28</v>
      </c>
      <c r="M14">
        <v>39</v>
      </c>
      <c r="N14">
        <v>2.11</v>
      </c>
      <c r="O14">
        <v>30530435</v>
      </c>
      <c r="P14">
        <v>65.3</v>
      </c>
      <c r="R14">
        <v>125</v>
      </c>
      <c r="S14" t="s">
        <v>65</v>
      </c>
      <c r="T14">
        <v>23.684994</v>
      </c>
      <c r="U14">
        <v>90.356330999999997</v>
      </c>
    </row>
    <row r="15" spans="1:25" x14ac:dyDescent="0.3">
      <c r="A15">
        <v>14</v>
      </c>
      <c r="B15" t="s">
        <v>66</v>
      </c>
      <c r="C15" t="s">
        <v>38</v>
      </c>
      <c r="D15" t="s">
        <v>67</v>
      </c>
      <c r="E15" t="s">
        <v>24</v>
      </c>
      <c r="F15" s="1">
        <v>5000000000</v>
      </c>
      <c r="G15">
        <v>287375</v>
      </c>
      <c r="H15">
        <v>668</v>
      </c>
      <c r="I15">
        <v>430</v>
      </c>
      <c r="J15">
        <v>-79</v>
      </c>
      <c r="K15">
        <v>1.6</v>
      </c>
      <c r="L15">
        <v>40</v>
      </c>
      <c r="M15">
        <v>31</v>
      </c>
      <c r="N15">
        <v>0</v>
      </c>
      <c r="O15">
        <v>233604</v>
      </c>
      <c r="P15">
        <v>73.3</v>
      </c>
      <c r="S15" t="s">
        <v>68</v>
      </c>
      <c r="T15">
        <v>13.193887</v>
      </c>
      <c r="U15">
        <v>-59.543197999999997</v>
      </c>
      <c r="W15" t="s">
        <v>483</v>
      </c>
    </row>
    <row r="16" spans="1:25" x14ac:dyDescent="0.3">
      <c r="A16">
        <v>15</v>
      </c>
      <c r="B16" t="s">
        <v>69</v>
      </c>
      <c r="C16" t="s">
        <v>27</v>
      </c>
      <c r="D16" t="s">
        <v>70</v>
      </c>
      <c r="E16" t="s">
        <v>24</v>
      </c>
      <c r="F16" s="1">
        <v>68000000000</v>
      </c>
      <c r="G16">
        <v>9449323</v>
      </c>
      <c r="H16">
        <v>47</v>
      </c>
      <c r="I16">
        <v>202910</v>
      </c>
      <c r="J16">
        <v>8730</v>
      </c>
      <c r="K16">
        <v>1.7</v>
      </c>
      <c r="L16">
        <v>40</v>
      </c>
      <c r="M16">
        <v>79</v>
      </c>
      <c r="N16">
        <v>0.12</v>
      </c>
      <c r="O16">
        <v>7048231</v>
      </c>
      <c r="P16">
        <v>68</v>
      </c>
      <c r="R16">
        <v>81</v>
      </c>
      <c r="S16" t="s">
        <v>71</v>
      </c>
      <c r="T16">
        <v>53.709806999999998</v>
      </c>
      <c r="U16">
        <v>27.953389000000001</v>
      </c>
      <c r="W16" t="str">
        <f>INDEX(Table2[Country],MATCH(MAX(Table2[Life_Expectancy]),Table2[Life_Expectancy],0))</f>
        <v>Japan</v>
      </c>
      <c r="Y16" t="str">
        <f ca="1">_xlfn.FORMULATEXT(W16)</f>
        <v>=INDEX(Table2[Country],MATCH(MAX(Table2[Life_Expectancy]),Table2[Life_Expectancy],0))</v>
      </c>
    </row>
    <row r="17" spans="1:26" x14ac:dyDescent="0.3">
      <c r="A17">
        <v>16</v>
      </c>
      <c r="B17" t="s">
        <v>72</v>
      </c>
      <c r="C17" t="s">
        <v>27</v>
      </c>
      <c r="D17" t="s">
        <v>73</v>
      </c>
      <c r="E17" t="s">
        <v>50</v>
      </c>
      <c r="F17" s="1">
        <v>594000000000</v>
      </c>
      <c r="G17">
        <v>11589623</v>
      </c>
      <c r="H17">
        <v>383</v>
      </c>
      <c r="I17">
        <v>30280</v>
      </c>
      <c r="J17">
        <v>48000</v>
      </c>
      <c r="K17">
        <v>1.7</v>
      </c>
      <c r="L17">
        <v>42</v>
      </c>
      <c r="M17">
        <v>98</v>
      </c>
      <c r="N17">
        <v>0.15</v>
      </c>
      <c r="O17">
        <v>10021242</v>
      </c>
      <c r="P17">
        <v>77.599999999999994</v>
      </c>
      <c r="Q17">
        <v>9300000</v>
      </c>
      <c r="R17">
        <v>18</v>
      </c>
      <c r="S17" t="s">
        <v>74</v>
      </c>
      <c r="T17">
        <v>50.503886999999999</v>
      </c>
      <c r="U17">
        <v>4.4699359999999997</v>
      </c>
      <c r="W17" t="e">
        <f>VLOOKUP(MAX(Table2[Life_Expectancy]), Table2[], 2, FALSE)</f>
        <v>#N/A</v>
      </c>
    </row>
    <row r="18" spans="1:26" x14ac:dyDescent="0.3">
      <c r="A18">
        <v>17</v>
      </c>
      <c r="B18" t="s">
        <v>75</v>
      </c>
      <c r="C18" t="s">
        <v>38</v>
      </c>
      <c r="D18" t="s">
        <v>76</v>
      </c>
      <c r="E18" t="s">
        <v>24</v>
      </c>
      <c r="F18" s="1">
        <v>2000000000</v>
      </c>
      <c r="G18">
        <v>397628</v>
      </c>
      <c r="H18">
        <v>17</v>
      </c>
      <c r="I18">
        <v>22810</v>
      </c>
      <c r="J18">
        <v>1200</v>
      </c>
      <c r="K18">
        <v>2.2999999999999998</v>
      </c>
      <c r="L18">
        <v>25</v>
      </c>
      <c r="M18">
        <v>46</v>
      </c>
      <c r="N18">
        <v>0.01</v>
      </c>
      <c r="O18">
        <v>176400</v>
      </c>
      <c r="P18">
        <v>68.3</v>
      </c>
      <c r="S18" t="s">
        <v>77</v>
      </c>
      <c r="T18">
        <v>17.189876999999999</v>
      </c>
      <c r="U18">
        <v>-88.497649999999993</v>
      </c>
      <c r="W18" t="s">
        <v>505</v>
      </c>
    </row>
    <row r="19" spans="1:26" x14ac:dyDescent="0.3">
      <c r="A19">
        <v>18</v>
      </c>
      <c r="B19" t="s">
        <v>78</v>
      </c>
      <c r="C19" t="s">
        <v>31</v>
      </c>
      <c r="D19" t="s">
        <v>79</v>
      </c>
      <c r="E19" t="s">
        <v>24</v>
      </c>
      <c r="F19" s="1">
        <v>17000000000</v>
      </c>
      <c r="G19">
        <v>12123200</v>
      </c>
      <c r="H19">
        <v>108</v>
      </c>
      <c r="I19">
        <v>112760</v>
      </c>
      <c r="J19">
        <v>-2000</v>
      </c>
      <c r="K19">
        <v>4.9000000000000004</v>
      </c>
      <c r="L19">
        <v>19</v>
      </c>
      <c r="M19">
        <v>48</v>
      </c>
      <c r="N19">
        <v>0.16</v>
      </c>
      <c r="O19">
        <v>1578008</v>
      </c>
      <c r="P19">
        <v>55.4</v>
      </c>
      <c r="R19">
        <v>102</v>
      </c>
      <c r="S19" t="s">
        <v>74</v>
      </c>
      <c r="T19">
        <v>9.3076899999999991</v>
      </c>
      <c r="U19">
        <v>2.3158340000000002</v>
      </c>
      <c r="W19" t="str" cm="1">
        <f t="array" ref="W19:W21">_xlfn._xlws.FILTER(Table2[Country],Table2[Urban_Percentage]=100)</f>
        <v>Hong Kong</v>
      </c>
      <c r="X19" t="str" cm="1">
        <f t="array" ref="X19">INDEX(Table2[Country], SMALL(IF(Table2[Urban_Percentage]=100, ROW(Table2[Urban_Percentage])-MIN(ROW(Table2[Urban_Percentage]))+1), ROWS($A$1:A1)))</f>
        <v>Hong Kong</v>
      </c>
      <c r="Y19" t="str">
        <f ca="1">_xlfn.FORMULATEXT(W19)</f>
        <v>=FILTER(Table2[Country],Table2[Urban_Percentage]=100)</v>
      </c>
    </row>
    <row r="20" spans="1:26" x14ac:dyDescent="0.3">
      <c r="A20">
        <v>19</v>
      </c>
      <c r="B20" t="s">
        <v>80</v>
      </c>
      <c r="C20" t="s">
        <v>22</v>
      </c>
      <c r="D20" t="s">
        <v>81</v>
      </c>
      <c r="E20" t="s">
        <v>24</v>
      </c>
      <c r="F20" s="1">
        <v>3000000000</v>
      </c>
      <c r="G20">
        <v>771608</v>
      </c>
      <c r="H20">
        <v>20</v>
      </c>
      <c r="I20">
        <v>38117</v>
      </c>
      <c r="J20">
        <v>320</v>
      </c>
      <c r="K20">
        <v>2</v>
      </c>
      <c r="L20">
        <v>28</v>
      </c>
      <c r="M20">
        <v>46</v>
      </c>
      <c r="N20">
        <v>0.01</v>
      </c>
      <c r="O20">
        <v>388541</v>
      </c>
      <c r="P20">
        <v>62</v>
      </c>
      <c r="R20">
        <v>95</v>
      </c>
      <c r="S20" t="s">
        <v>82</v>
      </c>
      <c r="T20">
        <v>27.514161999999999</v>
      </c>
      <c r="U20">
        <v>90.433600999999996</v>
      </c>
      <c r="W20" t="str">
        <v>Reunion</v>
      </c>
      <c r="X20" t="str" cm="1">
        <f t="array" ref="X20">INDEX(Table2[Country], SMALL(IF(Table2[Urban_Percentage]=100, ROW(Table2[Urban_Percentage])-MIN(ROW(Table2[Urban_Percentage]))+1), ROWS($A$1:A2)))</f>
        <v>Reunion</v>
      </c>
      <c r="Y20" t="str">
        <f ca="1">_xlfn.FORMULATEXT(X19)</f>
        <v>=INDEX(Table2[Country], SMALL(IF(Table2[Urban_Percentage]=100, ROW(Table2[Urban_Percentage])-MIN(ROW(Table2[Urban_Percentage]))+1), ROWS($A$1:A1)))</v>
      </c>
    </row>
    <row r="21" spans="1:26" x14ac:dyDescent="0.3">
      <c r="A21">
        <v>20</v>
      </c>
      <c r="B21" t="s">
        <v>83</v>
      </c>
      <c r="C21" t="s">
        <v>38</v>
      </c>
      <c r="D21" t="s">
        <v>84</v>
      </c>
      <c r="E21" t="s">
        <v>24</v>
      </c>
      <c r="F21" s="1">
        <v>40000000000</v>
      </c>
      <c r="G21">
        <v>11673021</v>
      </c>
      <c r="H21">
        <v>11</v>
      </c>
      <c r="I21">
        <v>1083300</v>
      </c>
      <c r="J21">
        <v>-9504</v>
      </c>
      <c r="K21">
        <v>2.8</v>
      </c>
      <c r="L21">
        <v>26</v>
      </c>
      <c r="M21">
        <v>69</v>
      </c>
      <c r="N21">
        <v>0.15</v>
      </c>
      <c r="O21">
        <v>4843916</v>
      </c>
      <c r="P21">
        <v>62.6</v>
      </c>
      <c r="R21">
        <v>61</v>
      </c>
      <c r="S21" t="s">
        <v>85</v>
      </c>
      <c r="T21">
        <v>-16.290154000000001</v>
      </c>
      <c r="U21">
        <v>-63.588653000000001</v>
      </c>
      <c r="W21" t="str">
        <v>Singapore</v>
      </c>
      <c r="X21" t="str" cm="1">
        <f t="array" ref="X21">INDEX(Table2[Country], SMALL(IF(Table2[Urban_Percentage]=100, ROW(Table2[Urban_Percentage])-MIN(ROW(Table2[Urban_Percentage]))+1), ROWS($A$1:A3)))</f>
        <v>Singapore</v>
      </c>
    </row>
    <row r="22" spans="1:26" x14ac:dyDescent="0.3">
      <c r="A22">
        <v>21</v>
      </c>
      <c r="B22" t="s">
        <v>86</v>
      </c>
      <c r="C22" t="s">
        <v>27</v>
      </c>
      <c r="D22" t="s">
        <v>87</v>
      </c>
      <c r="E22" t="s">
        <v>24</v>
      </c>
      <c r="F22" s="1">
        <v>23000000000</v>
      </c>
      <c r="G22">
        <v>3280819</v>
      </c>
      <c r="H22">
        <v>64</v>
      </c>
      <c r="I22">
        <v>51000</v>
      </c>
      <c r="J22">
        <v>-21585</v>
      </c>
      <c r="K22">
        <v>1.3</v>
      </c>
      <c r="L22">
        <v>43</v>
      </c>
      <c r="M22">
        <v>52</v>
      </c>
      <c r="N22">
        <v>0.04</v>
      </c>
      <c r="O22">
        <v>2437026</v>
      </c>
      <c r="P22">
        <v>74.599999999999994</v>
      </c>
      <c r="S22" t="s">
        <v>88</v>
      </c>
      <c r="T22">
        <v>43.915886</v>
      </c>
      <c r="U22">
        <v>17.679075999999998</v>
      </c>
    </row>
    <row r="23" spans="1:26" x14ac:dyDescent="0.3">
      <c r="A23">
        <v>22</v>
      </c>
      <c r="B23" t="s">
        <v>89</v>
      </c>
      <c r="C23" t="s">
        <v>31</v>
      </c>
      <c r="D23" t="s">
        <v>90</v>
      </c>
      <c r="E23" t="s">
        <v>24</v>
      </c>
      <c r="F23" s="1">
        <v>18000000000</v>
      </c>
      <c r="G23">
        <v>2351627</v>
      </c>
      <c r="H23">
        <v>4</v>
      </c>
      <c r="I23">
        <v>566730</v>
      </c>
      <c r="J23">
        <v>3000</v>
      </c>
      <c r="K23">
        <v>2.9</v>
      </c>
      <c r="L23">
        <v>24</v>
      </c>
      <c r="M23">
        <v>73</v>
      </c>
      <c r="N23">
        <v>0.03</v>
      </c>
      <c r="O23">
        <v>948977</v>
      </c>
      <c r="P23">
        <v>47.8</v>
      </c>
      <c r="R23">
        <v>148</v>
      </c>
      <c r="S23" t="s">
        <v>91</v>
      </c>
      <c r="T23">
        <v>-22.328474</v>
      </c>
      <c r="U23">
        <v>24.684866</v>
      </c>
      <c r="W23" t="s">
        <v>506</v>
      </c>
    </row>
    <row r="24" spans="1:26" x14ac:dyDescent="0.3">
      <c r="A24">
        <v>23</v>
      </c>
      <c r="B24" t="s">
        <v>92</v>
      </c>
      <c r="C24" t="s">
        <v>38</v>
      </c>
      <c r="D24" t="s">
        <v>93</v>
      </c>
      <c r="E24" t="s">
        <v>24</v>
      </c>
      <c r="F24" s="1">
        <v>1600000000000</v>
      </c>
      <c r="G24">
        <v>212559417</v>
      </c>
      <c r="H24">
        <v>25</v>
      </c>
      <c r="I24">
        <v>8358140</v>
      </c>
      <c r="J24">
        <v>21200</v>
      </c>
      <c r="K24">
        <v>1.7</v>
      </c>
      <c r="L24">
        <v>33</v>
      </c>
      <c r="M24">
        <v>88</v>
      </c>
      <c r="N24">
        <v>2.73</v>
      </c>
      <c r="O24">
        <v>141206801</v>
      </c>
      <c r="P24">
        <v>75</v>
      </c>
      <c r="R24">
        <v>32</v>
      </c>
      <c r="S24" t="s">
        <v>94</v>
      </c>
      <c r="T24">
        <v>-14.235004</v>
      </c>
      <c r="U24">
        <v>-51.925280000000001</v>
      </c>
      <c r="W24" t="str" cm="1">
        <f t="array" ref="W24:W26">_xlfn._xlws.FILTER(Table2[Country],(Table2[Continent]="Asia")*(LEFT(Table2[Country],1)="A"))</f>
        <v>Afghanistan</v>
      </c>
      <c r="Y24" t="str">
        <f ca="1">_xlfn.FORMULATEXT(W24)</f>
        <v>=FILTER(Table2[Country],(Table2[Continent]="Asia")*(LEFT(Table2[Country],1)="A"))</v>
      </c>
    </row>
    <row r="25" spans="1:26" x14ac:dyDescent="0.3">
      <c r="A25">
        <v>24</v>
      </c>
      <c r="B25" t="s">
        <v>95</v>
      </c>
      <c r="C25" t="s">
        <v>22</v>
      </c>
      <c r="D25" t="s">
        <v>96</v>
      </c>
      <c r="E25" t="s">
        <v>24</v>
      </c>
      <c r="F25" s="1">
        <v>14000000000</v>
      </c>
      <c r="G25">
        <v>437479</v>
      </c>
      <c r="H25">
        <v>83</v>
      </c>
      <c r="I25">
        <v>5270</v>
      </c>
      <c r="J25">
        <v>0</v>
      </c>
      <c r="K25">
        <v>1.8</v>
      </c>
      <c r="L25">
        <v>32</v>
      </c>
      <c r="M25">
        <v>80</v>
      </c>
      <c r="N25">
        <v>0.01</v>
      </c>
      <c r="O25">
        <v>406705</v>
      </c>
      <c r="P25">
        <v>74.400000000000006</v>
      </c>
      <c r="S25" t="s">
        <v>97</v>
      </c>
      <c r="T25">
        <v>4.5352769999999998</v>
      </c>
      <c r="U25">
        <v>114.72766900000001</v>
      </c>
      <c r="W25" t="str">
        <v>Armenia</v>
      </c>
    </row>
    <row r="26" spans="1:26" x14ac:dyDescent="0.3">
      <c r="A26">
        <v>25</v>
      </c>
      <c r="B26" t="s">
        <v>98</v>
      </c>
      <c r="C26" t="s">
        <v>27</v>
      </c>
      <c r="D26" t="s">
        <v>99</v>
      </c>
      <c r="E26" t="s">
        <v>50</v>
      </c>
      <c r="F26" s="1">
        <v>84000000000</v>
      </c>
      <c r="G26">
        <v>6948445</v>
      </c>
      <c r="H26">
        <v>64</v>
      </c>
      <c r="I26">
        <v>108560</v>
      </c>
      <c r="J26">
        <v>-4800</v>
      </c>
      <c r="K26">
        <v>1.6</v>
      </c>
      <c r="L26">
        <v>45</v>
      </c>
      <c r="M26">
        <v>76</v>
      </c>
      <c r="N26">
        <v>0.09</v>
      </c>
      <c r="O26">
        <v>4492326</v>
      </c>
      <c r="P26">
        <v>71.099999999999994</v>
      </c>
      <c r="Q26">
        <v>9300000</v>
      </c>
      <c r="R26">
        <v>97</v>
      </c>
      <c r="S26" t="s">
        <v>74</v>
      </c>
      <c r="T26">
        <v>42.733882999999999</v>
      </c>
      <c r="U26">
        <v>25.48583</v>
      </c>
      <c r="W26" t="str">
        <v>Azerbaijan</v>
      </c>
    </row>
    <row r="27" spans="1:26" x14ac:dyDescent="0.3">
      <c r="A27">
        <v>26</v>
      </c>
      <c r="B27" t="s">
        <v>100</v>
      </c>
      <c r="C27" t="s">
        <v>31</v>
      </c>
      <c r="D27" t="s">
        <v>101</v>
      </c>
      <c r="E27" t="s">
        <v>24</v>
      </c>
      <c r="F27" s="1">
        <v>20000000000</v>
      </c>
      <c r="G27">
        <v>20903273</v>
      </c>
      <c r="H27">
        <v>76</v>
      </c>
      <c r="I27">
        <v>273600</v>
      </c>
      <c r="J27">
        <v>-25000</v>
      </c>
      <c r="K27">
        <v>5.2</v>
      </c>
      <c r="L27">
        <v>18</v>
      </c>
      <c r="M27">
        <v>31</v>
      </c>
      <c r="N27">
        <v>0.27</v>
      </c>
      <c r="O27">
        <v>3047909</v>
      </c>
      <c r="P27">
        <v>51</v>
      </c>
      <c r="R27">
        <v>115</v>
      </c>
      <c r="S27" t="s">
        <v>56</v>
      </c>
      <c r="T27">
        <v>12.238333000000001</v>
      </c>
      <c r="U27">
        <v>-1.561593</v>
      </c>
    </row>
    <row r="28" spans="1:26" x14ac:dyDescent="0.3">
      <c r="A28">
        <v>27</v>
      </c>
      <c r="B28" t="s">
        <v>102</v>
      </c>
      <c r="C28" t="s">
        <v>31</v>
      </c>
      <c r="D28" t="s">
        <v>103</v>
      </c>
      <c r="E28" t="s">
        <v>24</v>
      </c>
      <c r="F28" s="1">
        <v>3000000000</v>
      </c>
      <c r="G28">
        <v>11890784</v>
      </c>
      <c r="H28">
        <v>463</v>
      </c>
      <c r="I28">
        <v>25680</v>
      </c>
      <c r="J28">
        <v>2001</v>
      </c>
      <c r="K28">
        <v>5.5</v>
      </c>
      <c r="L28">
        <v>17</v>
      </c>
      <c r="M28">
        <v>14</v>
      </c>
      <c r="N28">
        <v>0.15</v>
      </c>
      <c r="O28">
        <v>607311</v>
      </c>
      <c r="P28">
        <v>58</v>
      </c>
      <c r="R28">
        <v>145</v>
      </c>
      <c r="S28" t="s">
        <v>25</v>
      </c>
      <c r="T28">
        <v>-3.3730560000000001</v>
      </c>
      <c r="U28">
        <v>29.918886000000001</v>
      </c>
      <c r="W28" t="s">
        <v>507</v>
      </c>
    </row>
    <row r="29" spans="1:26" x14ac:dyDescent="0.3">
      <c r="A29">
        <v>28</v>
      </c>
      <c r="B29" t="s">
        <v>104</v>
      </c>
      <c r="C29" t="s">
        <v>31</v>
      </c>
      <c r="D29" t="s">
        <v>105</v>
      </c>
      <c r="E29" t="s">
        <v>24</v>
      </c>
      <c r="F29" s="1">
        <v>0</v>
      </c>
      <c r="G29">
        <v>555987</v>
      </c>
      <c r="H29">
        <v>138</v>
      </c>
      <c r="I29">
        <v>4030</v>
      </c>
      <c r="J29">
        <v>-1342</v>
      </c>
      <c r="K29">
        <v>2.2999999999999998</v>
      </c>
      <c r="L29">
        <v>28</v>
      </c>
      <c r="M29">
        <v>68</v>
      </c>
      <c r="N29">
        <v>0.01</v>
      </c>
      <c r="O29">
        <v>312315</v>
      </c>
      <c r="P29">
        <v>69.900000000000006</v>
      </c>
      <c r="T29">
        <v>16.000055</v>
      </c>
      <c r="U29">
        <v>-24.008395</v>
      </c>
      <c r="W29" t="str" cm="1">
        <f t="array" ref="W29:W111">_xlfn._xlws.SORT(_xlfn.UNIQUE(Table2[National_Animal]))</f>
        <v>Andean condor</v>
      </c>
      <c r="X29">
        <f>COUNTIF(Table2[National_Animal],W29)</f>
        <v>4</v>
      </c>
      <c r="Z29" t="str">
        <f ca="1">_xlfn.FORMULATEXT(W29)</f>
        <v>=SORT(UNIQUE(Table2[National_Animal]))</v>
      </c>
    </row>
    <row r="30" spans="1:26" x14ac:dyDescent="0.3">
      <c r="A30">
        <v>29</v>
      </c>
      <c r="B30" t="s">
        <v>106</v>
      </c>
      <c r="C30" t="s">
        <v>22</v>
      </c>
      <c r="D30" t="s">
        <v>107</v>
      </c>
      <c r="E30" t="s">
        <v>24</v>
      </c>
      <c r="F30" s="1">
        <v>27000000000</v>
      </c>
      <c r="G30">
        <v>16718965</v>
      </c>
      <c r="H30">
        <v>95</v>
      </c>
      <c r="I30">
        <v>176520</v>
      </c>
      <c r="J30">
        <v>-30000</v>
      </c>
      <c r="K30">
        <v>2.5</v>
      </c>
      <c r="L30">
        <v>26</v>
      </c>
      <c r="M30">
        <v>24</v>
      </c>
      <c r="N30">
        <v>0.21</v>
      </c>
      <c r="O30">
        <v>5441827</v>
      </c>
      <c r="P30">
        <v>57.7</v>
      </c>
      <c r="Q30">
        <v>6600000</v>
      </c>
      <c r="R30">
        <v>109</v>
      </c>
      <c r="S30" t="s">
        <v>108</v>
      </c>
      <c r="T30">
        <v>12.565678999999999</v>
      </c>
      <c r="U30">
        <v>104.99096299999999</v>
      </c>
      <c r="W30" t="str">
        <v>Antelope</v>
      </c>
      <c r="X30">
        <f>COUNTIF(Table2[National_Animal],W30)</f>
        <v>1</v>
      </c>
      <c r="Z30" t="str">
        <f ca="1">_xlfn.FORMULATEXT(X29)</f>
        <v>=COUNTIF(Table2[National_Animal],W29)</v>
      </c>
    </row>
    <row r="31" spans="1:26" x14ac:dyDescent="0.3">
      <c r="A31">
        <v>30</v>
      </c>
      <c r="B31" t="s">
        <v>109</v>
      </c>
      <c r="C31" t="s">
        <v>31</v>
      </c>
      <c r="D31" t="s">
        <v>110</v>
      </c>
      <c r="E31" t="s">
        <v>24</v>
      </c>
      <c r="F31" s="1">
        <v>45000000000</v>
      </c>
      <c r="G31">
        <v>26545863</v>
      </c>
      <c r="H31">
        <v>56</v>
      </c>
      <c r="I31">
        <v>472710</v>
      </c>
      <c r="J31">
        <v>-4800</v>
      </c>
      <c r="K31">
        <v>4.5999999999999996</v>
      </c>
      <c r="L31">
        <v>19</v>
      </c>
      <c r="M31">
        <v>56</v>
      </c>
      <c r="N31">
        <v>0.34</v>
      </c>
      <c r="O31">
        <v>5580465</v>
      </c>
      <c r="P31">
        <v>51.4</v>
      </c>
      <c r="R31">
        <v>96</v>
      </c>
      <c r="S31" t="s">
        <v>74</v>
      </c>
      <c r="T31">
        <v>7.3697220000000003</v>
      </c>
      <c r="U31">
        <v>12.354722000000001</v>
      </c>
      <c r="W31" t="str">
        <v>Bat</v>
      </c>
      <c r="X31">
        <f>COUNTIF(Table2[National_Animal],W31)</f>
        <v>2</v>
      </c>
    </row>
    <row r="32" spans="1:26" x14ac:dyDescent="0.3">
      <c r="A32">
        <v>31</v>
      </c>
      <c r="B32" t="s">
        <v>111</v>
      </c>
      <c r="C32" t="s">
        <v>38</v>
      </c>
      <c r="D32" t="s">
        <v>112</v>
      </c>
      <c r="E32" t="s">
        <v>50</v>
      </c>
      <c r="F32" s="1">
        <v>2000000000000</v>
      </c>
      <c r="G32">
        <v>37742154</v>
      </c>
      <c r="H32">
        <v>4</v>
      </c>
      <c r="I32">
        <v>9093510</v>
      </c>
      <c r="J32">
        <v>242032</v>
      </c>
      <c r="K32">
        <v>1.5</v>
      </c>
      <c r="L32">
        <v>41</v>
      </c>
      <c r="M32">
        <v>81</v>
      </c>
      <c r="N32">
        <v>0.48</v>
      </c>
      <c r="O32">
        <v>33950632</v>
      </c>
      <c r="P32">
        <v>79.099999999999994</v>
      </c>
      <c r="Q32">
        <v>22100000</v>
      </c>
      <c r="R32">
        <v>9</v>
      </c>
      <c r="S32" t="s">
        <v>113</v>
      </c>
      <c r="T32">
        <v>56.130366000000002</v>
      </c>
      <c r="U32">
        <v>-106.346771</v>
      </c>
      <c r="W32" t="str">
        <v>Bear</v>
      </c>
      <c r="X32">
        <f>COUNTIF(Table2[National_Animal],W32)</f>
        <v>7</v>
      </c>
    </row>
    <row r="33" spans="1:24" x14ac:dyDescent="0.3">
      <c r="A33">
        <v>32</v>
      </c>
      <c r="B33" t="s">
        <v>114</v>
      </c>
      <c r="C33" t="s">
        <v>31</v>
      </c>
      <c r="D33" t="s">
        <v>115</v>
      </c>
      <c r="E33" t="s">
        <v>24</v>
      </c>
      <c r="F33" s="1">
        <v>3000000000</v>
      </c>
      <c r="G33">
        <v>4829767</v>
      </c>
      <c r="H33">
        <v>8</v>
      </c>
      <c r="I33">
        <v>622980</v>
      </c>
      <c r="J33">
        <v>-40000</v>
      </c>
      <c r="K33">
        <v>4.8</v>
      </c>
      <c r="L33">
        <v>18</v>
      </c>
      <c r="M33">
        <v>43</v>
      </c>
      <c r="N33">
        <v>0.06</v>
      </c>
      <c r="O33">
        <v>202204</v>
      </c>
      <c r="P33">
        <v>46</v>
      </c>
      <c r="R33">
        <v>155</v>
      </c>
      <c r="S33" t="s">
        <v>116</v>
      </c>
      <c r="T33">
        <v>6.6111110000000002</v>
      </c>
      <c r="U33">
        <v>20.939444000000002</v>
      </c>
      <c r="W33" t="str">
        <v>Beaver</v>
      </c>
      <c r="X33">
        <f>COUNTIF(Table2[National_Animal],W33)</f>
        <v>1</v>
      </c>
    </row>
    <row r="34" spans="1:24" x14ac:dyDescent="0.3">
      <c r="A34">
        <v>33</v>
      </c>
      <c r="B34" t="s">
        <v>117</v>
      </c>
      <c r="C34" t="s">
        <v>31</v>
      </c>
      <c r="D34" t="s">
        <v>118</v>
      </c>
      <c r="E34" t="s">
        <v>24</v>
      </c>
      <c r="F34" s="1">
        <v>12000000000</v>
      </c>
      <c r="G34">
        <v>16425864</v>
      </c>
      <c r="H34">
        <v>13</v>
      </c>
      <c r="I34">
        <v>1259200</v>
      </c>
      <c r="J34">
        <v>2000</v>
      </c>
      <c r="K34">
        <v>5.8</v>
      </c>
      <c r="L34">
        <v>17</v>
      </c>
      <c r="M34">
        <v>23</v>
      </c>
      <c r="N34">
        <v>0.21</v>
      </c>
      <c r="O34">
        <v>968500</v>
      </c>
      <c r="P34">
        <v>47.6</v>
      </c>
      <c r="R34">
        <v>132</v>
      </c>
      <c r="S34" t="s">
        <v>74</v>
      </c>
      <c r="T34">
        <v>15.454166000000001</v>
      </c>
      <c r="U34">
        <v>18.732206999999999</v>
      </c>
      <c r="W34" t="str">
        <v>Bee-eater</v>
      </c>
      <c r="X34">
        <f>COUNTIF(Table2[National_Animal],W34)</f>
        <v>1</v>
      </c>
    </row>
    <row r="35" spans="1:24" x14ac:dyDescent="0.3">
      <c r="A35">
        <v>34</v>
      </c>
      <c r="B35" t="s">
        <v>119</v>
      </c>
      <c r="C35" t="s">
        <v>38</v>
      </c>
      <c r="D35" t="s">
        <v>120</v>
      </c>
      <c r="E35" t="s">
        <v>24</v>
      </c>
      <c r="F35" s="1">
        <v>317000000000</v>
      </c>
      <c r="G35">
        <v>19116201</v>
      </c>
      <c r="H35">
        <v>26</v>
      </c>
      <c r="I35">
        <v>743532</v>
      </c>
      <c r="J35">
        <v>111708</v>
      </c>
      <c r="K35">
        <v>1.7</v>
      </c>
      <c r="L35">
        <v>35</v>
      </c>
      <c r="M35">
        <v>85</v>
      </c>
      <c r="N35">
        <v>0.25</v>
      </c>
      <c r="O35">
        <v>14864456</v>
      </c>
      <c r="P35">
        <v>77.3</v>
      </c>
      <c r="R35">
        <v>26</v>
      </c>
      <c r="S35" t="s">
        <v>85</v>
      </c>
      <c r="T35">
        <v>-35.675147000000003</v>
      </c>
      <c r="U35">
        <v>-71.542968999999999</v>
      </c>
      <c r="W35" t="str">
        <v>Bison</v>
      </c>
      <c r="X35">
        <f>COUNTIF(Table2[National_Animal],W35)</f>
        <v>1</v>
      </c>
    </row>
    <row r="36" spans="1:24" x14ac:dyDescent="0.3">
      <c r="A36">
        <v>35</v>
      </c>
      <c r="B36" t="s">
        <v>121</v>
      </c>
      <c r="C36" t="s">
        <v>22</v>
      </c>
      <c r="D36" t="s">
        <v>122</v>
      </c>
      <c r="E36" t="s">
        <v>24</v>
      </c>
      <c r="F36" s="1">
        <v>17700000000000</v>
      </c>
      <c r="G36">
        <v>1439323776</v>
      </c>
      <c r="H36">
        <v>153</v>
      </c>
      <c r="I36">
        <v>9388211</v>
      </c>
      <c r="J36">
        <v>-348399</v>
      </c>
      <c r="K36">
        <v>1.7</v>
      </c>
      <c r="L36">
        <v>38</v>
      </c>
      <c r="M36">
        <v>61</v>
      </c>
      <c r="N36">
        <v>18.47</v>
      </c>
      <c r="O36">
        <v>765367947</v>
      </c>
      <c r="P36">
        <v>71.7</v>
      </c>
      <c r="Q36">
        <v>65700000</v>
      </c>
      <c r="R36">
        <v>93</v>
      </c>
      <c r="S36" t="s">
        <v>123</v>
      </c>
      <c r="T36">
        <v>35.861660000000001</v>
      </c>
      <c r="U36">
        <v>104.195397</v>
      </c>
      <c r="W36" t="str">
        <v>Black panther</v>
      </c>
      <c r="X36">
        <f>COUNTIF(Table2[National_Animal],W36)</f>
        <v>2</v>
      </c>
    </row>
    <row r="37" spans="1:24" x14ac:dyDescent="0.3">
      <c r="A37">
        <v>36</v>
      </c>
      <c r="B37" t="s">
        <v>124</v>
      </c>
      <c r="C37" t="s">
        <v>38</v>
      </c>
      <c r="D37" t="s">
        <v>125</v>
      </c>
      <c r="E37" t="s">
        <v>24</v>
      </c>
      <c r="F37" s="1">
        <v>314000000000</v>
      </c>
      <c r="G37">
        <v>50882891</v>
      </c>
      <c r="H37">
        <v>46</v>
      </c>
      <c r="I37">
        <v>1109500</v>
      </c>
      <c r="J37">
        <v>204796</v>
      </c>
      <c r="K37">
        <v>1.8</v>
      </c>
      <c r="L37">
        <v>31</v>
      </c>
      <c r="M37">
        <v>80</v>
      </c>
      <c r="N37">
        <v>0.65</v>
      </c>
      <c r="O37">
        <v>30548252</v>
      </c>
      <c r="P37">
        <v>71.400000000000006</v>
      </c>
      <c r="R37">
        <v>43</v>
      </c>
      <c r="S37" t="s">
        <v>85</v>
      </c>
      <c r="T37">
        <v>4.5708679999999999</v>
      </c>
      <c r="U37">
        <v>-74.297332999999995</v>
      </c>
      <c r="W37" t="str">
        <v>Black-crested antshrike</v>
      </c>
      <c r="X37">
        <f>COUNTIF(Table2[National_Animal],W37)</f>
        <v>1</v>
      </c>
    </row>
    <row r="38" spans="1:24" x14ac:dyDescent="0.3">
      <c r="A38">
        <v>37</v>
      </c>
      <c r="B38" t="s">
        <v>126</v>
      </c>
      <c r="C38" t="s">
        <v>31</v>
      </c>
      <c r="D38" t="s">
        <v>127</v>
      </c>
      <c r="E38" t="s">
        <v>24</v>
      </c>
      <c r="F38" s="1">
        <v>1000000000</v>
      </c>
      <c r="G38">
        <v>869601</v>
      </c>
      <c r="H38">
        <v>467</v>
      </c>
      <c r="I38">
        <v>1861</v>
      </c>
      <c r="J38">
        <v>-2000</v>
      </c>
      <c r="K38">
        <v>4.2</v>
      </c>
      <c r="L38">
        <v>20</v>
      </c>
      <c r="M38">
        <v>29</v>
      </c>
      <c r="N38">
        <v>0.01</v>
      </c>
      <c r="O38">
        <v>69020</v>
      </c>
      <c r="P38">
        <v>59.5</v>
      </c>
      <c r="R38">
        <v>142</v>
      </c>
      <c r="S38" t="s">
        <v>128</v>
      </c>
      <c r="T38">
        <v>-11.875000999999999</v>
      </c>
      <c r="U38">
        <v>43.872219000000001</v>
      </c>
      <c r="W38" t="str">
        <v>Blue rock thrush</v>
      </c>
      <c r="X38">
        <f>COUNTIF(Table2[National_Animal],W38)</f>
        <v>1</v>
      </c>
    </row>
    <row r="39" spans="1:24" x14ac:dyDescent="0.3">
      <c r="A39">
        <v>38</v>
      </c>
      <c r="B39" t="s">
        <v>129</v>
      </c>
      <c r="C39" t="s">
        <v>31</v>
      </c>
      <c r="D39" t="s">
        <v>130</v>
      </c>
      <c r="E39" t="s">
        <v>24</v>
      </c>
      <c r="F39" s="1">
        <v>55000000000</v>
      </c>
      <c r="G39">
        <v>5518087</v>
      </c>
      <c r="H39">
        <v>16</v>
      </c>
      <c r="I39">
        <v>341500</v>
      </c>
      <c r="J39">
        <v>-4000</v>
      </c>
      <c r="K39">
        <v>4.5</v>
      </c>
      <c r="L39">
        <v>19</v>
      </c>
      <c r="M39">
        <v>70</v>
      </c>
      <c r="N39">
        <v>7.0000000000000007E-2</v>
      </c>
      <c r="P39">
        <v>52.9</v>
      </c>
      <c r="S39" t="s">
        <v>131</v>
      </c>
      <c r="T39">
        <v>-0.228021</v>
      </c>
      <c r="U39">
        <v>15.827659000000001</v>
      </c>
      <c r="W39" t="str">
        <v>Brunei Crested Fireback</v>
      </c>
      <c r="X39">
        <f>COUNTIF(Table2[National_Animal],W39)</f>
        <v>1</v>
      </c>
    </row>
    <row r="40" spans="1:24" x14ac:dyDescent="0.3">
      <c r="A40">
        <v>39</v>
      </c>
      <c r="B40" t="s">
        <v>132</v>
      </c>
      <c r="C40" t="s">
        <v>38</v>
      </c>
      <c r="D40" t="s">
        <v>133</v>
      </c>
      <c r="E40" t="s">
        <v>24</v>
      </c>
      <c r="F40" s="1">
        <v>64000000000</v>
      </c>
      <c r="G40">
        <v>5094118</v>
      </c>
      <c r="H40">
        <v>100</v>
      </c>
      <c r="I40">
        <v>51060</v>
      </c>
      <c r="J40">
        <v>4200</v>
      </c>
      <c r="K40">
        <v>1.8</v>
      </c>
      <c r="L40">
        <v>33</v>
      </c>
      <c r="M40">
        <v>80</v>
      </c>
      <c r="N40">
        <v>7.0000000000000007E-2</v>
      </c>
      <c r="O40">
        <v>3511549</v>
      </c>
      <c r="P40">
        <v>77.599999999999994</v>
      </c>
      <c r="R40">
        <v>12</v>
      </c>
      <c r="S40" t="s">
        <v>134</v>
      </c>
      <c r="T40">
        <v>9.7489170000000005</v>
      </c>
      <c r="U40">
        <v>-83.753428</v>
      </c>
      <c r="W40" t="str">
        <v>Bull</v>
      </c>
      <c r="X40">
        <f>COUNTIF(Table2[National_Animal],W40)</f>
        <v>1</v>
      </c>
    </row>
    <row r="41" spans="1:24" x14ac:dyDescent="0.3">
      <c r="A41">
        <v>40</v>
      </c>
      <c r="B41" t="s">
        <v>135</v>
      </c>
      <c r="C41" t="s">
        <v>27</v>
      </c>
      <c r="D41" t="s">
        <v>136</v>
      </c>
      <c r="E41" t="s">
        <v>50</v>
      </c>
      <c r="F41" s="1">
        <v>69000000000</v>
      </c>
      <c r="G41">
        <v>4105267</v>
      </c>
      <c r="H41">
        <v>73</v>
      </c>
      <c r="I41">
        <v>55960</v>
      </c>
      <c r="J41">
        <v>-8001</v>
      </c>
      <c r="K41">
        <v>1.4</v>
      </c>
      <c r="L41">
        <v>44</v>
      </c>
      <c r="M41">
        <v>58</v>
      </c>
      <c r="N41">
        <v>0.05</v>
      </c>
      <c r="O41">
        <v>2811056</v>
      </c>
      <c r="P41">
        <v>74.7</v>
      </c>
      <c r="Q41">
        <v>17400000</v>
      </c>
      <c r="R41">
        <v>75</v>
      </c>
      <c r="S41" t="s">
        <v>137</v>
      </c>
      <c r="T41">
        <v>45.1</v>
      </c>
      <c r="U41">
        <v>15.2</v>
      </c>
      <c r="W41" t="str">
        <v>Camel</v>
      </c>
      <c r="X41">
        <f>COUNTIF(Table2[National_Animal],W41)</f>
        <v>1</v>
      </c>
    </row>
    <row r="42" spans="1:24" x14ac:dyDescent="0.3">
      <c r="A42">
        <v>41</v>
      </c>
      <c r="B42" t="s">
        <v>138</v>
      </c>
      <c r="C42" t="s">
        <v>38</v>
      </c>
      <c r="D42" t="s">
        <v>139</v>
      </c>
      <c r="E42" t="s">
        <v>24</v>
      </c>
      <c r="F42" s="1">
        <v>107000000000</v>
      </c>
      <c r="G42">
        <v>11326616</v>
      </c>
      <c r="H42">
        <v>106</v>
      </c>
      <c r="I42">
        <v>106440</v>
      </c>
      <c r="J42">
        <v>-14400</v>
      </c>
      <c r="K42">
        <v>1.6</v>
      </c>
      <c r="L42">
        <v>42</v>
      </c>
      <c r="M42">
        <v>78</v>
      </c>
      <c r="N42">
        <v>0.15</v>
      </c>
      <c r="O42">
        <v>5638956</v>
      </c>
      <c r="P42">
        <v>76.900000000000006</v>
      </c>
      <c r="S42" t="s">
        <v>140</v>
      </c>
      <c r="T42">
        <v>21.521757000000001</v>
      </c>
      <c r="U42">
        <v>-77.781166999999996</v>
      </c>
      <c r="W42" t="str">
        <v>Cattle</v>
      </c>
      <c r="X42">
        <f>COUNTIF(Table2[National_Animal],W42)</f>
        <v>1</v>
      </c>
    </row>
    <row r="43" spans="1:24" x14ac:dyDescent="0.3">
      <c r="A43">
        <v>42</v>
      </c>
      <c r="B43" t="s">
        <v>141</v>
      </c>
      <c r="C43" t="s">
        <v>22</v>
      </c>
      <c r="D43" t="s">
        <v>142</v>
      </c>
      <c r="E43" t="s">
        <v>50</v>
      </c>
      <c r="F43" s="1">
        <v>28000000000</v>
      </c>
      <c r="G43">
        <v>1207359</v>
      </c>
      <c r="H43">
        <v>131</v>
      </c>
      <c r="I43">
        <v>9240</v>
      </c>
      <c r="J43">
        <v>5000</v>
      </c>
      <c r="K43">
        <v>1.3</v>
      </c>
      <c r="L43">
        <v>37</v>
      </c>
      <c r="M43">
        <v>67</v>
      </c>
      <c r="N43">
        <v>0.02</v>
      </c>
      <c r="O43">
        <v>952369</v>
      </c>
      <c r="P43">
        <v>78.099999999999994</v>
      </c>
      <c r="R43">
        <v>49</v>
      </c>
      <c r="S43" t="s">
        <v>143</v>
      </c>
      <c r="T43">
        <v>35.126412999999999</v>
      </c>
      <c r="U43">
        <v>33.429859</v>
      </c>
      <c r="W43" t="str">
        <v>Chamois</v>
      </c>
      <c r="X43">
        <f>COUNTIF(Table2[National_Animal],W43)</f>
        <v>1</v>
      </c>
    </row>
    <row r="44" spans="1:24" x14ac:dyDescent="0.3">
      <c r="A44">
        <v>43</v>
      </c>
      <c r="B44" t="s">
        <v>144</v>
      </c>
      <c r="C44" t="s">
        <v>27</v>
      </c>
      <c r="D44" t="s">
        <v>145</v>
      </c>
      <c r="E44" t="s">
        <v>50</v>
      </c>
      <c r="F44" s="1">
        <v>282000000000</v>
      </c>
      <c r="G44">
        <v>10708981</v>
      </c>
      <c r="H44">
        <v>139</v>
      </c>
      <c r="I44">
        <v>77240</v>
      </c>
      <c r="J44">
        <v>22011</v>
      </c>
      <c r="K44">
        <v>1.6</v>
      </c>
      <c r="L44">
        <v>43</v>
      </c>
      <c r="M44">
        <v>74</v>
      </c>
      <c r="N44">
        <v>0.14000000000000001</v>
      </c>
      <c r="O44">
        <v>8358728</v>
      </c>
      <c r="P44">
        <v>74.7</v>
      </c>
      <c r="Q44">
        <v>14300000</v>
      </c>
      <c r="R44">
        <v>20</v>
      </c>
      <c r="T44">
        <v>49.817492000000001</v>
      </c>
      <c r="U44">
        <v>15.472962000000001</v>
      </c>
      <c r="W44" t="str">
        <v>Chollima (mythical horse)</v>
      </c>
      <c r="X44">
        <f>COUNTIF(Table2[National_Animal],W44)</f>
        <v>1</v>
      </c>
    </row>
    <row r="45" spans="1:24" x14ac:dyDescent="0.3">
      <c r="A45">
        <v>44</v>
      </c>
      <c r="B45" t="s">
        <v>146</v>
      </c>
      <c r="C45" t="s">
        <v>31</v>
      </c>
      <c r="D45" t="s">
        <v>147</v>
      </c>
      <c r="E45" t="s">
        <v>24</v>
      </c>
      <c r="F45" s="1">
        <v>70000000000</v>
      </c>
      <c r="G45">
        <v>26378274</v>
      </c>
      <c r="H45">
        <v>83</v>
      </c>
      <c r="I45">
        <v>318000</v>
      </c>
      <c r="J45">
        <v>-8000</v>
      </c>
      <c r="K45">
        <v>4.7</v>
      </c>
      <c r="L45">
        <v>19</v>
      </c>
      <c r="M45">
        <v>51</v>
      </c>
      <c r="N45">
        <v>0.34</v>
      </c>
      <c r="P45">
        <v>47.9</v>
      </c>
      <c r="T45">
        <v>7.5399890000000003</v>
      </c>
      <c r="U45">
        <v>-5.5470800000000002</v>
      </c>
      <c r="W45" t="str">
        <v>Cow</v>
      </c>
      <c r="X45">
        <f>COUNTIF(Table2[National_Animal],W45)</f>
        <v>2</v>
      </c>
    </row>
    <row r="46" spans="1:24" x14ac:dyDescent="0.3">
      <c r="A46">
        <v>45</v>
      </c>
      <c r="B46" t="s">
        <v>148</v>
      </c>
      <c r="C46" t="s">
        <v>27</v>
      </c>
      <c r="D46" t="s">
        <v>149</v>
      </c>
      <c r="E46" t="s">
        <v>50</v>
      </c>
      <c r="F46" s="1">
        <v>398000000000</v>
      </c>
      <c r="G46">
        <v>5792202</v>
      </c>
      <c r="H46">
        <v>137</v>
      </c>
      <c r="I46">
        <v>42430</v>
      </c>
      <c r="J46">
        <v>15200</v>
      </c>
      <c r="K46">
        <v>1.8</v>
      </c>
      <c r="L46">
        <v>42</v>
      </c>
      <c r="M46">
        <v>88</v>
      </c>
      <c r="N46">
        <v>7.0000000000000007E-2</v>
      </c>
      <c r="O46">
        <v>5567278</v>
      </c>
      <c r="P46">
        <v>76.900000000000006</v>
      </c>
      <c r="Q46">
        <v>13300000</v>
      </c>
      <c r="R46">
        <v>2</v>
      </c>
      <c r="S46" t="s">
        <v>150</v>
      </c>
      <c r="T46">
        <v>56.263919999999999</v>
      </c>
      <c r="U46">
        <v>9.5017849999999999</v>
      </c>
      <c r="W46" t="str">
        <v>Crane</v>
      </c>
      <c r="X46">
        <f>COUNTIF(Table2[National_Animal],W46)</f>
        <v>2</v>
      </c>
    </row>
    <row r="47" spans="1:24" x14ac:dyDescent="0.3">
      <c r="A47">
        <v>46</v>
      </c>
      <c r="B47" t="s">
        <v>151</v>
      </c>
      <c r="C47" t="s">
        <v>31</v>
      </c>
      <c r="D47" t="s">
        <v>151</v>
      </c>
      <c r="E47" t="s">
        <v>24</v>
      </c>
      <c r="F47" s="1">
        <v>3000000000</v>
      </c>
      <c r="G47">
        <v>988000</v>
      </c>
      <c r="H47">
        <v>43</v>
      </c>
      <c r="I47">
        <v>23180</v>
      </c>
      <c r="J47">
        <v>900</v>
      </c>
      <c r="K47">
        <v>2.8</v>
      </c>
      <c r="L47">
        <v>27</v>
      </c>
      <c r="M47">
        <v>79</v>
      </c>
      <c r="N47">
        <v>0.01</v>
      </c>
      <c r="O47">
        <v>532849</v>
      </c>
      <c r="P47">
        <v>57.4</v>
      </c>
      <c r="S47" t="s">
        <v>152</v>
      </c>
      <c r="T47">
        <v>11.825138000000001</v>
      </c>
      <c r="U47">
        <v>42.590274999999998</v>
      </c>
      <c r="W47" t="str">
        <v>Deer</v>
      </c>
      <c r="X47">
        <f>COUNTIF(Table2[National_Animal],W47)</f>
        <v>3</v>
      </c>
    </row>
    <row r="48" spans="1:24" x14ac:dyDescent="0.3">
      <c r="A48">
        <v>47</v>
      </c>
      <c r="B48" t="s">
        <v>153</v>
      </c>
      <c r="C48" t="s">
        <v>38</v>
      </c>
      <c r="D48" t="s">
        <v>154</v>
      </c>
      <c r="E48" t="s">
        <v>24</v>
      </c>
      <c r="F48" s="1">
        <v>94000000000</v>
      </c>
      <c r="G48">
        <v>10847910</v>
      </c>
      <c r="H48">
        <v>225</v>
      </c>
      <c r="I48">
        <v>48320</v>
      </c>
      <c r="J48">
        <v>-30000</v>
      </c>
      <c r="K48">
        <v>2.4</v>
      </c>
      <c r="L48">
        <v>28</v>
      </c>
      <c r="M48">
        <v>85</v>
      </c>
      <c r="N48">
        <v>0.14000000000000001</v>
      </c>
      <c r="O48">
        <v>6997472</v>
      </c>
      <c r="P48">
        <v>72</v>
      </c>
      <c r="R48">
        <v>77</v>
      </c>
      <c r="S48" t="s">
        <v>155</v>
      </c>
      <c r="T48">
        <v>18.735693000000001</v>
      </c>
      <c r="U48">
        <v>-70.162650999999997</v>
      </c>
      <c r="W48" t="str">
        <v>Dodo</v>
      </c>
      <c r="X48">
        <f>COUNTIF(Table2[National_Animal],W48)</f>
        <v>1</v>
      </c>
    </row>
    <row r="49" spans="1:24" x14ac:dyDescent="0.3">
      <c r="A49">
        <v>48</v>
      </c>
      <c r="B49" t="s">
        <v>156</v>
      </c>
      <c r="C49" t="s">
        <v>38</v>
      </c>
      <c r="D49" t="s">
        <v>157</v>
      </c>
      <c r="E49" t="s">
        <v>24</v>
      </c>
      <c r="F49" s="1">
        <v>106000000000</v>
      </c>
      <c r="G49">
        <v>17643054</v>
      </c>
      <c r="H49">
        <v>71</v>
      </c>
      <c r="I49">
        <v>248360</v>
      </c>
      <c r="J49">
        <v>36400</v>
      </c>
      <c r="K49">
        <v>2.4</v>
      </c>
      <c r="L49">
        <v>28</v>
      </c>
      <c r="M49">
        <v>63</v>
      </c>
      <c r="N49">
        <v>0.23</v>
      </c>
      <c r="O49">
        <v>9521056</v>
      </c>
      <c r="P49">
        <v>72.8</v>
      </c>
      <c r="R49">
        <v>50</v>
      </c>
      <c r="S49" t="s">
        <v>85</v>
      </c>
      <c r="T49">
        <v>-1.8312390000000001</v>
      </c>
      <c r="U49">
        <v>-78.183406000000005</v>
      </c>
      <c r="W49" t="str">
        <v>Dolphin</v>
      </c>
      <c r="X49">
        <f>COUNTIF(Table2[National_Animal],W49)</f>
        <v>1</v>
      </c>
    </row>
    <row r="50" spans="1:24" x14ac:dyDescent="0.3">
      <c r="A50">
        <v>49</v>
      </c>
      <c r="B50" t="s">
        <v>158</v>
      </c>
      <c r="C50" t="s">
        <v>31</v>
      </c>
      <c r="D50" t="s">
        <v>159</v>
      </c>
      <c r="E50" t="s">
        <v>24</v>
      </c>
      <c r="F50" s="1">
        <v>404000000000</v>
      </c>
      <c r="G50">
        <v>102334404</v>
      </c>
      <c r="H50">
        <v>103</v>
      </c>
      <c r="I50">
        <v>995450</v>
      </c>
      <c r="J50">
        <v>-38033</v>
      </c>
      <c r="K50">
        <v>3.3</v>
      </c>
      <c r="L50">
        <v>25</v>
      </c>
      <c r="M50">
        <v>43</v>
      </c>
      <c r="N50">
        <v>1.31</v>
      </c>
      <c r="O50">
        <v>43850141</v>
      </c>
      <c r="P50">
        <v>68.8</v>
      </c>
      <c r="Q50">
        <v>11300000</v>
      </c>
      <c r="R50">
        <v>137</v>
      </c>
      <c r="S50" t="s">
        <v>29</v>
      </c>
      <c r="T50">
        <v>26.820553</v>
      </c>
      <c r="U50">
        <v>30.802498</v>
      </c>
      <c r="W50" t="str">
        <v>Dove</v>
      </c>
      <c r="X50">
        <f>COUNTIF(Table2[National_Animal],W50)</f>
        <v>1</v>
      </c>
    </row>
    <row r="51" spans="1:24" x14ac:dyDescent="0.3">
      <c r="A51">
        <v>50</v>
      </c>
      <c r="B51" t="s">
        <v>160</v>
      </c>
      <c r="C51" t="s">
        <v>38</v>
      </c>
      <c r="D51" t="s">
        <v>161</v>
      </c>
      <c r="E51" t="s">
        <v>24</v>
      </c>
      <c r="F51" s="1">
        <v>29000000000</v>
      </c>
      <c r="G51">
        <v>6486205</v>
      </c>
      <c r="H51">
        <v>313</v>
      </c>
      <c r="I51">
        <v>20720</v>
      </c>
      <c r="J51">
        <v>-40539</v>
      </c>
      <c r="K51">
        <v>2.1</v>
      </c>
      <c r="L51">
        <v>28</v>
      </c>
      <c r="M51">
        <v>73</v>
      </c>
      <c r="N51">
        <v>0.08</v>
      </c>
      <c r="O51">
        <v>1993079</v>
      </c>
      <c r="P51">
        <v>69</v>
      </c>
      <c r="R51">
        <v>35</v>
      </c>
      <c r="S51" t="s">
        <v>162</v>
      </c>
      <c r="T51">
        <v>13.794185000000001</v>
      </c>
      <c r="U51">
        <v>-88.896529999999998</v>
      </c>
      <c r="W51" t="str">
        <v>Eagle</v>
      </c>
      <c r="X51">
        <f>COUNTIF(Table2[National_Animal],W51)</f>
        <v>16</v>
      </c>
    </row>
    <row r="52" spans="1:24" x14ac:dyDescent="0.3">
      <c r="A52">
        <v>51</v>
      </c>
      <c r="B52" t="s">
        <v>163</v>
      </c>
      <c r="C52" t="s">
        <v>31</v>
      </c>
      <c r="D52" t="s">
        <v>164</v>
      </c>
      <c r="E52" t="s">
        <v>24</v>
      </c>
      <c r="F52" s="1">
        <v>12000000000</v>
      </c>
      <c r="G52">
        <v>1402985</v>
      </c>
      <c r="H52">
        <v>50</v>
      </c>
      <c r="I52">
        <v>28050</v>
      </c>
      <c r="J52">
        <v>16000</v>
      </c>
      <c r="K52">
        <v>4.5999999999999996</v>
      </c>
      <c r="L52">
        <v>22</v>
      </c>
      <c r="M52">
        <v>73</v>
      </c>
      <c r="N52">
        <v>0.02</v>
      </c>
      <c r="O52">
        <v>332642</v>
      </c>
      <c r="P52">
        <v>52.7</v>
      </c>
      <c r="S52" t="s">
        <v>165</v>
      </c>
      <c r="T52">
        <v>1.650801</v>
      </c>
      <c r="U52">
        <v>10.267894999999999</v>
      </c>
      <c r="W52" t="str">
        <v>Elephant</v>
      </c>
      <c r="X52">
        <f>COUNTIF(Table2[National_Animal],W52)</f>
        <v>5</v>
      </c>
    </row>
    <row r="53" spans="1:24" x14ac:dyDescent="0.3">
      <c r="A53">
        <v>52</v>
      </c>
      <c r="B53" t="s">
        <v>166</v>
      </c>
      <c r="C53" t="s">
        <v>31</v>
      </c>
      <c r="D53" t="s">
        <v>167</v>
      </c>
      <c r="E53" t="s">
        <v>24</v>
      </c>
      <c r="F53" s="1">
        <v>0</v>
      </c>
      <c r="G53">
        <v>3546421</v>
      </c>
      <c r="H53">
        <v>35</v>
      </c>
      <c r="I53">
        <v>101000</v>
      </c>
      <c r="J53">
        <v>-39858</v>
      </c>
      <c r="K53">
        <v>4.0999999999999996</v>
      </c>
      <c r="L53">
        <v>19</v>
      </c>
      <c r="M53">
        <v>63</v>
      </c>
      <c r="N53">
        <v>0.05</v>
      </c>
      <c r="O53">
        <v>66402</v>
      </c>
      <c r="P53">
        <v>45.3</v>
      </c>
      <c r="S53" t="s">
        <v>168</v>
      </c>
      <c r="T53">
        <v>15.179384000000001</v>
      </c>
      <c r="U53">
        <v>39.782333999999999</v>
      </c>
      <c r="W53" t="str">
        <v>Flamingo</v>
      </c>
      <c r="X53">
        <f>COUNTIF(Table2[National_Animal],W53)</f>
        <v>1</v>
      </c>
    </row>
    <row r="54" spans="1:24" x14ac:dyDescent="0.3">
      <c r="A54">
        <v>53</v>
      </c>
      <c r="B54" t="s">
        <v>169</v>
      </c>
      <c r="C54" t="s">
        <v>27</v>
      </c>
      <c r="D54" t="s">
        <v>170</v>
      </c>
      <c r="E54" t="s">
        <v>24</v>
      </c>
      <c r="F54" s="1">
        <v>37000000000</v>
      </c>
      <c r="G54">
        <v>1326535</v>
      </c>
      <c r="H54">
        <v>31</v>
      </c>
      <c r="I54">
        <v>42390</v>
      </c>
      <c r="J54">
        <v>3911</v>
      </c>
      <c r="K54">
        <v>1.6</v>
      </c>
      <c r="L54">
        <v>42</v>
      </c>
      <c r="M54">
        <v>68</v>
      </c>
      <c r="N54">
        <v>0.02</v>
      </c>
      <c r="O54">
        <v>1153786</v>
      </c>
      <c r="P54">
        <v>78</v>
      </c>
      <c r="R54">
        <v>55</v>
      </c>
      <c r="S54" t="s">
        <v>88</v>
      </c>
      <c r="T54">
        <v>58.595272000000001</v>
      </c>
      <c r="U54">
        <v>25.013607</v>
      </c>
      <c r="W54" t="str">
        <v>Fox</v>
      </c>
      <c r="X54">
        <f>COUNTIF(Table2[National_Animal],W54)</f>
        <v>1</v>
      </c>
    </row>
    <row r="55" spans="1:24" x14ac:dyDescent="0.3">
      <c r="A55">
        <v>54</v>
      </c>
      <c r="B55" t="s">
        <v>171</v>
      </c>
      <c r="C55" t="s">
        <v>31</v>
      </c>
      <c r="D55" t="s">
        <v>172</v>
      </c>
      <c r="E55" t="s">
        <v>24</v>
      </c>
      <c r="F55" s="1">
        <v>5000000000</v>
      </c>
      <c r="G55">
        <v>1160164</v>
      </c>
      <c r="H55">
        <v>67</v>
      </c>
      <c r="I55">
        <v>17200</v>
      </c>
      <c r="J55">
        <v>-8353</v>
      </c>
      <c r="K55">
        <v>3</v>
      </c>
      <c r="L55">
        <v>21</v>
      </c>
      <c r="M55">
        <v>30</v>
      </c>
      <c r="N55">
        <v>0.01</v>
      </c>
      <c r="S55" t="s">
        <v>74</v>
      </c>
      <c r="T55">
        <v>-26.562480999999998</v>
      </c>
      <c r="U55">
        <v>31.399132000000002</v>
      </c>
      <c r="W55" t="str">
        <v>Gazelle</v>
      </c>
      <c r="X55">
        <f>COUNTIF(Table2[National_Animal],W55)</f>
        <v>1</v>
      </c>
    </row>
    <row r="56" spans="1:24" x14ac:dyDescent="0.3">
      <c r="A56">
        <v>55</v>
      </c>
      <c r="B56" t="s">
        <v>173</v>
      </c>
      <c r="C56" t="s">
        <v>31</v>
      </c>
      <c r="D56" t="s">
        <v>174</v>
      </c>
      <c r="E56" t="s">
        <v>24</v>
      </c>
      <c r="F56" s="1">
        <v>111000000000</v>
      </c>
      <c r="G56">
        <v>114963588</v>
      </c>
      <c r="H56">
        <v>115</v>
      </c>
      <c r="I56">
        <v>1000000</v>
      </c>
      <c r="J56">
        <v>30000</v>
      </c>
      <c r="K56">
        <v>4.3</v>
      </c>
      <c r="L56">
        <v>19</v>
      </c>
      <c r="M56">
        <v>21</v>
      </c>
      <c r="N56">
        <v>1.47</v>
      </c>
      <c r="O56">
        <v>19543075</v>
      </c>
      <c r="P56">
        <v>51.2</v>
      </c>
      <c r="R56">
        <v>134</v>
      </c>
      <c r="S56" t="s">
        <v>74</v>
      </c>
      <c r="T56">
        <v>9.1449999999999996</v>
      </c>
      <c r="U56">
        <v>40.489673000000003</v>
      </c>
      <c r="W56" t="str">
        <v>Gilbert's Whistler</v>
      </c>
      <c r="X56">
        <f>COUNTIF(Table2[National_Animal],W56)</f>
        <v>1</v>
      </c>
    </row>
    <row r="57" spans="1:24" x14ac:dyDescent="0.3">
      <c r="A57">
        <v>56</v>
      </c>
      <c r="B57" t="s">
        <v>175</v>
      </c>
      <c r="C57" t="s">
        <v>48</v>
      </c>
      <c r="D57" t="s">
        <v>176</v>
      </c>
      <c r="E57" t="s">
        <v>24</v>
      </c>
      <c r="F57" s="1">
        <v>4000000000</v>
      </c>
      <c r="G57">
        <v>896445</v>
      </c>
      <c r="H57">
        <v>49</v>
      </c>
      <c r="I57">
        <v>18270</v>
      </c>
      <c r="J57">
        <v>-6202</v>
      </c>
      <c r="K57">
        <v>2.8</v>
      </c>
      <c r="L57">
        <v>28</v>
      </c>
      <c r="M57">
        <v>59</v>
      </c>
      <c r="N57">
        <v>0.01</v>
      </c>
      <c r="O57">
        <v>452479</v>
      </c>
      <c r="P57">
        <v>67.7</v>
      </c>
      <c r="S57" t="s">
        <v>177</v>
      </c>
      <c r="T57">
        <v>-16.578192999999999</v>
      </c>
      <c r="U57">
        <v>179.414413</v>
      </c>
      <c r="W57" t="str">
        <v>Giraffe</v>
      </c>
      <c r="X57">
        <f>COUNTIF(Table2[National_Animal],W57)</f>
        <v>2</v>
      </c>
    </row>
    <row r="58" spans="1:24" x14ac:dyDescent="0.3">
      <c r="A58">
        <v>57</v>
      </c>
      <c r="B58" t="s">
        <v>178</v>
      </c>
      <c r="C58" t="s">
        <v>27</v>
      </c>
      <c r="D58" t="s">
        <v>179</v>
      </c>
      <c r="E58" t="s">
        <v>50</v>
      </c>
      <c r="F58" s="1">
        <v>297000000000</v>
      </c>
      <c r="G58">
        <v>5540720</v>
      </c>
      <c r="H58">
        <v>18</v>
      </c>
      <c r="I58">
        <v>303890</v>
      </c>
      <c r="J58">
        <v>14000</v>
      </c>
      <c r="K58">
        <v>1.5</v>
      </c>
      <c r="L58">
        <v>43</v>
      </c>
      <c r="M58">
        <v>86</v>
      </c>
      <c r="N58">
        <v>7.0000000000000007E-2</v>
      </c>
      <c r="O58">
        <v>4831170</v>
      </c>
      <c r="P58">
        <v>77.5</v>
      </c>
      <c r="R58">
        <v>1</v>
      </c>
      <c r="S58" t="s">
        <v>88</v>
      </c>
      <c r="T58">
        <v>61.924109999999999</v>
      </c>
      <c r="U58">
        <v>25.748151</v>
      </c>
      <c r="W58" t="str">
        <v>Goat</v>
      </c>
      <c r="X58">
        <f>COUNTIF(Table2[National_Animal],W58)</f>
        <v>2</v>
      </c>
    </row>
    <row r="59" spans="1:24" x14ac:dyDescent="0.3">
      <c r="A59">
        <v>58</v>
      </c>
      <c r="B59" t="s">
        <v>180</v>
      </c>
      <c r="C59" t="s">
        <v>27</v>
      </c>
      <c r="D59" t="s">
        <v>181</v>
      </c>
      <c r="E59" t="s">
        <v>50</v>
      </c>
      <c r="F59" s="1">
        <v>3000000000000</v>
      </c>
      <c r="G59">
        <v>65273511</v>
      </c>
      <c r="H59">
        <v>119</v>
      </c>
      <c r="I59">
        <v>547557</v>
      </c>
      <c r="J59">
        <v>36527</v>
      </c>
      <c r="K59">
        <v>1.9</v>
      </c>
      <c r="L59">
        <v>42</v>
      </c>
      <c r="M59">
        <v>82</v>
      </c>
      <c r="N59">
        <v>0.84</v>
      </c>
      <c r="O59">
        <v>52308536</v>
      </c>
      <c r="P59">
        <v>78.8</v>
      </c>
      <c r="Q59">
        <v>89400000</v>
      </c>
      <c r="R59">
        <v>24</v>
      </c>
      <c r="S59" t="s">
        <v>182</v>
      </c>
      <c r="T59">
        <v>46.227637999999999</v>
      </c>
      <c r="U59">
        <v>2.213749</v>
      </c>
      <c r="W59" t="str">
        <v>Gorilla</v>
      </c>
      <c r="X59">
        <f>COUNTIF(Table2[National_Animal],W59)</f>
        <v>1</v>
      </c>
    </row>
    <row r="60" spans="1:24" x14ac:dyDescent="0.3">
      <c r="A60">
        <v>59</v>
      </c>
      <c r="B60" t="s">
        <v>183</v>
      </c>
      <c r="C60" t="s">
        <v>31</v>
      </c>
      <c r="D60" t="s">
        <v>184</v>
      </c>
      <c r="E60" t="s">
        <v>24</v>
      </c>
      <c r="F60" s="1">
        <v>20000000000</v>
      </c>
      <c r="G60">
        <v>2225734</v>
      </c>
      <c r="H60">
        <v>9</v>
      </c>
      <c r="I60">
        <v>257670</v>
      </c>
      <c r="J60">
        <v>3260</v>
      </c>
      <c r="K60">
        <v>4</v>
      </c>
      <c r="L60">
        <v>23</v>
      </c>
      <c r="M60">
        <v>87</v>
      </c>
      <c r="N60">
        <v>0.03</v>
      </c>
      <c r="O60">
        <v>1019049</v>
      </c>
      <c r="P60">
        <v>61</v>
      </c>
      <c r="R60">
        <v>104</v>
      </c>
      <c r="S60" t="s">
        <v>152</v>
      </c>
      <c r="T60">
        <v>-0.80368899999999999</v>
      </c>
      <c r="U60">
        <v>11.609444</v>
      </c>
      <c r="W60" t="str">
        <v>Green pheasant</v>
      </c>
      <c r="X60">
        <f>COUNTIF(Table2[National_Animal],W60)</f>
        <v>1</v>
      </c>
    </row>
    <row r="61" spans="1:24" x14ac:dyDescent="0.3">
      <c r="A61">
        <v>60</v>
      </c>
      <c r="B61" t="s">
        <v>185</v>
      </c>
      <c r="C61" t="s">
        <v>31</v>
      </c>
      <c r="D61" t="s">
        <v>186</v>
      </c>
      <c r="E61" t="s">
        <v>24</v>
      </c>
      <c r="F61" s="1">
        <v>0</v>
      </c>
      <c r="G61">
        <v>2416668</v>
      </c>
      <c r="H61">
        <v>239</v>
      </c>
      <c r="I61">
        <v>10120</v>
      </c>
      <c r="J61">
        <v>-3087</v>
      </c>
      <c r="K61">
        <v>5.3</v>
      </c>
      <c r="L61">
        <v>18</v>
      </c>
      <c r="M61">
        <v>59</v>
      </c>
      <c r="N61">
        <v>0.03</v>
      </c>
      <c r="P61">
        <v>55.9</v>
      </c>
      <c r="R61">
        <v>120</v>
      </c>
      <c r="S61" t="s">
        <v>187</v>
      </c>
      <c r="T61">
        <v>13.443182</v>
      </c>
      <c r="U61">
        <v>-15.310138999999999</v>
      </c>
      <c r="W61" t="str">
        <v>Gyrfalcon</v>
      </c>
      <c r="X61">
        <f>COUNTIF(Table2[National_Animal],W61)</f>
        <v>1</v>
      </c>
    </row>
    <row r="62" spans="1:24" x14ac:dyDescent="0.3">
      <c r="A62">
        <v>61</v>
      </c>
      <c r="B62" t="s">
        <v>188</v>
      </c>
      <c r="C62" t="s">
        <v>22</v>
      </c>
      <c r="D62" t="s">
        <v>189</v>
      </c>
      <c r="E62" t="s">
        <v>24</v>
      </c>
      <c r="F62" s="1">
        <v>19000000000</v>
      </c>
      <c r="G62">
        <v>3989167</v>
      </c>
      <c r="H62">
        <v>57</v>
      </c>
      <c r="I62">
        <v>69490</v>
      </c>
      <c r="J62">
        <v>-10000</v>
      </c>
      <c r="K62">
        <v>2.1</v>
      </c>
      <c r="L62">
        <v>38</v>
      </c>
      <c r="M62">
        <v>58</v>
      </c>
      <c r="N62">
        <v>0.05</v>
      </c>
      <c r="O62">
        <v>2366406</v>
      </c>
      <c r="P62">
        <v>71.8</v>
      </c>
      <c r="R62">
        <v>119</v>
      </c>
      <c r="S62" t="s">
        <v>25</v>
      </c>
      <c r="T62">
        <v>42.315407</v>
      </c>
      <c r="U62">
        <v>43.356892000000002</v>
      </c>
      <c r="W62" t="str">
        <v>Horse</v>
      </c>
      <c r="X62">
        <f>COUNTIF(Table2[National_Animal],W62)</f>
        <v>5</v>
      </c>
    </row>
    <row r="63" spans="1:24" x14ac:dyDescent="0.3">
      <c r="A63">
        <v>62</v>
      </c>
      <c r="B63" t="s">
        <v>190</v>
      </c>
      <c r="C63" t="s">
        <v>27</v>
      </c>
      <c r="D63" t="s">
        <v>191</v>
      </c>
      <c r="E63" t="s">
        <v>50</v>
      </c>
      <c r="F63" s="1">
        <v>4300000000000</v>
      </c>
      <c r="G63">
        <v>83783942</v>
      </c>
      <c r="H63">
        <v>240</v>
      </c>
      <c r="I63">
        <v>348560</v>
      </c>
      <c r="J63">
        <v>543822</v>
      </c>
      <c r="K63">
        <v>1.6</v>
      </c>
      <c r="L63">
        <v>46</v>
      </c>
      <c r="M63">
        <v>76</v>
      </c>
      <c r="N63">
        <v>1.07</v>
      </c>
      <c r="O63">
        <v>69304405</v>
      </c>
      <c r="P63">
        <v>78</v>
      </c>
      <c r="Q63">
        <v>39600000</v>
      </c>
      <c r="R63">
        <v>17</v>
      </c>
      <c r="S63" t="s">
        <v>29</v>
      </c>
      <c r="T63">
        <v>51.165691000000002</v>
      </c>
      <c r="U63">
        <v>10.451525999999999</v>
      </c>
      <c r="W63" t="str">
        <v>Hyena</v>
      </c>
      <c r="X63">
        <f>COUNTIF(Table2[National_Animal],W63)</f>
        <v>3</v>
      </c>
    </row>
    <row r="64" spans="1:24" x14ac:dyDescent="0.3">
      <c r="A64">
        <v>63</v>
      </c>
      <c r="B64" t="s">
        <v>192</v>
      </c>
      <c r="C64" t="s">
        <v>31</v>
      </c>
      <c r="D64" t="s">
        <v>193</v>
      </c>
      <c r="E64" t="s">
        <v>24</v>
      </c>
      <c r="F64" s="1">
        <v>78000000000</v>
      </c>
      <c r="G64">
        <v>31072940</v>
      </c>
      <c r="H64">
        <v>137</v>
      </c>
      <c r="I64">
        <v>227540</v>
      </c>
      <c r="J64">
        <v>-10000</v>
      </c>
      <c r="K64">
        <v>3.9</v>
      </c>
      <c r="L64">
        <v>22</v>
      </c>
      <c r="M64">
        <v>57</v>
      </c>
      <c r="N64">
        <v>0.4</v>
      </c>
      <c r="O64">
        <v>10922179</v>
      </c>
      <c r="P64">
        <v>57.2</v>
      </c>
      <c r="R64">
        <v>98</v>
      </c>
      <c r="S64" t="s">
        <v>29</v>
      </c>
      <c r="T64">
        <v>7.9465269999999997</v>
      </c>
      <c r="U64">
        <v>-1.0231939999999999</v>
      </c>
      <c r="W64" t="str">
        <v>Iguana</v>
      </c>
      <c r="X64">
        <f>COUNTIF(Table2[National_Animal],W64)</f>
        <v>1</v>
      </c>
    </row>
    <row r="65" spans="1:24" x14ac:dyDescent="0.3">
      <c r="A65">
        <v>64</v>
      </c>
      <c r="B65" t="s">
        <v>194</v>
      </c>
      <c r="C65" t="s">
        <v>27</v>
      </c>
      <c r="D65" t="s">
        <v>195</v>
      </c>
      <c r="E65" t="s">
        <v>50</v>
      </c>
      <c r="F65" s="1">
        <v>215000000000</v>
      </c>
      <c r="G65">
        <v>10423054</v>
      </c>
      <c r="H65">
        <v>81</v>
      </c>
      <c r="I65">
        <v>128900</v>
      </c>
      <c r="J65">
        <v>-16000</v>
      </c>
      <c r="K65">
        <v>1.3</v>
      </c>
      <c r="L65">
        <v>46</v>
      </c>
      <c r="M65">
        <v>85</v>
      </c>
      <c r="N65">
        <v>0.13</v>
      </c>
      <c r="O65">
        <v>7799565</v>
      </c>
      <c r="P65">
        <v>78.2</v>
      </c>
      <c r="Q65">
        <v>31300000</v>
      </c>
      <c r="R65">
        <v>82</v>
      </c>
      <c r="S65" t="s">
        <v>196</v>
      </c>
      <c r="T65">
        <v>39.074207999999999</v>
      </c>
      <c r="U65">
        <v>21.824311999999999</v>
      </c>
      <c r="W65" t="str">
        <v>Jaguar</v>
      </c>
      <c r="X65">
        <f>COUNTIF(Table2[National_Animal],W65)</f>
        <v>2</v>
      </c>
    </row>
    <row r="66" spans="1:24" x14ac:dyDescent="0.3">
      <c r="A66">
        <v>65</v>
      </c>
      <c r="B66" t="s">
        <v>197</v>
      </c>
      <c r="C66" t="s">
        <v>38</v>
      </c>
      <c r="D66" t="s">
        <v>198</v>
      </c>
      <c r="E66" t="s">
        <v>24</v>
      </c>
      <c r="F66" s="1">
        <v>1000000000</v>
      </c>
      <c r="G66">
        <v>112523</v>
      </c>
      <c r="H66">
        <v>331</v>
      </c>
      <c r="I66">
        <v>340</v>
      </c>
      <c r="J66">
        <v>-200</v>
      </c>
      <c r="K66">
        <v>2.1</v>
      </c>
      <c r="L66">
        <v>32</v>
      </c>
      <c r="M66">
        <v>35</v>
      </c>
      <c r="N66">
        <v>0</v>
      </c>
      <c r="O66">
        <v>63692</v>
      </c>
      <c r="P66">
        <v>74</v>
      </c>
      <c r="S66" t="s">
        <v>199</v>
      </c>
      <c r="T66">
        <v>12.262776000000001</v>
      </c>
      <c r="U66">
        <v>-61.604171000000001</v>
      </c>
      <c r="W66" t="str">
        <v>Kangaroo</v>
      </c>
      <c r="X66">
        <f>COUNTIF(Table2[National_Animal],W66)</f>
        <v>1</v>
      </c>
    </row>
    <row r="67" spans="1:24" x14ac:dyDescent="0.3">
      <c r="A67">
        <v>66</v>
      </c>
      <c r="B67" t="s">
        <v>200</v>
      </c>
      <c r="C67" t="s">
        <v>38</v>
      </c>
      <c r="D67" t="s">
        <v>201</v>
      </c>
      <c r="E67" t="s">
        <v>24</v>
      </c>
      <c r="F67" s="1">
        <v>86000000000</v>
      </c>
      <c r="G67">
        <v>17915568</v>
      </c>
      <c r="H67">
        <v>167</v>
      </c>
      <c r="I67">
        <v>107160</v>
      </c>
      <c r="J67">
        <v>-9215</v>
      </c>
      <c r="K67">
        <v>2.9</v>
      </c>
      <c r="L67">
        <v>23</v>
      </c>
      <c r="M67">
        <v>52</v>
      </c>
      <c r="N67">
        <v>0.23</v>
      </c>
      <c r="O67">
        <v>6883796</v>
      </c>
      <c r="P67">
        <v>67.7</v>
      </c>
      <c r="R67">
        <v>27</v>
      </c>
      <c r="S67" t="s">
        <v>202</v>
      </c>
      <c r="T67">
        <v>15.783471</v>
      </c>
      <c r="U67">
        <v>-90.230759000000006</v>
      </c>
      <c r="W67" t="str">
        <v>Kiwi</v>
      </c>
      <c r="X67">
        <f>COUNTIF(Table2[National_Animal],W67)</f>
        <v>1</v>
      </c>
    </row>
    <row r="68" spans="1:24" x14ac:dyDescent="0.3">
      <c r="A68">
        <v>67</v>
      </c>
      <c r="B68" t="s">
        <v>203</v>
      </c>
      <c r="C68" t="s">
        <v>31</v>
      </c>
      <c r="D68" t="s">
        <v>204</v>
      </c>
      <c r="E68" t="s">
        <v>24</v>
      </c>
      <c r="F68" s="1">
        <v>16000000000</v>
      </c>
      <c r="G68">
        <v>13132795</v>
      </c>
      <c r="H68">
        <v>53</v>
      </c>
      <c r="I68">
        <v>245720</v>
      </c>
      <c r="J68">
        <v>-4000</v>
      </c>
      <c r="K68">
        <v>4.7</v>
      </c>
      <c r="L68">
        <v>18</v>
      </c>
      <c r="M68">
        <v>39</v>
      </c>
      <c r="N68">
        <v>0.17</v>
      </c>
      <c r="O68">
        <v>1449758</v>
      </c>
      <c r="P68">
        <v>52.5</v>
      </c>
      <c r="R68">
        <v>118</v>
      </c>
      <c r="S68" t="s">
        <v>74</v>
      </c>
      <c r="T68">
        <v>9.9455869999999997</v>
      </c>
      <c r="U68">
        <v>-9.6966450000000002</v>
      </c>
      <c r="W68" t="str">
        <v>Komodo dragon</v>
      </c>
      <c r="X68">
        <f>COUNTIF(Table2[National_Animal],W68)</f>
        <v>1</v>
      </c>
    </row>
    <row r="69" spans="1:24" x14ac:dyDescent="0.3">
      <c r="A69">
        <v>68</v>
      </c>
      <c r="B69" t="s">
        <v>205</v>
      </c>
      <c r="C69" t="s">
        <v>31</v>
      </c>
      <c r="D69" t="s">
        <v>206</v>
      </c>
      <c r="E69" t="s">
        <v>24</v>
      </c>
      <c r="F69" s="1">
        <v>2000000000</v>
      </c>
      <c r="G69">
        <v>1968001</v>
      </c>
      <c r="H69">
        <v>70</v>
      </c>
      <c r="I69">
        <v>28120</v>
      </c>
      <c r="J69">
        <v>-1399</v>
      </c>
      <c r="K69">
        <v>4.5</v>
      </c>
      <c r="L69">
        <v>19</v>
      </c>
      <c r="M69">
        <v>45</v>
      </c>
      <c r="N69">
        <v>0.03</v>
      </c>
      <c r="O69">
        <v>73148</v>
      </c>
      <c r="P69">
        <v>52.1</v>
      </c>
      <c r="S69" t="s">
        <v>207</v>
      </c>
      <c r="T69">
        <v>11.803749</v>
      </c>
      <c r="U69">
        <v>-15.180413</v>
      </c>
      <c r="W69" t="str">
        <v>Lemur</v>
      </c>
      <c r="X69">
        <f>COUNTIF(Table2[National_Animal],W69)</f>
        <v>1</v>
      </c>
    </row>
    <row r="70" spans="1:24" x14ac:dyDescent="0.3">
      <c r="A70">
        <v>69</v>
      </c>
      <c r="B70" t="s">
        <v>208</v>
      </c>
      <c r="C70" t="s">
        <v>38</v>
      </c>
      <c r="D70" t="s">
        <v>209</v>
      </c>
      <c r="E70" t="s">
        <v>24</v>
      </c>
      <c r="F70" s="1">
        <v>8000000000</v>
      </c>
      <c r="G70">
        <v>786552</v>
      </c>
      <c r="H70">
        <v>4</v>
      </c>
      <c r="I70">
        <v>196850</v>
      </c>
      <c r="J70">
        <v>-6000</v>
      </c>
      <c r="K70">
        <v>2.5</v>
      </c>
      <c r="L70">
        <v>27</v>
      </c>
      <c r="M70">
        <v>27</v>
      </c>
      <c r="N70">
        <v>0.01</v>
      </c>
      <c r="O70">
        <v>290375</v>
      </c>
      <c r="P70">
        <v>65.400000000000006</v>
      </c>
      <c r="S70" t="s">
        <v>94</v>
      </c>
      <c r="T70">
        <v>4.8604159999999998</v>
      </c>
      <c r="U70">
        <v>-58.93018</v>
      </c>
      <c r="W70" t="str">
        <v>Leopard</v>
      </c>
      <c r="X70">
        <f>COUNTIF(Table2[National_Animal],W70)</f>
        <v>11</v>
      </c>
    </row>
    <row r="71" spans="1:24" x14ac:dyDescent="0.3">
      <c r="A71">
        <v>70</v>
      </c>
      <c r="B71" t="s">
        <v>210</v>
      </c>
      <c r="C71" t="s">
        <v>38</v>
      </c>
      <c r="D71" t="s">
        <v>211</v>
      </c>
      <c r="E71" t="s">
        <v>24</v>
      </c>
      <c r="F71" s="1">
        <v>21000000000</v>
      </c>
      <c r="G71">
        <v>11402528</v>
      </c>
      <c r="H71">
        <v>414</v>
      </c>
      <c r="I71">
        <v>27560</v>
      </c>
      <c r="J71">
        <v>-35000</v>
      </c>
      <c r="K71">
        <v>3</v>
      </c>
      <c r="L71">
        <v>24</v>
      </c>
      <c r="M71">
        <v>57</v>
      </c>
      <c r="N71">
        <v>0.15</v>
      </c>
      <c r="O71">
        <v>1353986</v>
      </c>
      <c r="P71">
        <v>58.6</v>
      </c>
      <c r="R71">
        <v>147</v>
      </c>
      <c r="S71" t="s">
        <v>140</v>
      </c>
      <c r="T71">
        <v>18.971187</v>
      </c>
      <c r="U71">
        <v>-72.285214999999994</v>
      </c>
      <c r="W71" t="str">
        <v>Lesser Kiskadee</v>
      </c>
      <c r="X71">
        <f>COUNTIF(Table2[National_Animal],W71)</f>
        <v>1</v>
      </c>
    </row>
    <row r="72" spans="1:24" x14ac:dyDescent="0.3">
      <c r="A72">
        <v>71</v>
      </c>
      <c r="B72" t="s">
        <v>212</v>
      </c>
      <c r="C72" t="s">
        <v>38</v>
      </c>
      <c r="D72" t="s">
        <v>213</v>
      </c>
      <c r="E72" t="s">
        <v>24</v>
      </c>
      <c r="F72" s="1">
        <v>28000000000</v>
      </c>
      <c r="G72">
        <v>9904607</v>
      </c>
      <c r="H72">
        <v>89</v>
      </c>
      <c r="I72">
        <v>111890</v>
      </c>
      <c r="J72">
        <v>-6800</v>
      </c>
      <c r="K72">
        <v>2.5</v>
      </c>
      <c r="L72">
        <v>24</v>
      </c>
      <c r="M72">
        <v>57</v>
      </c>
      <c r="N72">
        <v>0.13</v>
      </c>
      <c r="O72">
        <v>2977793</v>
      </c>
      <c r="P72">
        <v>71</v>
      </c>
      <c r="R72">
        <v>59</v>
      </c>
      <c r="S72" t="s">
        <v>134</v>
      </c>
      <c r="T72">
        <v>15.199999</v>
      </c>
      <c r="U72">
        <v>-86.241905000000003</v>
      </c>
      <c r="W72" t="str">
        <v>Lion</v>
      </c>
      <c r="X72">
        <f>COUNTIF(Table2[National_Animal],W72)</f>
        <v>21</v>
      </c>
    </row>
    <row r="73" spans="1:24" x14ac:dyDescent="0.3">
      <c r="A73">
        <v>72</v>
      </c>
      <c r="B73" t="s">
        <v>214</v>
      </c>
      <c r="C73" t="s">
        <v>22</v>
      </c>
      <c r="D73" t="s">
        <v>214</v>
      </c>
      <c r="E73" t="s">
        <v>50</v>
      </c>
      <c r="F73" s="1">
        <v>369000000000</v>
      </c>
      <c r="G73">
        <v>7496981</v>
      </c>
      <c r="H73">
        <v>7140</v>
      </c>
      <c r="I73">
        <v>1050</v>
      </c>
      <c r="J73">
        <v>29308</v>
      </c>
      <c r="K73">
        <v>1.3</v>
      </c>
      <c r="L73">
        <v>45</v>
      </c>
      <c r="M73">
        <v>100</v>
      </c>
      <c r="N73">
        <v>0.1</v>
      </c>
      <c r="O73">
        <v>6585678</v>
      </c>
      <c r="Q73">
        <v>23800000</v>
      </c>
      <c r="R73">
        <v>76</v>
      </c>
      <c r="T73">
        <v>22.396428</v>
      </c>
      <c r="U73">
        <v>114.109497</v>
      </c>
      <c r="W73" t="str">
        <v>Lynx</v>
      </c>
      <c r="X73">
        <f>COUNTIF(Table2[National_Animal],W73)</f>
        <v>3</v>
      </c>
    </row>
    <row r="74" spans="1:24" x14ac:dyDescent="0.3">
      <c r="A74">
        <v>73</v>
      </c>
      <c r="B74" t="s">
        <v>215</v>
      </c>
      <c r="C74" t="s">
        <v>27</v>
      </c>
      <c r="D74" t="s">
        <v>216</v>
      </c>
      <c r="E74" t="s">
        <v>50</v>
      </c>
      <c r="F74" s="1">
        <v>182000000000</v>
      </c>
      <c r="G74">
        <v>9660351</v>
      </c>
      <c r="H74">
        <v>107</v>
      </c>
      <c r="I74">
        <v>90530</v>
      </c>
      <c r="J74">
        <v>6000</v>
      </c>
      <c r="K74">
        <v>1.5</v>
      </c>
      <c r="L74">
        <v>43</v>
      </c>
      <c r="M74">
        <v>72</v>
      </c>
      <c r="N74">
        <v>0.12</v>
      </c>
      <c r="O74">
        <v>7461297</v>
      </c>
      <c r="P74">
        <v>71.7</v>
      </c>
      <c r="Q74">
        <v>16900000</v>
      </c>
      <c r="R74">
        <v>62</v>
      </c>
      <c r="S74" t="s">
        <v>217</v>
      </c>
      <c r="T74">
        <v>47.162494000000002</v>
      </c>
      <c r="U74">
        <v>19.503304</v>
      </c>
      <c r="W74" t="str">
        <v>Mongoose</v>
      </c>
      <c r="X74">
        <f>COUNTIF(Table2[National_Animal],W74)</f>
        <v>1</v>
      </c>
    </row>
    <row r="75" spans="1:24" x14ac:dyDescent="0.3">
      <c r="A75">
        <v>74</v>
      </c>
      <c r="B75" t="s">
        <v>218</v>
      </c>
      <c r="C75" t="s">
        <v>27</v>
      </c>
      <c r="D75" t="s">
        <v>219</v>
      </c>
      <c r="E75" t="s">
        <v>50</v>
      </c>
      <c r="F75" s="1">
        <v>26000000000</v>
      </c>
      <c r="G75">
        <v>341243</v>
      </c>
      <c r="H75">
        <v>3</v>
      </c>
      <c r="I75">
        <v>100250</v>
      </c>
      <c r="J75">
        <v>380</v>
      </c>
      <c r="K75">
        <v>1.8</v>
      </c>
      <c r="L75">
        <v>37</v>
      </c>
      <c r="M75">
        <v>94</v>
      </c>
      <c r="N75">
        <v>0</v>
      </c>
      <c r="O75">
        <v>329196</v>
      </c>
      <c r="P75">
        <v>79.7</v>
      </c>
      <c r="R75">
        <v>4</v>
      </c>
      <c r="S75" t="s">
        <v>220</v>
      </c>
      <c r="T75">
        <v>64.963050999999993</v>
      </c>
      <c r="U75">
        <v>-19.020835000000002</v>
      </c>
      <c r="W75" t="str">
        <v>Moose</v>
      </c>
      <c r="X75">
        <f>COUNTIF(Table2[National_Animal],W75)</f>
        <v>2</v>
      </c>
    </row>
    <row r="76" spans="1:24" x14ac:dyDescent="0.3">
      <c r="A76">
        <v>75</v>
      </c>
      <c r="B76" t="s">
        <v>221</v>
      </c>
      <c r="C76" t="s">
        <v>22</v>
      </c>
      <c r="D76" t="s">
        <v>222</v>
      </c>
      <c r="E76" t="s">
        <v>24</v>
      </c>
      <c r="F76" s="1">
        <v>3200000000000</v>
      </c>
      <c r="G76">
        <v>1380004385</v>
      </c>
      <c r="H76">
        <v>464</v>
      </c>
      <c r="I76">
        <v>2973190</v>
      </c>
      <c r="J76">
        <v>-532687</v>
      </c>
      <c r="K76">
        <v>2.2000000000000002</v>
      </c>
      <c r="L76">
        <v>28</v>
      </c>
      <c r="M76">
        <v>35</v>
      </c>
      <c r="N76">
        <v>17.7</v>
      </c>
      <c r="O76">
        <v>461347554</v>
      </c>
      <c r="P76">
        <v>62.5</v>
      </c>
      <c r="Q76">
        <v>17900000</v>
      </c>
      <c r="R76">
        <v>140</v>
      </c>
      <c r="S76" t="s">
        <v>65</v>
      </c>
      <c r="T76">
        <v>20.593684</v>
      </c>
      <c r="U76">
        <v>78.962879999999998</v>
      </c>
      <c r="W76" t="str">
        <v>Motmot</v>
      </c>
      <c r="X76">
        <f>COUNTIF(Table2[National_Animal],W76)</f>
        <v>1</v>
      </c>
    </row>
    <row r="77" spans="1:24" x14ac:dyDescent="0.3">
      <c r="A77">
        <v>76</v>
      </c>
      <c r="B77" t="s">
        <v>223</v>
      </c>
      <c r="C77" t="s">
        <v>22</v>
      </c>
      <c r="D77" t="s">
        <v>224</v>
      </c>
      <c r="E77" t="s">
        <v>24</v>
      </c>
      <c r="F77" s="1">
        <v>1200000000000</v>
      </c>
      <c r="G77">
        <v>273523615</v>
      </c>
      <c r="H77">
        <v>151</v>
      </c>
      <c r="I77">
        <v>1811570</v>
      </c>
      <c r="J77">
        <v>-98955</v>
      </c>
      <c r="K77">
        <v>2.2999999999999998</v>
      </c>
      <c r="L77">
        <v>30</v>
      </c>
      <c r="M77">
        <v>56</v>
      </c>
      <c r="N77">
        <v>3.51</v>
      </c>
      <c r="O77">
        <v>85242816</v>
      </c>
      <c r="P77">
        <v>66.3</v>
      </c>
      <c r="Q77">
        <v>15500000</v>
      </c>
      <c r="R77">
        <v>92</v>
      </c>
      <c r="S77" t="s">
        <v>225</v>
      </c>
      <c r="T77">
        <v>-0.78927499999999995</v>
      </c>
      <c r="U77">
        <v>113.92132700000001</v>
      </c>
      <c r="W77" t="str">
        <v>Oryx</v>
      </c>
      <c r="X77">
        <f>COUNTIF(Table2[National_Animal],W77)</f>
        <v>6</v>
      </c>
    </row>
    <row r="78" spans="1:24" x14ac:dyDescent="0.3">
      <c r="A78">
        <v>77</v>
      </c>
      <c r="B78" t="s">
        <v>226</v>
      </c>
      <c r="C78" t="s">
        <v>22</v>
      </c>
      <c r="D78" t="s">
        <v>227</v>
      </c>
      <c r="E78" t="s">
        <v>24</v>
      </c>
      <c r="F78" s="1">
        <v>360000000000</v>
      </c>
      <c r="G78">
        <v>83992949</v>
      </c>
      <c r="H78">
        <v>52</v>
      </c>
      <c r="I78">
        <v>1628550</v>
      </c>
      <c r="J78">
        <v>-55000</v>
      </c>
      <c r="K78">
        <v>2.2000000000000002</v>
      </c>
      <c r="L78">
        <v>32</v>
      </c>
      <c r="M78">
        <v>76</v>
      </c>
      <c r="N78">
        <v>1.08</v>
      </c>
      <c r="O78">
        <v>49038556</v>
      </c>
      <c r="P78">
        <v>73</v>
      </c>
      <c r="Q78">
        <v>7300000</v>
      </c>
      <c r="R78">
        <v>117</v>
      </c>
      <c r="S78" t="s">
        <v>74</v>
      </c>
      <c r="T78">
        <v>32.427908000000002</v>
      </c>
      <c r="U78">
        <v>53.688046</v>
      </c>
      <c r="W78" t="str">
        <v>Ox</v>
      </c>
      <c r="X78">
        <f>COUNTIF(Table2[National_Animal],W78)</f>
        <v>2</v>
      </c>
    </row>
    <row r="79" spans="1:24" x14ac:dyDescent="0.3">
      <c r="A79">
        <v>78</v>
      </c>
      <c r="B79" t="s">
        <v>228</v>
      </c>
      <c r="C79" t="s">
        <v>22</v>
      </c>
      <c r="D79" t="s">
        <v>229</v>
      </c>
      <c r="E79" t="s">
        <v>24</v>
      </c>
      <c r="F79" s="1">
        <v>208000000000</v>
      </c>
      <c r="G79">
        <v>40222493</v>
      </c>
      <c r="H79">
        <v>93</v>
      </c>
      <c r="I79">
        <v>434320</v>
      </c>
      <c r="J79">
        <v>7834</v>
      </c>
      <c r="K79">
        <v>3.7</v>
      </c>
      <c r="L79">
        <v>21</v>
      </c>
      <c r="M79">
        <v>73</v>
      </c>
      <c r="N79">
        <v>0.52</v>
      </c>
      <c r="O79">
        <v>18892351</v>
      </c>
      <c r="P79">
        <v>70</v>
      </c>
      <c r="R79">
        <v>126</v>
      </c>
      <c r="S79" t="s">
        <v>29</v>
      </c>
      <c r="T79">
        <v>33.223191</v>
      </c>
      <c r="U79">
        <v>43.679290999999999</v>
      </c>
      <c r="W79" t="str">
        <v>Palmchat</v>
      </c>
      <c r="X79">
        <f>COUNTIF(Table2[National_Animal],W79)</f>
        <v>1</v>
      </c>
    </row>
    <row r="80" spans="1:24" x14ac:dyDescent="0.3">
      <c r="A80">
        <v>79</v>
      </c>
      <c r="B80" t="s">
        <v>230</v>
      </c>
      <c r="C80" t="s">
        <v>27</v>
      </c>
      <c r="D80" t="s">
        <v>231</v>
      </c>
      <c r="E80" t="s">
        <v>50</v>
      </c>
      <c r="F80" s="1">
        <v>504000000000</v>
      </c>
      <c r="G80">
        <v>4937786</v>
      </c>
      <c r="H80">
        <v>72</v>
      </c>
      <c r="I80">
        <v>68890</v>
      </c>
      <c r="J80">
        <v>23604</v>
      </c>
      <c r="K80">
        <v>1.8</v>
      </c>
      <c r="L80">
        <v>38</v>
      </c>
      <c r="M80">
        <v>63</v>
      </c>
      <c r="N80">
        <v>0.06</v>
      </c>
      <c r="O80">
        <v>4024552</v>
      </c>
      <c r="P80">
        <v>76.400000000000006</v>
      </c>
      <c r="Q80">
        <v>10900000</v>
      </c>
      <c r="R80">
        <v>16</v>
      </c>
      <c r="S80" t="s">
        <v>134</v>
      </c>
      <c r="T80">
        <v>53.412909999999997</v>
      </c>
      <c r="U80">
        <v>-8.2438900000000004</v>
      </c>
      <c r="W80" t="str">
        <v>Panda</v>
      </c>
      <c r="X80">
        <f>COUNTIF(Table2[National_Animal],W80)</f>
        <v>1</v>
      </c>
    </row>
    <row r="81" spans="1:24" x14ac:dyDescent="0.3">
      <c r="A81">
        <v>80</v>
      </c>
      <c r="B81" t="s">
        <v>232</v>
      </c>
      <c r="C81" t="s">
        <v>22</v>
      </c>
      <c r="D81" t="s">
        <v>233</v>
      </c>
      <c r="E81" t="s">
        <v>24</v>
      </c>
      <c r="F81" s="1">
        <v>489000000000</v>
      </c>
      <c r="G81">
        <v>8655535</v>
      </c>
      <c r="H81">
        <v>400</v>
      </c>
      <c r="I81">
        <v>21640</v>
      </c>
      <c r="J81">
        <v>10000</v>
      </c>
      <c r="K81">
        <v>3</v>
      </c>
      <c r="L81">
        <v>30</v>
      </c>
      <c r="M81">
        <v>93</v>
      </c>
      <c r="N81">
        <v>0.11</v>
      </c>
      <c r="O81">
        <v>6788737</v>
      </c>
      <c r="P81">
        <v>78.900000000000006</v>
      </c>
      <c r="R81">
        <v>13</v>
      </c>
      <c r="S81" t="s">
        <v>234</v>
      </c>
      <c r="T81">
        <v>31.046050999999999</v>
      </c>
      <c r="U81">
        <v>34.851612000000003</v>
      </c>
      <c r="W81" t="str">
        <v>Parrot</v>
      </c>
      <c r="X81">
        <f>COUNTIF(Table2[National_Animal],W81)</f>
        <v>3</v>
      </c>
    </row>
    <row r="82" spans="1:24" x14ac:dyDescent="0.3">
      <c r="A82">
        <v>81</v>
      </c>
      <c r="B82" t="s">
        <v>235</v>
      </c>
      <c r="C82" t="s">
        <v>27</v>
      </c>
      <c r="D82" t="s">
        <v>236</v>
      </c>
      <c r="E82" t="s">
        <v>50</v>
      </c>
      <c r="F82" s="1">
        <v>2100000000000</v>
      </c>
      <c r="G82">
        <v>60461826</v>
      </c>
      <c r="H82">
        <v>206</v>
      </c>
      <c r="I82">
        <v>294140</v>
      </c>
      <c r="J82">
        <v>148943</v>
      </c>
      <c r="K82">
        <v>1.3</v>
      </c>
      <c r="L82">
        <v>47</v>
      </c>
      <c r="M82">
        <v>69</v>
      </c>
      <c r="N82">
        <v>0.78</v>
      </c>
      <c r="O82">
        <v>36387619</v>
      </c>
      <c r="P82">
        <v>79.400000000000006</v>
      </c>
      <c r="Q82">
        <v>64500000</v>
      </c>
      <c r="R82">
        <v>36</v>
      </c>
      <c r="S82" t="s">
        <v>46</v>
      </c>
      <c r="T82">
        <v>41.871940000000002</v>
      </c>
      <c r="U82">
        <v>12.56738</v>
      </c>
      <c r="W82" t="str">
        <v>Peacock</v>
      </c>
      <c r="X82">
        <f>COUNTIF(Table2[National_Animal],W82)</f>
        <v>1</v>
      </c>
    </row>
    <row r="83" spans="1:24" x14ac:dyDescent="0.3">
      <c r="A83">
        <v>82</v>
      </c>
      <c r="B83" t="s">
        <v>237</v>
      </c>
      <c r="C83" t="s">
        <v>38</v>
      </c>
      <c r="D83" t="s">
        <v>238</v>
      </c>
      <c r="E83" t="s">
        <v>24</v>
      </c>
      <c r="F83" s="1">
        <v>15000000000</v>
      </c>
      <c r="G83">
        <v>2961167</v>
      </c>
      <c r="H83">
        <v>273</v>
      </c>
      <c r="I83">
        <v>10830</v>
      </c>
      <c r="J83">
        <v>-11332</v>
      </c>
      <c r="K83">
        <v>2</v>
      </c>
      <c r="L83">
        <v>31</v>
      </c>
      <c r="M83">
        <v>55</v>
      </c>
      <c r="N83">
        <v>0.04</v>
      </c>
      <c r="O83">
        <v>1409888</v>
      </c>
      <c r="P83">
        <v>72.599999999999994</v>
      </c>
      <c r="R83">
        <v>56</v>
      </c>
      <c r="S83" t="s">
        <v>239</v>
      </c>
      <c r="T83">
        <v>18.109580999999999</v>
      </c>
      <c r="U83">
        <v>-77.297507999999993</v>
      </c>
      <c r="W83" t="str">
        <v>Peccary</v>
      </c>
      <c r="X83">
        <f>COUNTIF(Table2[National_Animal],W83)</f>
        <v>1</v>
      </c>
    </row>
    <row r="84" spans="1:24" x14ac:dyDescent="0.3">
      <c r="A84">
        <v>83</v>
      </c>
      <c r="B84" t="s">
        <v>240</v>
      </c>
      <c r="C84" t="s">
        <v>22</v>
      </c>
      <c r="D84" t="s">
        <v>241</v>
      </c>
      <c r="E84" t="s">
        <v>50</v>
      </c>
      <c r="F84" s="1">
        <v>4900000000000</v>
      </c>
      <c r="G84">
        <v>126476461</v>
      </c>
      <c r="H84">
        <v>347</v>
      </c>
      <c r="I84">
        <v>364555</v>
      </c>
      <c r="J84">
        <v>71560</v>
      </c>
      <c r="K84">
        <v>1.4</v>
      </c>
      <c r="L84">
        <v>48</v>
      </c>
      <c r="M84">
        <v>92</v>
      </c>
      <c r="N84">
        <v>1.62</v>
      </c>
      <c r="O84">
        <v>115845120</v>
      </c>
      <c r="P84">
        <v>81.099999999999994</v>
      </c>
      <c r="Q84">
        <v>32300000</v>
      </c>
      <c r="R84">
        <v>58</v>
      </c>
      <c r="S84" t="s">
        <v>242</v>
      </c>
      <c r="T84">
        <v>36.204824000000002</v>
      </c>
      <c r="U84">
        <v>138.25292400000001</v>
      </c>
      <c r="W84" t="str">
        <v>Pelican</v>
      </c>
      <c r="X84">
        <f>COUNTIF(Table2[National_Animal],W84)</f>
        <v>1</v>
      </c>
    </row>
    <row r="85" spans="1:24" x14ac:dyDescent="0.3">
      <c r="A85">
        <v>84</v>
      </c>
      <c r="B85" t="s">
        <v>243</v>
      </c>
      <c r="C85" t="s">
        <v>22</v>
      </c>
      <c r="D85" t="s">
        <v>244</v>
      </c>
      <c r="E85" t="s">
        <v>24</v>
      </c>
      <c r="F85" s="1">
        <v>46000000000</v>
      </c>
      <c r="G85">
        <v>10203134</v>
      </c>
      <c r="H85">
        <v>115</v>
      </c>
      <c r="I85">
        <v>88780</v>
      </c>
      <c r="J85">
        <v>10220</v>
      </c>
      <c r="K85">
        <v>2.8</v>
      </c>
      <c r="L85">
        <v>24</v>
      </c>
      <c r="M85">
        <v>91</v>
      </c>
      <c r="N85">
        <v>0.13</v>
      </c>
      <c r="O85">
        <v>6480202</v>
      </c>
      <c r="P85">
        <v>71.7</v>
      </c>
      <c r="R85">
        <v>101</v>
      </c>
      <c r="S85" t="s">
        <v>62</v>
      </c>
      <c r="T85">
        <v>30.585163999999999</v>
      </c>
      <c r="U85">
        <v>36.238413999999999</v>
      </c>
      <c r="W85" t="str">
        <v>Pigeon</v>
      </c>
      <c r="X85">
        <f>COUNTIF(Table2[National_Animal],W85)</f>
        <v>1</v>
      </c>
    </row>
    <row r="86" spans="1:24" x14ac:dyDescent="0.3">
      <c r="A86">
        <v>85</v>
      </c>
      <c r="B86" t="s">
        <v>245</v>
      </c>
      <c r="C86" t="s">
        <v>22</v>
      </c>
      <c r="D86" t="s">
        <v>246</v>
      </c>
      <c r="E86" t="s">
        <v>24</v>
      </c>
      <c r="F86" s="1">
        <v>197000000000</v>
      </c>
      <c r="G86">
        <v>18776707</v>
      </c>
      <c r="H86">
        <v>7</v>
      </c>
      <c r="I86">
        <v>2699700</v>
      </c>
      <c r="J86">
        <v>-18000</v>
      </c>
      <c r="K86">
        <v>2.8</v>
      </c>
      <c r="L86">
        <v>31</v>
      </c>
      <c r="M86">
        <v>58</v>
      </c>
      <c r="N86">
        <v>0.24</v>
      </c>
      <c r="O86">
        <v>13913699</v>
      </c>
      <c r="P86">
        <v>63.9</v>
      </c>
      <c r="R86">
        <v>60</v>
      </c>
      <c r="S86" t="s">
        <v>25</v>
      </c>
      <c r="T86">
        <v>48.019573000000001</v>
      </c>
      <c r="U86">
        <v>66.923683999999994</v>
      </c>
      <c r="W86" t="str">
        <v>Raggiana bird-of-paradise</v>
      </c>
      <c r="X86">
        <f>COUNTIF(Table2[National_Animal],W86)</f>
        <v>1</v>
      </c>
    </row>
    <row r="87" spans="1:24" x14ac:dyDescent="0.3">
      <c r="A87">
        <v>86</v>
      </c>
      <c r="B87" t="s">
        <v>247</v>
      </c>
      <c r="C87" t="s">
        <v>31</v>
      </c>
      <c r="D87" t="s">
        <v>248</v>
      </c>
      <c r="E87" t="s">
        <v>24</v>
      </c>
      <c r="F87" s="1">
        <v>110000000000</v>
      </c>
      <c r="G87">
        <v>53771296</v>
      </c>
      <c r="H87">
        <v>94</v>
      </c>
      <c r="I87">
        <v>569140</v>
      </c>
      <c r="J87">
        <v>-10000</v>
      </c>
      <c r="K87">
        <v>3.5</v>
      </c>
      <c r="L87">
        <v>20</v>
      </c>
      <c r="M87">
        <v>28</v>
      </c>
      <c r="N87">
        <v>0.69</v>
      </c>
      <c r="O87">
        <v>8861485</v>
      </c>
      <c r="P87">
        <v>51.9</v>
      </c>
      <c r="R87">
        <v>121</v>
      </c>
      <c r="S87" t="s">
        <v>74</v>
      </c>
      <c r="T87">
        <v>-2.3559E-2</v>
      </c>
      <c r="U87">
        <v>37.906193000000002</v>
      </c>
      <c r="W87" t="str">
        <v>Red-billed streamertail</v>
      </c>
      <c r="X87">
        <f>COUNTIF(Table2[National_Animal],W87)</f>
        <v>1</v>
      </c>
    </row>
    <row r="88" spans="1:24" x14ac:dyDescent="0.3">
      <c r="A88">
        <v>87</v>
      </c>
      <c r="B88" t="s">
        <v>249</v>
      </c>
      <c r="C88" t="s">
        <v>48</v>
      </c>
      <c r="D88" t="s">
        <v>250</v>
      </c>
      <c r="E88" t="s">
        <v>24</v>
      </c>
      <c r="F88" s="1">
        <v>0</v>
      </c>
      <c r="G88">
        <v>119449</v>
      </c>
      <c r="H88">
        <v>147</v>
      </c>
      <c r="I88">
        <v>810</v>
      </c>
      <c r="J88">
        <v>-800</v>
      </c>
      <c r="K88">
        <v>3.6</v>
      </c>
      <c r="L88">
        <v>23</v>
      </c>
      <c r="M88">
        <v>57</v>
      </c>
      <c r="N88">
        <v>0</v>
      </c>
      <c r="O88">
        <v>16971</v>
      </c>
      <c r="P88">
        <v>64.099999999999994</v>
      </c>
      <c r="S88" t="s">
        <v>251</v>
      </c>
      <c r="T88">
        <v>-3.3704170000000002</v>
      </c>
      <c r="U88">
        <v>-168.734039</v>
      </c>
      <c r="W88" t="str">
        <v>Red-billed tropicbird</v>
      </c>
      <c r="X88">
        <f>COUNTIF(Table2[National_Animal],W88)</f>
        <v>2</v>
      </c>
    </row>
    <row r="89" spans="1:24" x14ac:dyDescent="0.3">
      <c r="A89">
        <v>88</v>
      </c>
      <c r="B89" t="s">
        <v>252</v>
      </c>
      <c r="C89" t="s">
        <v>22</v>
      </c>
      <c r="D89" t="s">
        <v>253</v>
      </c>
      <c r="E89" t="s">
        <v>24</v>
      </c>
      <c r="F89" s="1">
        <v>106000000000</v>
      </c>
      <c r="G89">
        <v>4270571</v>
      </c>
      <c r="H89">
        <v>240</v>
      </c>
      <c r="I89">
        <v>17820</v>
      </c>
      <c r="J89">
        <v>39520</v>
      </c>
      <c r="K89">
        <v>2.1</v>
      </c>
      <c r="L89">
        <v>37</v>
      </c>
      <c r="M89">
        <v>30</v>
      </c>
      <c r="N89">
        <v>0.05</v>
      </c>
      <c r="O89">
        <v>4053797</v>
      </c>
      <c r="P89">
        <v>73.2</v>
      </c>
      <c r="R89">
        <v>51</v>
      </c>
      <c r="S89" t="s">
        <v>62</v>
      </c>
      <c r="T89">
        <v>29.31166</v>
      </c>
      <c r="U89">
        <v>47.481766</v>
      </c>
      <c r="W89" t="str">
        <v>Resplendent quetzal</v>
      </c>
      <c r="X89">
        <f>COUNTIF(Table2[National_Animal],W89)</f>
        <v>1</v>
      </c>
    </row>
    <row r="90" spans="1:24" x14ac:dyDescent="0.3">
      <c r="A90">
        <v>89</v>
      </c>
      <c r="B90" t="s">
        <v>254</v>
      </c>
      <c r="C90" t="s">
        <v>22</v>
      </c>
      <c r="D90" t="s">
        <v>255</v>
      </c>
      <c r="E90" t="s">
        <v>24</v>
      </c>
      <c r="F90" s="1">
        <v>9000000000</v>
      </c>
      <c r="G90">
        <v>6524195</v>
      </c>
      <c r="H90">
        <v>34</v>
      </c>
      <c r="I90">
        <v>191800</v>
      </c>
      <c r="J90">
        <v>-4000</v>
      </c>
      <c r="K90">
        <v>3</v>
      </c>
      <c r="L90">
        <v>26</v>
      </c>
      <c r="M90">
        <v>36</v>
      </c>
      <c r="N90">
        <v>0.08</v>
      </c>
      <c r="O90">
        <v>2309235</v>
      </c>
      <c r="P90">
        <v>66.599999999999994</v>
      </c>
      <c r="Q90">
        <v>6900000</v>
      </c>
      <c r="R90">
        <v>86</v>
      </c>
      <c r="S90" t="s">
        <v>25</v>
      </c>
      <c r="T90">
        <v>41.20438</v>
      </c>
      <c r="U90">
        <v>74.766098</v>
      </c>
      <c r="W90" t="str">
        <v>Rooster</v>
      </c>
      <c r="X90">
        <f>COUNTIF(Table2[National_Animal],W90)</f>
        <v>1</v>
      </c>
    </row>
    <row r="91" spans="1:24" x14ac:dyDescent="0.3">
      <c r="A91">
        <v>90</v>
      </c>
      <c r="B91" t="s">
        <v>256</v>
      </c>
      <c r="C91" t="s">
        <v>22</v>
      </c>
      <c r="D91" t="s">
        <v>257</v>
      </c>
      <c r="E91" t="s">
        <v>24</v>
      </c>
      <c r="F91" s="1">
        <v>19000000000</v>
      </c>
      <c r="G91">
        <v>7275560</v>
      </c>
      <c r="H91">
        <v>32</v>
      </c>
      <c r="I91">
        <v>230800</v>
      </c>
      <c r="J91">
        <v>-14704</v>
      </c>
      <c r="K91">
        <v>2.7</v>
      </c>
      <c r="L91">
        <v>24</v>
      </c>
      <c r="M91">
        <v>36</v>
      </c>
      <c r="N91">
        <v>0.09</v>
      </c>
      <c r="O91">
        <v>1749517</v>
      </c>
      <c r="R91">
        <v>105</v>
      </c>
      <c r="S91" t="s">
        <v>116</v>
      </c>
      <c r="T91">
        <v>19.856269999999999</v>
      </c>
      <c r="U91">
        <v>102.495496</v>
      </c>
      <c r="W91" t="str">
        <v>Rufous hornero</v>
      </c>
      <c r="X91">
        <f>COUNTIF(Table2[National_Animal],W91)</f>
        <v>1</v>
      </c>
    </row>
    <row r="92" spans="1:24" x14ac:dyDescent="0.3">
      <c r="A92">
        <v>91</v>
      </c>
      <c r="B92" t="s">
        <v>258</v>
      </c>
      <c r="C92" t="s">
        <v>27</v>
      </c>
      <c r="D92" t="s">
        <v>259</v>
      </c>
      <c r="E92" t="s">
        <v>50</v>
      </c>
      <c r="F92" s="1">
        <v>40000000000</v>
      </c>
      <c r="G92">
        <v>1886198</v>
      </c>
      <c r="H92">
        <v>30</v>
      </c>
      <c r="I92">
        <v>62200</v>
      </c>
      <c r="J92">
        <v>-14837</v>
      </c>
      <c r="K92">
        <v>1.7</v>
      </c>
      <c r="L92">
        <v>44</v>
      </c>
      <c r="M92">
        <v>69</v>
      </c>
      <c r="N92">
        <v>0.02</v>
      </c>
      <c r="O92">
        <v>1585471</v>
      </c>
      <c r="P92">
        <v>71</v>
      </c>
      <c r="R92">
        <v>53</v>
      </c>
      <c r="S92" t="s">
        <v>260</v>
      </c>
      <c r="T92">
        <v>56.879635</v>
      </c>
      <c r="U92">
        <v>24.603189</v>
      </c>
      <c r="W92" t="str">
        <v>Scarlet ibis</v>
      </c>
      <c r="X92">
        <f>COUNTIF(Table2[National_Animal],W92)</f>
        <v>1</v>
      </c>
    </row>
    <row r="93" spans="1:24" x14ac:dyDescent="0.3">
      <c r="A93">
        <v>92</v>
      </c>
      <c r="B93" t="s">
        <v>261</v>
      </c>
      <c r="C93" t="s">
        <v>22</v>
      </c>
      <c r="D93" t="s">
        <v>262</v>
      </c>
      <c r="E93" t="s">
        <v>24</v>
      </c>
      <c r="F93" s="1">
        <v>23000000000</v>
      </c>
      <c r="G93">
        <v>6825445</v>
      </c>
      <c r="H93">
        <v>667</v>
      </c>
      <c r="I93">
        <v>10230</v>
      </c>
      <c r="J93">
        <v>-30012</v>
      </c>
      <c r="K93">
        <v>2.1</v>
      </c>
      <c r="L93">
        <v>30</v>
      </c>
      <c r="M93">
        <v>78</v>
      </c>
      <c r="N93">
        <v>0.09</v>
      </c>
      <c r="O93">
        <v>4755187</v>
      </c>
      <c r="P93">
        <v>72.7</v>
      </c>
      <c r="R93">
        <v>91</v>
      </c>
      <c r="S93" t="s">
        <v>187</v>
      </c>
      <c r="T93">
        <v>33.854720999999998</v>
      </c>
      <c r="U93">
        <v>35.862285</v>
      </c>
      <c r="W93" t="str">
        <v>Sheep</v>
      </c>
      <c r="X93">
        <f>COUNTIF(Table2[National_Animal],W93)</f>
        <v>1</v>
      </c>
    </row>
    <row r="94" spans="1:24" x14ac:dyDescent="0.3">
      <c r="A94">
        <v>93</v>
      </c>
      <c r="B94" t="s">
        <v>263</v>
      </c>
      <c r="C94" t="s">
        <v>31</v>
      </c>
      <c r="D94" t="s">
        <v>264</v>
      </c>
      <c r="E94" t="s">
        <v>24</v>
      </c>
      <c r="F94" s="1">
        <v>2000000000</v>
      </c>
      <c r="G94">
        <v>2142249</v>
      </c>
      <c r="H94">
        <v>71</v>
      </c>
      <c r="I94">
        <v>30360</v>
      </c>
      <c r="J94">
        <v>-10047</v>
      </c>
      <c r="K94">
        <v>3.2</v>
      </c>
      <c r="L94">
        <v>24</v>
      </c>
      <c r="M94">
        <v>31</v>
      </c>
      <c r="N94">
        <v>0.03</v>
      </c>
      <c r="O94">
        <v>665312</v>
      </c>
      <c r="P94">
        <v>49.3</v>
      </c>
      <c r="R94">
        <v>144</v>
      </c>
      <c r="S94" t="s">
        <v>265</v>
      </c>
      <c r="T94">
        <v>-29.609988000000001</v>
      </c>
      <c r="U94">
        <v>28.233608</v>
      </c>
      <c r="W94" t="str">
        <v>Springbok</v>
      </c>
      <c r="X94">
        <f>COUNTIF(Table2[National_Animal],W94)</f>
        <v>1</v>
      </c>
    </row>
    <row r="95" spans="1:24" x14ac:dyDescent="0.3">
      <c r="A95">
        <v>94</v>
      </c>
      <c r="B95" t="s">
        <v>266</v>
      </c>
      <c r="C95" t="s">
        <v>31</v>
      </c>
      <c r="D95" t="s">
        <v>267</v>
      </c>
      <c r="E95" t="s">
        <v>24</v>
      </c>
      <c r="F95" s="1">
        <v>4000000000</v>
      </c>
      <c r="G95">
        <v>5057681</v>
      </c>
      <c r="H95">
        <v>53</v>
      </c>
      <c r="I95">
        <v>96320</v>
      </c>
      <c r="J95">
        <v>-5000</v>
      </c>
      <c r="K95">
        <v>4.4000000000000004</v>
      </c>
      <c r="L95">
        <v>19</v>
      </c>
      <c r="M95">
        <v>53</v>
      </c>
      <c r="N95">
        <v>0.06</v>
      </c>
      <c r="O95">
        <v>377607</v>
      </c>
      <c r="P95">
        <v>51.9</v>
      </c>
      <c r="R95">
        <v>141</v>
      </c>
      <c r="S95" t="s">
        <v>268</v>
      </c>
      <c r="T95">
        <v>6.4280549999999996</v>
      </c>
      <c r="U95">
        <v>-9.4294989999999999</v>
      </c>
      <c r="W95" t="str">
        <v>Swan</v>
      </c>
      <c r="X95">
        <f>COUNTIF(Table2[National_Animal],W95)</f>
        <v>2</v>
      </c>
    </row>
    <row r="96" spans="1:24" x14ac:dyDescent="0.3">
      <c r="A96">
        <v>95</v>
      </c>
      <c r="B96" t="s">
        <v>269</v>
      </c>
      <c r="C96" t="s">
        <v>31</v>
      </c>
      <c r="D96" t="s">
        <v>270</v>
      </c>
      <c r="E96" t="s">
        <v>24</v>
      </c>
      <c r="F96" s="1">
        <v>43000000000</v>
      </c>
      <c r="G96">
        <v>6871292</v>
      </c>
      <c r="H96">
        <v>4</v>
      </c>
      <c r="I96">
        <v>1759540</v>
      </c>
      <c r="J96">
        <v>-1999</v>
      </c>
      <c r="K96">
        <v>2.2999999999999998</v>
      </c>
      <c r="L96">
        <v>29</v>
      </c>
      <c r="M96">
        <v>78</v>
      </c>
      <c r="N96">
        <v>0.09</v>
      </c>
      <c r="O96">
        <v>1387116</v>
      </c>
      <c r="P96">
        <v>78</v>
      </c>
      <c r="R96">
        <v>72</v>
      </c>
      <c r="S96" t="s">
        <v>74</v>
      </c>
      <c r="T96">
        <v>26.335100000000001</v>
      </c>
      <c r="U96">
        <v>17.228331000000001</v>
      </c>
      <c r="W96" t="str">
        <v>Tapir</v>
      </c>
      <c r="X96">
        <f>COUNTIF(Table2[National_Animal],W96)</f>
        <v>1</v>
      </c>
    </row>
    <row r="97" spans="1:24" x14ac:dyDescent="0.3">
      <c r="A97">
        <v>96</v>
      </c>
      <c r="B97" t="s">
        <v>271</v>
      </c>
      <c r="C97" t="s">
        <v>27</v>
      </c>
      <c r="D97" t="s">
        <v>272</v>
      </c>
      <c r="E97" t="s">
        <v>50</v>
      </c>
      <c r="F97" s="1">
        <v>66000000000</v>
      </c>
      <c r="G97">
        <v>2722289</v>
      </c>
      <c r="H97">
        <v>43</v>
      </c>
      <c r="I97">
        <v>62674</v>
      </c>
      <c r="J97">
        <v>-32780</v>
      </c>
      <c r="K97">
        <v>1.7</v>
      </c>
      <c r="L97">
        <v>45</v>
      </c>
      <c r="M97">
        <v>71</v>
      </c>
      <c r="N97">
        <v>0.03</v>
      </c>
      <c r="O97">
        <v>2243448</v>
      </c>
      <c r="P97">
        <v>71.599999999999994</v>
      </c>
      <c r="R97">
        <v>42</v>
      </c>
      <c r="S97" t="s">
        <v>88</v>
      </c>
      <c r="T97">
        <v>55.169438</v>
      </c>
      <c r="U97">
        <v>23.881274999999999</v>
      </c>
      <c r="W97" t="str">
        <v>Tiger</v>
      </c>
      <c r="X97">
        <f>COUNTIF(Table2[National_Animal],W97)</f>
        <v>4</v>
      </c>
    </row>
    <row r="98" spans="1:24" x14ac:dyDescent="0.3">
      <c r="A98">
        <v>97</v>
      </c>
      <c r="B98" t="s">
        <v>273</v>
      </c>
      <c r="C98" t="s">
        <v>27</v>
      </c>
      <c r="D98" t="s">
        <v>274</v>
      </c>
      <c r="E98" t="s">
        <v>50</v>
      </c>
      <c r="F98" s="1">
        <v>86000000000</v>
      </c>
      <c r="G98">
        <v>625978</v>
      </c>
      <c r="H98">
        <v>242</v>
      </c>
      <c r="I98">
        <v>2590</v>
      </c>
      <c r="J98">
        <v>9741</v>
      </c>
      <c r="K98">
        <v>1.5</v>
      </c>
      <c r="L98">
        <v>40</v>
      </c>
      <c r="M98">
        <v>88</v>
      </c>
      <c r="N98">
        <v>0.01</v>
      </c>
      <c r="O98">
        <v>570794</v>
      </c>
      <c r="P98">
        <v>77.8</v>
      </c>
      <c r="R98">
        <v>14</v>
      </c>
      <c r="S98" t="s">
        <v>74</v>
      </c>
      <c r="T98">
        <v>49.815272999999998</v>
      </c>
      <c r="U98">
        <v>6.1295830000000002</v>
      </c>
      <c r="W98" t="str">
        <v>Torogoz</v>
      </c>
      <c r="X98">
        <f>COUNTIF(Table2[National_Animal],W98)</f>
        <v>1</v>
      </c>
    </row>
    <row r="99" spans="1:24" x14ac:dyDescent="0.3">
      <c r="A99">
        <v>98</v>
      </c>
      <c r="B99" t="s">
        <v>275</v>
      </c>
      <c r="C99" t="s">
        <v>31</v>
      </c>
      <c r="D99" t="s">
        <v>276</v>
      </c>
      <c r="E99" t="s">
        <v>24</v>
      </c>
      <c r="F99" s="1">
        <v>14000000000</v>
      </c>
      <c r="G99">
        <v>27691018</v>
      </c>
      <c r="H99">
        <v>48</v>
      </c>
      <c r="I99">
        <v>581795</v>
      </c>
      <c r="J99">
        <v>-1500</v>
      </c>
      <c r="K99">
        <v>4.0999999999999996</v>
      </c>
      <c r="L99">
        <v>20</v>
      </c>
      <c r="M99">
        <v>39</v>
      </c>
      <c r="N99">
        <v>0.36</v>
      </c>
      <c r="O99">
        <v>2505948</v>
      </c>
      <c r="P99">
        <v>57.9</v>
      </c>
      <c r="R99">
        <v>143</v>
      </c>
      <c r="S99" t="s">
        <v>277</v>
      </c>
      <c r="T99">
        <v>-18.766946999999998</v>
      </c>
      <c r="U99">
        <v>46.869107</v>
      </c>
      <c r="W99" t="str">
        <v>Tortoise</v>
      </c>
      <c r="X99">
        <f>COUNTIF(Table2[National_Animal],W99)</f>
        <v>1</v>
      </c>
    </row>
    <row r="100" spans="1:24" x14ac:dyDescent="0.3">
      <c r="A100">
        <v>99</v>
      </c>
      <c r="B100" t="s">
        <v>278</v>
      </c>
      <c r="C100" t="s">
        <v>31</v>
      </c>
      <c r="D100" t="s">
        <v>279</v>
      </c>
      <c r="E100" t="s">
        <v>24</v>
      </c>
      <c r="F100" s="1">
        <v>13000000000</v>
      </c>
      <c r="G100">
        <v>19129952</v>
      </c>
      <c r="H100">
        <v>203</v>
      </c>
      <c r="I100">
        <v>94280</v>
      </c>
      <c r="J100">
        <v>-16053</v>
      </c>
      <c r="K100">
        <v>4.3</v>
      </c>
      <c r="L100">
        <v>18</v>
      </c>
      <c r="M100">
        <v>18</v>
      </c>
      <c r="N100">
        <v>0.25</v>
      </c>
      <c r="O100">
        <v>2566126</v>
      </c>
      <c r="P100">
        <v>43.1</v>
      </c>
      <c r="R100">
        <v>150</v>
      </c>
      <c r="S100" t="s">
        <v>25</v>
      </c>
      <c r="T100">
        <v>-13.254308</v>
      </c>
      <c r="U100">
        <v>34.301524999999998</v>
      </c>
      <c r="W100" t="str">
        <v>Trogon</v>
      </c>
      <c r="X100">
        <f>COUNTIF(Table2[National_Animal],W100)</f>
        <v>2</v>
      </c>
    </row>
    <row r="101" spans="1:24" x14ac:dyDescent="0.3">
      <c r="A101">
        <v>100</v>
      </c>
      <c r="B101" t="s">
        <v>280</v>
      </c>
      <c r="C101" t="s">
        <v>22</v>
      </c>
      <c r="D101" t="s">
        <v>281</v>
      </c>
      <c r="E101" t="s">
        <v>24</v>
      </c>
      <c r="F101" s="1">
        <v>373000000000</v>
      </c>
      <c r="G101">
        <v>32365999</v>
      </c>
      <c r="H101">
        <v>99</v>
      </c>
      <c r="I101">
        <v>328550</v>
      </c>
      <c r="J101">
        <v>50000</v>
      </c>
      <c r="K101">
        <v>2</v>
      </c>
      <c r="L101">
        <v>30</v>
      </c>
      <c r="M101">
        <v>78</v>
      </c>
      <c r="N101">
        <v>0.42</v>
      </c>
      <c r="O101">
        <v>25343685</v>
      </c>
      <c r="P101">
        <v>72.400000000000006</v>
      </c>
      <c r="Q101">
        <v>26100000</v>
      </c>
      <c r="R101">
        <v>80</v>
      </c>
      <c r="S101" t="s">
        <v>65</v>
      </c>
      <c r="T101">
        <v>4.2104840000000001</v>
      </c>
      <c r="U101">
        <v>101.97576599999999</v>
      </c>
      <c r="W101" t="str">
        <v>Turtle</v>
      </c>
      <c r="X101">
        <f>COUNTIF(Table2[National_Animal],W101)</f>
        <v>1</v>
      </c>
    </row>
    <row r="102" spans="1:24" x14ac:dyDescent="0.3">
      <c r="A102">
        <v>101</v>
      </c>
      <c r="B102" t="s">
        <v>282</v>
      </c>
      <c r="C102" t="s">
        <v>22</v>
      </c>
      <c r="D102" t="s">
        <v>283</v>
      </c>
      <c r="E102" t="s">
        <v>24</v>
      </c>
      <c r="F102" s="1">
        <v>5000000000</v>
      </c>
      <c r="G102">
        <v>540544</v>
      </c>
      <c r="H102">
        <v>1802</v>
      </c>
      <c r="I102">
        <v>300</v>
      </c>
      <c r="J102">
        <v>11370</v>
      </c>
      <c r="K102">
        <v>1.9</v>
      </c>
      <c r="L102">
        <v>30</v>
      </c>
      <c r="M102">
        <v>35</v>
      </c>
      <c r="N102">
        <v>0.01</v>
      </c>
      <c r="O102">
        <v>275717</v>
      </c>
      <c r="P102">
        <v>69.599999999999994</v>
      </c>
      <c r="S102" t="s">
        <v>284</v>
      </c>
      <c r="T102">
        <v>3.2027779999999999</v>
      </c>
      <c r="U102">
        <v>73.220680000000002</v>
      </c>
      <c r="W102" t="str">
        <v>Vanuatu megapode</v>
      </c>
      <c r="X102">
        <f>COUNTIF(Table2[National_Animal],W102)</f>
        <v>1</v>
      </c>
    </row>
    <row r="103" spans="1:24" x14ac:dyDescent="0.3">
      <c r="A103">
        <v>102</v>
      </c>
      <c r="B103" t="s">
        <v>285</v>
      </c>
      <c r="C103" t="s">
        <v>31</v>
      </c>
      <c r="D103" t="s">
        <v>286</v>
      </c>
      <c r="E103" t="s">
        <v>24</v>
      </c>
      <c r="F103" s="1">
        <v>19000000000</v>
      </c>
      <c r="G103">
        <v>20250833</v>
      </c>
      <c r="H103">
        <v>17</v>
      </c>
      <c r="I103">
        <v>1220190</v>
      </c>
      <c r="J103">
        <v>-40000</v>
      </c>
      <c r="K103">
        <v>5.9</v>
      </c>
      <c r="L103">
        <v>16</v>
      </c>
      <c r="M103">
        <v>44</v>
      </c>
      <c r="N103">
        <v>0.26</v>
      </c>
      <c r="O103">
        <v>2358540</v>
      </c>
      <c r="P103">
        <v>49.8</v>
      </c>
      <c r="R103">
        <v>128</v>
      </c>
      <c r="S103" t="s">
        <v>74</v>
      </c>
      <c r="T103">
        <v>17.570692000000001</v>
      </c>
      <c r="U103">
        <v>-3.9961660000000001</v>
      </c>
      <c r="W103" t="str">
        <v>Venezuelan troupial</v>
      </c>
      <c r="X103">
        <f>COUNTIF(Table2[National_Animal],W103)</f>
        <v>1</v>
      </c>
    </row>
    <row r="104" spans="1:24" x14ac:dyDescent="0.3">
      <c r="A104">
        <v>103</v>
      </c>
      <c r="B104" t="s">
        <v>287</v>
      </c>
      <c r="C104" t="s">
        <v>27</v>
      </c>
      <c r="D104" t="s">
        <v>288</v>
      </c>
      <c r="E104" t="s">
        <v>50</v>
      </c>
      <c r="F104" s="1">
        <v>17000000000</v>
      </c>
      <c r="G104">
        <v>441543</v>
      </c>
      <c r="H104">
        <v>1380</v>
      </c>
      <c r="I104">
        <v>320</v>
      </c>
      <c r="J104">
        <v>900</v>
      </c>
      <c r="K104">
        <v>1.5</v>
      </c>
      <c r="L104">
        <v>43</v>
      </c>
      <c r="M104">
        <v>93</v>
      </c>
      <c r="N104">
        <v>0.01</v>
      </c>
      <c r="O104">
        <v>344970</v>
      </c>
      <c r="P104">
        <v>77.5</v>
      </c>
      <c r="R104">
        <v>22</v>
      </c>
      <c r="S104" t="s">
        <v>289</v>
      </c>
      <c r="T104">
        <v>35.937496000000003</v>
      </c>
      <c r="U104">
        <v>14.375416</v>
      </c>
      <c r="W104" t="str">
        <v>Vicuña</v>
      </c>
      <c r="X104">
        <f>COUNTIF(Table2[National_Animal],W104)</f>
        <v>1</v>
      </c>
    </row>
    <row r="105" spans="1:24" x14ac:dyDescent="0.3">
      <c r="A105">
        <v>104</v>
      </c>
      <c r="B105" t="s">
        <v>290</v>
      </c>
      <c r="C105" t="s">
        <v>31</v>
      </c>
      <c r="D105" t="s">
        <v>291</v>
      </c>
      <c r="E105" t="s">
        <v>24</v>
      </c>
      <c r="F105" s="1">
        <v>10000000000</v>
      </c>
      <c r="G105">
        <v>4649658</v>
      </c>
      <c r="H105">
        <v>5</v>
      </c>
      <c r="I105">
        <v>1030700</v>
      </c>
      <c r="J105">
        <v>5000</v>
      </c>
      <c r="K105">
        <v>4.5999999999999996</v>
      </c>
      <c r="L105">
        <v>20</v>
      </c>
      <c r="M105">
        <v>57</v>
      </c>
      <c r="N105">
        <v>0.06</v>
      </c>
      <c r="O105">
        <v>919398</v>
      </c>
      <c r="P105">
        <v>60</v>
      </c>
      <c r="R105">
        <v>122</v>
      </c>
      <c r="S105" t="s">
        <v>29</v>
      </c>
      <c r="T105">
        <v>21.00789</v>
      </c>
      <c r="U105">
        <v>-10.940835</v>
      </c>
      <c r="W105" t="str">
        <v>Wagtail</v>
      </c>
      <c r="X105">
        <f>COUNTIF(Table2[National_Animal],W105)</f>
        <v>1</v>
      </c>
    </row>
    <row r="106" spans="1:24" x14ac:dyDescent="0.3">
      <c r="A106">
        <v>105</v>
      </c>
      <c r="B106" t="s">
        <v>292</v>
      </c>
      <c r="C106" t="s">
        <v>31</v>
      </c>
      <c r="D106" t="s">
        <v>293</v>
      </c>
      <c r="E106" t="s">
        <v>24</v>
      </c>
      <c r="F106" s="1">
        <v>12000000000</v>
      </c>
      <c r="G106">
        <v>1271768</v>
      </c>
      <c r="H106">
        <v>626</v>
      </c>
      <c r="I106">
        <v>2030</v>
      </c>
      <c r="J106">
        <v>0</v>
      </c>
      <c r="K106">
        <v>1.4</v>
      </c>
      <c r="L106">
        <v>37</v>
      </c>
      <c r="M106">
        <v>41</v>
      </c>
      <c r="N106">
        <v>0.02</v>
      </c>
      <c r="O106">
        <v>702911</v>
      </c>
      <c r="P106">
        <v>71</v>
      </c>
      <c r="R106">
        <v>57</v>
      </c>
      <c r="S106" t="s">
        <v>294</v>
      </c>
      <c r="T106">
        <v>-20.348403999999999</v>
      </c>
      <c r="U106">
        <v>57.552152</v>
      </c>
      <c r="W106" t="str">
        <v>Water Buffalo</v>
      </c>
      <c r="X106">
        <f>COUNTIF(Table2[National_Animal],W106)</f>
        <v>2</v>
      </c>
    </row>
    <row r="107" spans="1:24" x14ac:dyDescent="0.3">
      <c r="A107">
        <v>106</v>
      </c>
      <c r="B107" t="s">
        <v>295</v>
      </c>
      <c r="C107" t="s">
        <v>38</v>
      </c>
      <c r="D107" t="s">
        <v>296</v>
      </c>
      <c r="E107" t="s">
        <v>24</v>
      </c>
      <c r="F107" s="1">
        <v>1300000000000</v>
      </c>
      <c r="G107">
        <v>128932753</v>
      </c>
      <c r="H107">
        <v>66</v>
      </c>
      <c r="I107">
        <v>1943950</v>
      </c>
      <c r="J107">
        <v>-60000</v>
      </c>
      <c r="K107">
        <v>2.1</v>
      </c>
      <c r="L107">
        <v>29</v>
      </c>
      <c r="M107">
        <v>84</v>
      </c>
      <c r="N107">
        <v>1.65</v>
      </c>
      <c r="O107">
        <v>82470752</v>
      </c>
      <c r="P107">
        <v>74.8</v>
      </c>
      <c r="Q107">
        <v>45000000</v>
      </c>
      <c r="R107">
        <v>23</v>
      </c>
      <c r="S107" t="s">
        <v>29</v>
      </c>
      <c r="T107">
        <v>23.634501</v>
      </c>
      <c r="U107">
        <v>-102.552784</v>
      </c>
      <c r="W107" t="str">
        <v>Wild dog</v>
      </c>
      <c r="X107">
        <f>COUNTIF(Table2[National_Animal],W107)</f>
        <v>1</v>
      </c>
    </row>
    <row r="108" spans="1:24" x14ac:dyDescent="0.3">
      <c r="A108">
        <v>107</v>
      </c>
      <c r="B108" t="s">
        <v>297</v>
      </c>
      <c r="C108" t="s">
        <v>48</v>
      </c>
      <c r="D108" t="s">
        <v>298</v>
      </c>
      <c r="E108" t="s">
        <v>24</v>
      </c>
      <c r="F108" s="1">
        <v>0</v>
      </c>
      <c r="G108">
        <v>548914</v>
      </c>
      <c r="H108">
        <v>784</v>
      </c>
      <c r="I108">
        <v>700</v>
      </c>
      <c r="J108">
        <v>-2957</v>
      </c>
      <c r="K108">
        <v>2.9</v>
      </c>
      <c r="L108">
        <v>27</v>
      </c>
      <c r="M108">
        <v>68</v>
      </c>
      <c r="N108">
        <v>0.01</v>
      </c>
      <c r="S108" t="s">
        <v>128</v>
      </c>
      <c r="T108">
        <v>7.425554</v>
      </c>
      <c r="U108">
        <v>150.55081200000001</v>
      </c>
      <c r="W108" t="str">
        <v>Wildebeest</v>
      </c>
      <c r="X108">
        <f>COUNTIF(Table2[National_Animal],W108)</f>
        <v>1</v>
      </c>
    </row>
    <row r="109" spans="1:24" x14ac:dyDescent="0.3">
      <c r="A109">
        <v>108</v>
      </c>
      <c r="B109" t="s">
        <v>299</v>
      </c>
      <c r="C109" t="s">
        <v>27</v>
      </c>
      <c r="D109" t="s">
        <v>300</v>
      </c>
      <c r="E109" t="s">
        <v>24</v>
      </c>
      <c r="F109" s="1">
        <v>14000000000</v>
      </c>
      <c r="G109">
        <v>4033963</v>
      </c>
      <c r="H109">
        <v>123</v>
      </c>
      <c r="I109">
        <v>32850</v>
      </c>
      <c r="J109">
        <v>-1387</v>
      </c>
      <c r="K109">
        <v>1.3</v>
      </c>
      <c r="L109">
        <v>38</v>
      </c>
      <c r="M109">
        <v>43</v>
      </c>
      <c r="N109">
        <v>0.05</v>
      </c>
      <c r="O109">
        <v>3083783</v>
      </c>
      <c r="R109">
        <v>71</v>
      </c>
      <c r="S109" t="s">
        <v>108</v>
      </c>
      <c r="T109">
        <v>47.411631</v>
      </c>
      <c r="U109">
        <v>28.369885</v>
      </c>
      <c r="W109" t="str">
        <v>Wolf</v>
      </c>
      <c r="X109">
        <f>COUNTIF(Table2[National_Animal],W109)</f>
        <v>5</v>
      </c>
    </row>
    <row r="110" spans="1:24" x14ac:dyDescent="0.3">
      <c r="A110">
        <v>109</v>
      </c>
      <c r="B110" t="s">
        <v>301</v>
      </c>
      <c r="C110" t="s">
        <v>22</v>
      </c>
      <c r="D110" t="s">
        <v>302</v>
      </c>
      <c r="E110" t="s">
        <v>24</v>
      </c>
      <c r="F110" s="1">
        <v>15000000000</v>
      </c>
      <c r="G110">
        <v>3278290</v>
      </c>
      <c r="H110">
        <v>2</v>
      </c>
      <c r="I110">
        <v>1553560</v>
      </c>
      <c r="J110">
        <v>-852</v>
      </c>
      <c r="K110">
        <v>2.9</v>
      </c>
      <c r="L110">
        <v>28</v>
      </c>
      <c r="M110">
        <v>67</v>
      </c>
      <c r="N110">
        <v>0.04</v>
      </c>
      <c r="O110">
        <v>729236</v>
      </c>
      <c r="P110">
        <v>62.8</v>
      </c>
      <c r="R110">
        <v>83</v>
      </c>
      <c r="S110" t="s">
        <v>56</v>
      </c>
      <c r="T110">
        <v>46.862496</v>
      </c>
      <c r="U110">
        <v>103.846656</v>
      </c>
      <c r="W110" t="str">
        <v>Zebra</v>
      </c>
      <c r="X110">
        <f>COUNTIF(Table2[National_Animal],W110)</f>
        <v>1</v>
      </c>
    </row>
    <row r="111" spans="1:24" x14ac:dyDescent="0.3">
      <c r="A111">
        <v>110</v>
      </c>
      <c r="B111" t="s">
        <v>303</v>
      </c>
      <c r="C111" t="s">
        <v>27</v>
      </c>
      <c r="D111" t="s">
        <v>304</v>
      </c>
      <c r="E111" t="s">
        <v>24</v>
      </c>
      <c r="F111" s="1">
        <v>6000000000</v>
      </c>
      <c r="G111">
        <v>628066</v>
      </c>
      <c r="H111">
        <v>47</v>
      </c>
      <c r="I111">
        <v>13450</v>
      </c>
      <c r="J111">
        <v>-480</v>
      </c>
      <c r="K111">
        <v>1.8</v>
      </c>
      <c r="L111">
        <v>39</v>
      </c>
      <c r="M111">
        <v>68</v>
      </c>
      <c r="N111">
        <v>0.01</v>
      </c>
      <c r="O111">
        <v>448260</v>
      </c>
      <c r="P111">
        <v>73</v>
      </c>
      <c r="R111">
        <v>73</v>
      </c>
      <c r="S111" t="s">
        <v>29</v>
      </c>
      <c r="T111">
        <v>42.708677999999999</v>
      </c>
      <c r="U111">
        <v>19.374389999999998</v>
      </c>
      <c r="W111">
        <v>0</v>
      </c>
    </row>
    <row r="112" spans="1:24" x14ac:dyDescent="0.3">
      <c r="A112">
        <v>111</v>
      </c>
      <c r="B112" t="s">
        <v>305</v>
      </c>
      <c r="C112" t="s">
        <v>31</v>
      </c>
      <c r="D112" t="s">
        <v>306</v>
      </c>
      <c r="E112" t="s">
        <v>24</v>
      </c>
      <c r="F112" s="1">
        <v>143000000000</v>
      </c>
      <c r="G112">
        <v>36910560</v>
      </c>
      <c r="H112">
        <v>83</v>
      </c>
      <c r="I112">
        <v>446300</v>
      </c>
      <c r="J112">
        <v>-51419</v>
      </c>
      <c r="K112">
        <v>2.4</v>
      </c>
      <c r="L112">
        <v>30</v>
      </c>
      <c r="M112">
        <v>64</v>
      </c>
      <c r="N112">
        <v>0.47</v>
      </c>
      <c r="O112">
        <v>22072765</v>
      </c>
      <c r="P112">
        <v>68.599999999999994</v>
      </c>
      <c r="Q112">
        <v>12900000</v>
      </c>
      <c r="R112">
        <v>89</v>
      </c>
      <c r="S112" t="s">
        <v>74</v>
      </c>
      <c r="T112">
        <v>31.791702000000001</v>
      </c>
      <c r="U112">
        <v>-7.0926200000000001</v>
      </c>
    </row>
    <row r="113" spans="1:26" x14ac:dyDescent="0.3">
      <c r="A113">
        <v>112</v>
      </c>
      <c r="B113" t="s">
        <v>307</v>
      </c>
      <c r="C113" t="s">
        <v>31</v>
      </c>
      <c r="D113" t="s">
        <v>308</v>
      </c>
      <c r="E113" t="s">
        <v>24</v>
      </c>
      <c r="F113" s="1">
        <v>16000000000</v>
      </c>
      <c r="G113">
        <v>31255435</v>
      </c>
      <c r="H113">
        <v>40</v>
      </c>
      <c r="I113">
        <v>786380</v>
      </c>
      <c r="J113">
        <v>-5000</v>
      </c>
      <c r="K113">
        <v>4.9000000000000004</v>
      </c>
      <c r="L113">
        <v>18</v>
      </c>
      <c r="M113">
        <v>38</v>
      </c>
      <c r="N113">
        <v>0.4</v>
      </c>
      <c r="O113">
        <v>6162217</v>
      </c>
      <c r="P113">
        <v>49</v>
      </c>
      <c r="R113">
        <v>123</v>
      </c>
      <c r="S113" t="s">
        <v>116</v>
      </c>
      <c r="T113">
        <v>-18.665694999999999</v>
      </c>
      <c r="U113">
        <v>35.529561999999999</v>
      </c>
      <c r="W113" t="s">
        <v>482</v>
      </c>
    </row>
    <row r="114" spans="1:26" x14ac:dyDescent="0.3">
      <c r="A114">
        <v>113</v>
      </c>
      <c r="B114" t="s">
        <v>309</v>
      </c>
      <c r="C114" t="s">
        <v>22</v>
      </c>
      <c r="D114" t="s">
        <v>310</v>
      </c>
      <c r="E114" t="s">
        <v>24</v>
      </c>
      <c r="F114" s="1">
        <v>65000000000</v>
      </c>
      <c r="G114">
        <v>54409800</v>
      </c>
      <c r="H114">
        <v>83</v>
      </c>
      <c r="I114">
        <v>653290</v>
      </c>
      <c r="J114">
        <v>-163313</v>
      </c>
      <c r="K114">
        <v>2.2000000000000002</v>
      </c>
      <c r="L114">
        <v>29</v>
      </c>
      <c r="M114">
        <v>31</v>
      </c>
      <c r="N114">
        <v>0.7</v>
      </c>
      <c r="O114">
        <v>16374103</v>
      </c>
      <c r="P114">
        <v>62.1</v>
      </c>
      <c r="R114">
        <v>131</v>
      </c>
      <c r="S114" t="s">
        <v>311</v>
      </c>
      <c r="T114">
        <v>21.913965000000001</v>
      </c>
      <c r="U114">
        <v>95.956222999999994</v>
      </c>
      <c r="W114" t="str" cm="1">
        <f t="array" ref="W114">INDEX(Table2[Country], MATCH(MAX(Table2[Tourists]/Table2[Population]), Table2[Tourists]/Table2[Population], 0))</f>
        <v>Croatia</v>
      </c>
      <c r="Y114" t="str">
        <f ca="1">_xlfn.FORMULATEXT(W114)</f>
        <v>=INDEX(Table2[Country], MATCH(MAX(Table2[Tourists]/Table2[Population]), Table2[Tourists]/Table2[Population], 0))</v>
      </c>
    </row>
    <row r="115" spans="1:26" x14ac:dyDescent="0.3">
      <c r="A115">
        <v>114</v>
      </c>
      <c r="B115" t="s">
        <v>312</v>
      </c>
      <c r="C115" t="s">
        <v>31</v>
      </c>
      <c r="D115" t="s">
        <v>313</v>
      </c>
      <c r="E115" t="s">
        <v>24</v>
      </c>
      <c r="F115" s="1">
        <v>12000000000</v>
      </c>
      <c r="G115">
        <v>2540905</v>
      </c>
      <c r="H115">
        <v>3</v>
      </c>
      <c r="I115">
        <v>823290</v>
      </c>
      <c r="J115">
        <v>-4806</v>
      </c>
      <c r="K115">
        <v>3.4</v>
      </c>
      <c r="L115">
        <v>22</v>
      </c>
      <c r="M115">
        <v>55</v>
      </c>
      <c r="N115">
        <v>0.03</v>
      </c>
      <c r="O115">
        <v>933450</v>
      </c>
      <c r="P115">
        <v>57.4</v>
      </c>
      <c r="R115">
        <v>113</v>
      </c>
      <c r="S115" t="s">
        <v>187</v>
      </c>
      <c r="T115">
        <v>-22.957640000000001</v>
      </c>
      <c r="U115">
        <v>18.490410000000001</v>
      </c>
    </row>
    <row r="116" spans="1:26" x14ac:dyDescent="0.3">
      <c r="A116">
        <v>115</v>
      </c>
      <c r="B116" t="s">
        <v>314</v>
      </c>
      <c r="C116" t="s">
        <v>22</v>
      </c>
      <c r="D116" t="s">
        <v>315</v>
      </c>
      <c r="E116" t="s">
        <v>24</v>
      </c>
      <c r="F116" s="1">
        <v>36000000000</v>
      </c>
      <c r="G116">
        <v>29136808</v>
      </c>
      <c r="H116">
        <v>203</v>
      </c>
      <c r="I116">
        <v>143350</v>
      </c>
      <c r="J116">
        <v>41710</v>
      </c>
      <c r="K116">
        <v>1.9</v>
      </c>
      <c r="L116">
        <v>25</v>
      </c>
      <c r="M116">
        <v>21</v>
      </c>
      <c r="N116">
        <v>0.37</v>
      </c>
      <c r="O116">
        <v>6271270</v>
      </c>
      <c r="P116">
        <v>62.5</v>
      </c>
      <c r="R116">
        <v>100</v>
      </c>
      <c r="S116" t="s">
        <v>316</v>
      </c>
      <c r="T116">
        <v>28.394856999999998</v>
      </c>
      <c r="U116">
        <v>84.124008000000003</v>
      </c>
      <c r="W116" t="s">
        <v>513</v>
      </c>
    </row>
    <row r="117" spans="1:26" x14ac:dyDescent="0.3">
      <c r="A117">
        <v>116</v>
      </c>
      <c r="B117" t="s">
        <v>317</v>
      </c>
      <c r="C117" t="s">
        <v>27</v>
      </c>
      <c r="D117" t="s">
        <v>318</v>
      </c>
      <c r="E117" t="s">
        <v>50</v>
      </c>
      <c r="F117" s="1">
        <v>1000000000000</v>
      </c>
      <c r="G117">
        <v>17134872</v>
      </c>
      <c r="H117">
        <v>508</v>
      </c>
      <c r="I117">
        <v>33720</v>
      </c>
      <c r="J117">
        <v>16000</v>
      </c>
      <c r="K117">
        <v>1.7</v>
      </c>
      <c r="L117">
        <v>43</v>
      </c>
      <c r="M117">
        <v>92</v>
      </c>
      <c r="N117">
        <v>0.22</v>
      </c>
      <c r="O117">
        <v>15877494</v>
      </c>
      <c r="P117">
        <v>78.099999999999994</v>
      </c>
      <c r="Q117">
        <v>20100000</v>
      </c>
      <c r="R117">
        <v>5</v>
      </c>
      <c r="S117" t="s">
        <v>74</v>
      </c>
      <c r="T117">
        <v>52.132632999999998</v>
      </c>
      <c r="U117">
        <v>5.2912660000000002</v>
      </c>
      <c r="W117" t="str" cm="1">
        <f t="array" ref="W117:W121">_xlfn.UNIQUE(Table2[Continent])</f>
        <v>Asia</v>
      </c>
      <c r="X117">
        <f>SUMIF(Table2[Continent], W117, Table2[Population])</f>
        <v>4640405440</v>
      </c>
      <c r="Z117" t="str">
        <f ca="1">_xlfn.FORMULATEXT(W117)</f>
        <v>=UNIQUE(Table2[Continent])</v>
      </c>
    </row>
    <row r="118" spans="1:26" x14ac:dyDescent="0.3">
      <c r="A118">
        <v>117</v>
      </c>
      <c r="B118" t="s">
        <v>319</v>
      </c>
      <c r="C118" t="s">
        <v>48</v>
      </c>
      <c r="D118" t="s">
        <v>320</v>
      </c>
      <c r="E118" t="s">
        <v>50</v>
      </c>
      <c r="F118" s="1">
        <v>250000000000</v>
      </c>
      <c r="G118">
        <v>4822233</v>
      </c>
      <c r="H118">
        <v>18</v>
      </c>
      <c r="I118">
        <v>263310</v>
      </c>
      <c r="J118">
        <v>14881</v>
      </c>
      <c r="K118">
        <v>1.9</v>
      </c>
      <c r="L118">
        <v>38</v>
      </c>
      <c r="M118">
        <v>87</v>
      </c>
      <c r="N118">
        <v>0.06</v>
      </c>
      <c r="O118">
        <v>4273353</v>
      </c>
      <c r="P118">
        <v>78.599999999999994</v>
      </c>
      <c r="R118">
        <v>8</v>
      </c>
      <c r="S118" t="s">
        <v>321</v>
      </c>
      <c r="T118">
        <v>-40.900556999999999</v>
      </c>
      <c r="U118">
        <v>174.88597100000001</v>
      </c>
      <c r="W118" t="str">
        <v>Europe</v>
      </c>
      <c r="X118">
        <f>SUMIF(Table2[Continent], W118, Table2[Population])</f>
        <v>747105209</v>
      </c>
      <c r="Z118" t="str">
        <f ca="1">_xlfn.FORMULATEXT(X117)</f>
        <v>=SUMIF(Table2[Continent], W117, Table2[Population])</v>
      </c>
    </row>
    <row r="119" spans="1:26" x14ac:dyDescent="0.3">
      <c r="A119">
        <v>118</v>
      </c>
      <c r="B119" t="s">
        <v>322</v>
      </c>
      <c r="C119" t="s">
        <v>38</v>
      </c>
      <c r="D119" t="s">
        <v>323</v>
      </c>
      <c r="E119" t="s">
        <v>24</v>
      </c>
      <c r="F119" s="1">
        <v>14000000000</v>
      </c>
      <c r="G119">
        <v>6624554</v>
      </c>
      <c r="H119">
        <v>55</v>
      </c>
      <c r="I119">
        <v>120340</v>
      </c>
      <c r="J119">
        <v>-21272</v>
      </c>
      <c r="K119">
        <v>2.4</v>
      </c>
      <c r="L119">
        <v>26</v>
      </c>
      <c r="M119">
        <v>57</v>
      </c>
      <c r="N119">
        <v>0.08</v>
      </c>
      <c r="O119">
        <v>1732218</v>
      </c>
      <c r="P119">
        <v>73</v>
      </c>
      <c r="R119">
        <v>45</v>
      </c>
      <c r="S119" t="s">
        <v>324</v>
      </c>
      <c r="T119">
        <v>12.865416</v>
      </c>
      <c r="U119">
        <v>-85.207228999999998</v>
      </c>
      <c r="W119" t="str">
        <v>Africa</v>
      </c>
      <c r="X119">
        <f>SUMIF(Table2[Continent], W119, Table2[Population])</f>
        <v>1250160513</v>
      </c>
    </row>
    <row r="120" spans="1:26" x14ac:dyDescent="0.3">
      <c r="A120">
        <v>119</v>
      </c>
      <c r="B120" t="s">
        <v>325</v>
      </c>
      <c r="C120" t="s">
        <v>31</v>
      </c>
      <c r="D120" t="s">
        <v>326</v>
      </c>
      <c r="E120" t="s">
        <v>24</v>
      </c>
      <c r="F120" s="1">
        <v>15000000000</v>
      </c>
      <c r="G120">
        <v>24206644</v>
      </c>
      <c r="H120">
        <v>19</v>
      </c>
      <c r="I120">
        <v>1266700</v>
      </c>
      <c r="J120">
        <v>4000</v>
      </c>
      <c r="K120">
        <v>7</v>
      </c>
      <c r="L120">
        <v>15</v>
      </c>
      <c r="M120">
        <v>17</v>
      </c>
      <c r="N120">
        <v>0.31</v>
      </c>
      <c r="O120">
        <v>2194985</v>
      </c>
      <c r="P120">
        <v>50</v>
      </c>
      <c r="R120">
        <v>114</v>
      </c>
      <c r="S120" t="s">
        <v>327</v>
      </c>
      <c r="T120">
        <v>17.607789</v>
      </c>
      <c r="U120">
        <v>8.0816660000000002</v>
      </c>
      <c r="W120" t="str">
        <v>Americas</v>
      </c>
      <c r="X120">
        <f>SUMIF(Table2[Continent], W120, Table2[Population])</f>
        <v>1020856809</v>
      </c>
    </row>
    <row r="121" spans="1:26" x14ac:dyDescent="0.3">
      <c r="A121">
        <v>120</v>
      </c>
      <c r="B121" t="s">
        <v>328</v>
      </c>
      <c r="C121" t="s">
        <v>31</v>
      </c>
      <c r="D121" t="s">
        <v>329</v>
      </c>
      <c r="E121" t="s">
        <v>24</v>
      </c>
      <c r="F121" s="1">
        <v>441000000000</v>
      </c>
      <c r="G121">
        <v>206139589</v>
      </c>
      <c r="H121">
        <v>226</v>
      </c>
      <c r="I121">
        <v>910770</v>
      </c>
      <c r="J121">
        <v>-60000</v>
      </c>
      <c r="K121">
        <v>5.4</v>
      </c>
      <c r="L121">
        <v>18</v>
      </c>
      <c r="M121">
        <v>52</v>
      </c>
      <c r="N121">
        <v>2.64</v>
      </c>
      <c r="O121">
        <v>30557175</v>
      </c>
      <c r="P121">
        <v>47.1</v>
      </c>
      <c r="R121">
        <v>85</v>
      </c>
      <c r="S121" t="s">
        <v>29</v>
      </c>
      <c r="T121">
        <v>9.0819989999999997</v>
      </c>
      <c r="U121">
        <v>8.6752769999999995</v>
      </c>
      <c r="W121" t="str">
        <v>Oceania</v>
      </c>
      <c r="X121">
        <f>SUMIF(Table2[Continent], W121, Table2[Population])</f>
        <v>42132087</v>
      </c>
    </row>
    <row r="122" spans="1:26" x14ac:dyDescent="0.3">
      <c r="A122">
        <v>121</v>
      </c>
      <c r="B122" t="s">
        <v>330</v>
      </c>
      <c r="C122" t="s">
        <v>22</v>
      </c>
      <c r="D122" t="s">
        <v>331</v>
      </c>
      <c r="E122" t="s">
        <v>24</v>
      </c>
      <c r="F122" s="1">
        <v>0</v>
      </c>
      <c r="G122">
        <v>25778816</v>
      </c>
      <c r="H122">
        <v>214</v>
      </c>
      <c r="I122">
        <v>120410</v>
      </c>
      <c r="J122">
        <v>-5403</v>
      </c>
      <c r="K122">
        <v>1.9</v>
      </c>
      <c r="L122">
        <v>35</v>
      </c>
      <c r="M122">
        <v>63</v>
      </c>
      <c r="N122">
        <v>0.33</v>
      </c>
      <c r="S122" t="s">
        <v>332</v>
      </c>
      <c r="T122">
        <v>40.339852</v>
      </c>
      <c r="U122">
        <v>127.510093</v>
      </c>
    </row>
    <row r="123" spans="1:26" x14ac:dyDescent="0.3">
      <c r="A123">
        <v>122</v>
      </c>
      <c r="B123" t="s">
        <v>333</v>
      </c>
      <c r="C123" t="s">
        <v>27</v>
      </c>
      <c r="D123" t="s">
        <v>334</v>
      </c>
      <c r="E123" t="s">
        <v>50</v>
      </c>
      <c r="F123" s="1">
        <v>0</v>
      </c>
      <c r="G123">
        <v>2083374</v>
      </c>
      <c r="H123">
        <v>83</v>
      </c>
      <c r="I123">
        <v>25220</v>
      </c>
      <c r="J123">
        <v>-1000</v>
      </c>
      <c r="K123">
        <v>1.5</v>
      </c>
      <c r="L123">
        <v>39</v>
      </c>
      <c r="M123">
        <v>59</v>
      </c>
      <c r="N123">
        <v>0.03</v>
      </c>
      <c r="O123">
        <v>1768000</v>
      </c>
      <c r="S123" t="s">
        <v>335</v>
      </c>
      <c r="T123">
        <v>41.608635</v>
      </c>
      <c r="U123">
        <v>21.745274999999999</v>
      </c>
      <c r="W123" t="s">
        <v>514</v>
      </c>
    </row>
    <row r="124" spans="1:26" x14ac:dyDescent="0.3">
      <c r="A124">
        <v>123</v>
      </c>
      <c r="B124" t="s">
        <v>336</v>
      </c>
      <c r="C124" t="s">
        <v>27</v>
      </c>
      <c r="D124" t="s">
        <v>337</v>
      </c>
      <c r="E124" t="s">
        <v>50</v>
      </c>
      <c r="F124" s="1">
        <v>482000000000</v>
      </c>
      <c r="G124">
        <v>5421241</v>
      </c>
      <c r="H124">
        <v>15</v>
      </c>
      <c r="I124">
        <v>365268</v>
      </c>
      <c r="J124">
        <v>28000</v>
      </c>
      <c r="K124">
        <v>1.7</v>
      </c>
      <c r="L124">
        <v>40</v>
      </c>
      <c r="M124">
        <v>83</v>
      </c>
      <c r="N124">
        <v>7.0000000000000007E-2</v>
      </c>
      <c r="O124">
        <v>5120225</v>
      </c>
      <c r="P124">
        <v>78.5</v>
      </c>
      <c r="R124">
        <v>3</v>
      </c>
      <c r="S124" t="s">
        <v>338</v>
      </c>
      <c r="T124">
        <v>60.472023999999998</v>
      </c>
      <c r="U124">
        <v>8.4689460000000008</v>
      </c>
      <c r="W124" t="str" cm="1">
        <f t="array" ref="W124">INDEX(Table2[Country], MATCH(MAX(IF(Table2[Continent]="Africa", Table2[Tourists])), Table2[Tourists], 0))</f>
        <v>Morocco</v>
      </c>
      <c r="Y124" t="str">
        <f ca="1">_xlfn.FORMULATEXT(W124)</f>
        <v>=INDEX(Table2[Country], MATCH(MAX(IF(Table2[Continent]="Africa", Table2[Tourists])), Table2[Tourists], 0))</v>
      </c>
    </row>
    <row r="125" spans="1:26" x14ac:dyDescent="0.3">
      <c r="A125">
        <v>124</v>
      </c>
      <c r="B125" t="s">
        <v>339</v>
      </c>
      <c r="C125" t="s">
        <v>22</v>
      </c>
      <c r="D125" t="s">
        <v>340</v>
      </c>
      <c r="E125" t="s">
        <v>24</v>
      </c>
      <c r="F125" s="1">
        <v>88000000000</v>
      </c>
      <c r="G125">
        <v>5106626</v>
      </c>
      <c r="H125">
        <v>16</v>
      </c>
      <c r="I125">
        <v>309500</v>
      </c>
      <c r="J125">
        <v>87400</v>
      </c>
      <c r="K125">
        <v>2.9</v>
      </c>
      <c r="L125">
        <v>31</v>
      </c>
      <c r="M125">
        <v>87</v>
      </c>
      <c r="N125">
        <v>7.0000000000000007E-2</v>
      </c>
      <c r="O125">
        <v>3717818</v>
      </c>
      <c r="P125">
        <v>72.599999999999994</v>
      </c>
      <c r="S125" t="s">
        <v>62</v>
      </c>
      <c r="T125">
        <v>21.512582999999999</v>
      </c>
      <c r="U125">
        <v>55.923254999999997</v>
      </c>
    </row>
    <row r="126" spans="1:26" x14ac:dyDescent="0.3">
      <c r="A126">
        <v>125</v>
      </c>
      <c r="B126" t="s">
        <v>341</v>
      </c>
      <c r="C126" t="s">
        <v>22</v>
      </c>
      <c r="D126" t="s">
        <v>342</v>
      </c>
      <c r="E126" t="s">
        <v>24</v>
      </c>
      <c r="F126" s="1">
        <v>348000000000</v>
      </c>
      <c r="G126">
        <v>220892340</v>
      </c>
      <c r="H126">
        <v>287</v>
      </c>
      <c r="I126">
        <v>770880</v>
      </c>
      <c r="J126">
        <v>-233379</v>
      </c>
      <c r="K126">
        <v>3.6</v>
      </c>
      <c r="L126">
        <v>23</v>
      </c>
      <c r="M126">
        <v>35</v>
      </c>
      <c r="N126">
        <v>2.83</v>
      </c>
      <c r="O126">
        <v>61837331</v>
      </c>
      <c r="P126">
        <v>62.8</v>
      </c>
      <c r="R126">
        <v>67</v>
      </c>
      <c r="S126" t="s">
        <v>82</v>
      </c>
      <c r="T126">
        <v>30.375321</v>
      </c>
      <c r="U126">
        <v>69.345116000000004</v>
      </c>
    </row>
    <row r="127" spans="1:26" x14ac:dyDescent="0.3">
      <c r="A127">
        <v>126</v>
      </c>
      <c r="B127" t="s">
        <v>343</v>
      </c>
      <c r="C127" t="s">
        <v>38</v>
      </c>
      <c r="D127" t="s">
        <v>344</v>
      </c>
      <c r="E127" t="s">
        <v>24</v>
      </c>
      <c r="F127" s="1">
        <v>64000000000</v>
      </c>
      <c r="G127">
        <v>4314767</v>
      </c>
      <c r="H127">
        <v>58</v>
      </c>
      <c r="I127">
        <v>74340</v>
      </c>
      <c r="J127">
        <v>11200</v>
      </c>
      <c r="K127">
        <v>2.5</v>
      </c>
      <c r="L127">
        <v>30</v>
      </c>
      <c r="M127">
        <v>68</v>
      </c>
      <c r="N127">
        <v>0.06</v>
      </c>
      <c r="O127">
        <v>2371852</v>
      </c>
      <c r="P127">
        <v>75.7</v>
      </c>
      <c r="R127">
        <v>31</v>
      </c>
      <c r="S127" t="s">
        <v>29</v>
      </c>
      <c r="T127">
        <v>8.5379810000000003</v>
      </c>
      <c r="U127">
        <v>-80.782127000000003</v>
      </c>
    </row>
    <row r="128" spans="1:26" x14ac:dyDescent="0.3">
      <c r="A128">
        <v>127</v>
      </c>
      <c r="B128" t="s">
        <v>345</v>
      </c>
      <c r="C128" t="s">
        <v>48</v>
      </c>
      <c r="D128" t="s">
        <v>346</v>
      </c>
      <c r="E128" t="s">
        <v>24</v>
      </c>
      <c r="F128" s="1">
        <v>27000000000</v>
      </c>
      <c r="G128">
        <v>8947024</v>
      </c>
      <c r="H128">
        <v>20</v>
      </c>
      <c r="I128">
        <v>452860</v>
      </c>
      <c r="J128">
        <v>-800</v>
      </c>
      <c r="K128">
        <v>3.6</v>
      </c>
      <c r="L128">
        <v>22</v>
      </c>
      <c r="M128">
        <v>13</v>
      </c>
      <c r="N128">
        <v>0.11</v>
      </c>
      <c r="O128">
        <v>924955</v>
      </c>
      <c r="P128">
        <v>58.9</v>
      </c>
      <c r="S128" t="s">
        <v>347</v>
      </c>
      <c r="T128">
        <v>-6.3149930000000003</v>
      </c>
      <c r="U128">
        <v>143.95554999999999</v>
      </c>
    </row>
    <row r="129" spans="1:21" x14ac:dyDescent="0.3">
      <c r="A129">
        <v>128</v>
      </c>
      <c r="B129" t="s">
        <v>348</v>
      </c>
      <c r="C129" t="s">
        <v>38</v>
      </c>
      <c r="D129" t="s">
        <v>349</v>
      </c>
      <c r="E129" t="s">
        <v>24</v>
      </c>
      <c r="F129" s="1">
        <v>39000000000</v>
      </c>
      <c r="G129">
        <v>7132538</v>
      </c>
      <c r="H129">
        <v>18</v>
      </c>
      <c r="I129">
        <v>397300</v>
      </c>
      <c r="J129">
        <v>-16556</v>
      </c>
      <c r="K129">
        <v>2.4</v>
      </c>
      <c r="L129">
        <v>26</v>
      </c>
      <c r="M129">
        <v>62</v>
      </c>
      <c r="N129">
        <v>0.09</v>
      </c>
      <c r="O129">
        <v>4160340</v>
      </c>
      <c r="P129">
        <v>79</v>
      </c>
      <c r="R129">
        <v>63</v>
      </c>
      <c r="S129" t="s">
        <v>350</v>
      </c>
      <c r="T129">
        <v>-23.442502999999999</v>
      </c>
      <c r="U129">
        <v>-58.443832</v>
      </c>
    </row>
    <row r="130" spans="1:21" x14ac:dyDescent="0.3">
      <c r="A130">
        <v>129</v>
      </c>
      <c r="B130" t="s">
        <v>351</v>
      </c>
      <c r="C130" t="s">
        <v>38</v>
      </c>
      <c r="D130" t="s">
        <v>352</v>
      </c>
      <c r="E130" t="s">
        <v>24</v>
      </c>
      <c r="F130" s="1">
        <v>223000000000</v>
      </c>
      <c r="G130">
        <v>32971854</v>
      </c>
      <c r="H130">
        <v>26</v>
      </c>
      <c r="I130">
        <v>1280000</v>
      </c>
      <c r="J130">
        <v>99069</v>
      </c>
      <c r="K130">
        <v>2.2999999999999998</v>
      </c>
      <c r="L130">
        <v>31</v>
      </c>
      <c r="M130">
        <v>79</v>
      </c>
      <c r="N130">
        <v>0.42</v>
      </c>
      <c r="O130">
        <v>15674241</v>
      </c>
      <c r="P130">
        <v>71.400000000000006</v>
      </c>
      <c r="R130">
        <v>65</v>
      </c>
      <c r="S130" t="s">
        <v>353</v>
      </c>
      <c r="T130">
        <v>-9.1899669999999993</v>
      </c>
      <c r="U130">
        <v>-75.015152</v>
      </c>
    </row>
    <row r="131" spans="1:21" x14ac:dyDescent="0.3">
      <c r="A131">
        <v>130</v>
      </c>
      <c r="B131" t="s">
        <v>354</v>
      </c>
      <c r="C131" t="s">
        <v>22</v>
      </c>
      <c r="D131" t="s">
        <v>355</v>
      </c>
      <c r="E131" t="s">
        <v>24</v>
      </c>
      <c r="F131" s="1">
        <v>394000000000</v>
      </c>
      <c r="G131">
        <v>109581078</v>
      </c>
      <c r="H131">
        <v>368</v>
      </c>
      <c r="I131">
        <v>298170</v>
      </c>
      <c r="J131">
        <v>-67152</v>
      </c>
      <c r="K131">
        <v>2.6</v>
      </c>
      <c r="L131">
        <v>26</v>
      </c>
      <c r="M131">
        <v>47</v>
      </c>
      <c r="N131">
        <v>1.41</v>
      </c>
      <c r="O131">
        <v>63003313</v>
      </c>
      <c r="P131">
        <v>66.8</v>
      </c>
      <c r="Q131">
        <v>8300000</v>
      </c>
      <c r="R131">
        <v>69</v>
      </c>
      <c r="S131" t="s">
        <v>356</v>
      </c>
      <c r="T131">
        <v>12.879721</v>
      </c>
      <c r="U131">
        <v>121.774017</v>
      </c>
    </row>
    <row r="132" spans="1:21" x14ac:dyDescent="0.3">
      <c r="A132">
        <v>131</v>
      </c>
      <c r="B132" t="s">
        <v>357</v>
      </c>
      <c r="C132" t="s">
        <v>27</v>
      </c>
      <c r="D132" t="s">
        <v>358</v>
      </c>
      <c r="E132" t="s">
        <v>50</v>
      </c>
      <c r="F132" s="1">
        <v>679000000000</v>
      </c>
      <c r="G132">
        <v>37846611</v>
      </c>
      <c r="H132">
        <v>124</v>
      </c>
      <c r="I132">
        <v>306230</v>
      </c>
      <c r="J132">
        <v>-29395</v>
      </c>
      <c r="K132">
        <v>1.4</v>
      </c>
      <c r="L132">
        <v>42</v>
      </c>
      <c r="M132">
        <v>60</v>
      </c>
      <c r="N132">
        <v>0.49</v>
      </c>
      <c r="O132">
        <v>29005924</v>
      </c>
      <c r="P132">
        <v>73.7</v>
      </c>
      <c r="Q132">
        <v>22100000</v>
      </c>
      <c r="R132">
        <v>40</v>
      </c>
      <c r="S132" t="s">
        <v>29</v>
      </c>
      <c r="T132">
        <v>51.919438</v>
      </c>
      <c r="U132">
        <v>19.145136000000001</v>
      </c>
    </row>
    <row r="133" spans="1:21" x14ac:dyDescent="0.3">
      <c r="A133">
        <v>132</v>
      </c>
      <c r="B133" t="s">
        <v>359</v>
      </c>
      <c r="C133" t="s">
        <v>27</v>
      </c>
      <c r="D133" t="s">
        <v>360</v>
      </c>
      <c r="E133" t="s">
        <v>50</v>
      </c>
      <c r="F133" s="1">
        <v>254000000000</v>
      </c>
      <c r="G133">
        <v>10196709</v>
      </c>
      <c r="H133">
        <v>111</v>
      </c>
      <c r="I133">
        <v>91590</v>
      </c>
      <c r="J133">
        <v>-6000</v>
      </c>
      <c r="K133">
        <v>1.3</v>
      </c>
      <c r="L133">
        <v>46</v>
      </c>
      <c r="M133">
        <v>66</v>
      </c>
      <c r="N133">
        <v>0.13</v>
      </c>
      <c r="O133">
        <v>7622142</v>
      </c>
      <c r="P133">
        <v>76.599999999999994</v>
      </c>
      <c r="Q133">
        <v>24600000</v>
      </c>
      <c r="R133">
        <v>66</v>
      </c>
      <c r="S133" t="s">
        <v>46</v>
      </c>
      <c r="T133">
        <v>39.399872000000002</v>
      </c>
      <c r="U133">
        <v>-8.2244539999999997</v>
      </c>
    </row>
    <row r="134" spans="1:21" x14ac:dyDescent="0.3">
      <c r="A134">
        <v>133</v>
      </c>
      <c r="B134" t="s">
        <v>361</v>
      </c>
      <c r="C134" t="s">
        <v>38</v>
      </c>
      <c r="D134" t="s">
        <v>362</v>
      </c>
      <c r="E134" t="s">
        <v>24</v>
      </c>
      <c r="F134" s="1">
        <v>107000000000</v>
      </c>
      <c r="G134">
        <v>2860853</v>
      </c>
      <c r="H134">
        <v>323</v>
      </c>
      <c r="I134">
        <v>8870</v>
      </c>
      <c r="J134">
        <v>-97986</v>
      </c>
      <c r="K134">
        <v>1.2</v>
      </c>
      <c r="L134">
        <v>44</v>
      </c>
      <c r="M134">
        <v>70</v>
      </c>
      <c r="N134">
        <v>0.04</v>
      </c>
      <c r="O134">
        <v>2664928</v>
      </c>
      <c r="T134">
        <v>18.220832999999999</v>
      </c>
      <c r="U134">
        <v>-66.590148999999997</v>
      </c>
    </row>
    <row r="135" spans="1:21" x14ac:dyDescent="0.3">
      <c r="A135">
        <v>134</v>
      </c>
      <c r="B135" t="s">
        <v>363</v>
      </c>
      <c r="C135" t="s">
        <v>22</v>
      </c>
      <c r="D135" t="s">
        <v>364</v>
      </c>
      <c r="E135" t="s">
        <v>24</v>
      </c>
      <c r="F135" s="1">
        <v>180000000000</v>
      </c>
      <c r="G135">
        <v>2881053</v>
      </c>
      <c r="H135">
        <v>248</v>
      </c>
      <c r="I135">
        <v>11610</v>
      </c>
      <c r="J135">
        <v>40000</v>
      </c>
      <c r="K135">
        <v>1.9</v>
      </c>
      <c r="L135">
        <v>32</v>
      </c>
      <c r="M135">
        <v>96</v>
      </c>
      <c r="N135">
        <v>0.04</v>
      </c>
      <c r="O135">
        <v>2532059</v>
      </c>
      <c r="P135">
        <v>76.2</v>
      </c>
      <c r="R135">
        <v>29</v>
      </c>
      <c r="S135" t="s">
        <v>62</v>
      </c>
      <c r="T135">
        <v>25.354825999999999</v>
      </c>
      <c r="U135">
        <v>51.183883999999999</v>
      </c>
    </row>
    <row r="136" spans="1:21" x14ac:dyDescent="0.3">
      <c r="A136">
        <v>135</v>
      </c>
      <c r="B136" t="s">
        <v>365</v>
      </c>
      <c r="C136" t="s">
        <v>27</v>
      </c>
      <c r="D136" t="s">
        <v>366</v>
      </c>
      <c r="E136" t="s">
        <v>50</v>
      </c>
      <c r="F136" s="1">
        <v>284000000000</v>
      </c>
      <c r="G136">
        <v>19237691</v>
      </c>
      <c r="H136">
        <v>84</v>
      </c>
      <c r="I136">
        <v>230170</v>
      </c>
      <c r="J136">
        <v>-73999</v>
      </c>
      <c r="K136">
        <v>1.6</v>
      </c>
      <c r="L136">
        <v>43</v>
      </c>
      <c r="M136">
        <v>55</v>
      </c>
      <c r="N136">
        <v>0.25</v>
      </c>
      <c r="O136">
        <v>12545558</v>
      </c>
      <c r="P136">
        <v>77</v>
      </c>
      <c r="Q136">
        <v>5243511</v>
      </c>
      <c r="R136">
        <v>48</v>
      </c>
      <c r="S136" t="s">
        <v>335</v>
      </c>
      <c r="T136">
        <v>45.943161000000003</v>
      </c>
      <c r="U136">
        <v>24.966760000000001</v>
      </c>
    </row>
    <row r="137" spans="1:21" x14ac:dyDescent="0.3">
      <c r="A137">
        <v>136</v>
      </c>
      <c r="B137" t="s">
        <v>367</v>
      </c>
      <c r="C137" t="s">
        <v>27</v>
      </c>
      <c r="D137" t="s">
        <v>368</v>
      </c>
      <c r="E137" t="s">
        <v>24</v>
      </c>
      <c r="F137" s="1">
        <v>1800000000000</v>
      </c>
      <c r="G137">
        <v>145934462</v>
      </c>
      <c r="H137">
        <v>9</v>
      </c>
      <c r="I137">
        <v>16376870</v>
      </c>
      <c r="J137">
        <v>182456</v>
      </c>
      <c r="K137">
        <v>1.8</v>
      </c>
      <c r="L137">
        <v>40</v>
      </c>
      <c r="M137">
        <v>74</v>
      </c>
      <c r="N137">
        <v>1.87</v>
      </c>
      <c r="O137">
        <v>109446612</v>
      </c>
      <c r="P137">
        <v>65</v>
      </c>
      <c r="Q137">
        <v>24400000</v>
      </c>
      <c r="R137">
        <v>68</v>
      </c>
      <c r="S137" t="s">
        <v>88</v>
      </c>
      <c r="T137">
        <v>61.524009999999997</v>
      </c>
      <c r="U137">
        <v>105.31875599999999</v>
      </c>
    </row>
    <row r="138" spans="1:21" x14ac:dyDescent="0.3">
      <c r="A138">
        <v>137</v>
      </c>
      <c r="B138" t="s">
        <v>369</v>
      </c>
      <c r="C138" t="s">
        <v>31</v>
      </c>
      <c r="D138" t="s">
        <v>370</v>
      </c>
      <c r="E138" t="s">
        <v>24</v>
      </c>
      <c r="F138" s="1">
        <v>11000000000</v>
      </c>
      <c r="G138">
        <v>12952218</v>
      </c>
      <c r="H138">
        <v>525</v>
      </c>
      <c r="I138">
        <v>24670</v>
      </c>
      <c r="J138">
        <v>-9000</v>
      </c>
      <c r="K138">
        <v>4.0999999999999996</v>
      </c>
      <c r="L138">
        <v>20</v>
      </c>
      <c r="M138">
        <v>18</v>
      </c>
      <c r="N138">
        <v>0.17</v>
      </c>
      <c r="O138">
        <v>2657770</v>
      </c>
      <c r="P138">
        <v>48.3</v>
      </c>
      <c r="R138">
        <v>152</v>
      </c>
      <c r="S138" t="s">
        <v>371</v>
      </c>
      <c r="T138">
        <v>-1.9402779999999999</v>
      </c>
      <c r="U138">
        <v>29.873888000000001</v>
      </c>
    </row>
    <row r="139" spans="1:21" x14ac:dyDescent="0.3">
      <c r="A139">
        <v>138</v>
      </c>
      <c r="B139" t="s">
        <v>372</v>
      </c>
      <c r="C139" t="s">
        <v>31</v>
      </c>
      <c r="D139" t="s">
        <v>373</v>
      </c>
      <c r="E139" t="s">
        <v>24</v>
      </c>
      <c r="F139" s="1">
        <v>0</v>
      </c>
      <c r="G139">
        <v>895312</v>
      </c>
      <c r="H139">
        <v>358</v>
      </c>
      <c r="I139">
        <v>2500</v>
      </c>
      <c r="J139">
        <v>-1256</v>
      </c>
      <c r="K139">
        <v>2.2999999999999998</v>
      </c>
      <c r="L139">
        <v>36</v>
      </c>
      <c r="M139">
        <v>100</v>
      </c>
      <c r="N139">
        <v>0.01</v>
      </c>
      <c r="T139">
        <v>-21.115141000000001</v>
      </c>
      <c r="U139">
        <v>55.536383999999998</v>
      </c>
    </row>
    <row r="140" spans="1:21" x14ac:dyDescent="0.3">
      <c r="A140">
        <v>139</v>
      </c>
      <c r="B140" t="s">
        <v>374</v>
      </c>
      <c r="C140" t="s">
        <v>38</v>
      </c>
      <c r="D140" t="s">
        <v>375</v>
      </c>
      <c r="E140" t="s">
        <v>24</v>
      </c>
      <c r="F140" s="1">
        <v>0</v>
      </c>
      <c r="G140">
        <v>183627</v>
      </c>
      <c r="H140">
        <v>301</v>
      </c>
      <c r="I140">
        <v>610</v>
      </c>
      <c r="J140">
        <v>0</v>
      </c>
      <c r="K140">
        <v>1.4</v>
      </c>
      <c r="L140">
        <v>34</v>
      </c>
      <c r="M140">
        <v>19</v>
      </c>
      <c r="N140">
        <v>0</v>
      </c>
      <c r="O140">
        <v>90889</v>
      </c>
      <c r="P140">
        <v>71.599999999999994</v>
      </c>
      <c r="S140" t="s">
        <v>165</v>
      </c>
      <c r="T140">
        <v>13.909444000000001</v>
      </c>
      <c r="U140">
        <v>-60.978892999999999</v>
      </c>
    </row>
    <row r="141" spans="1:21" x14ac:dyDescent="0.3">
      <c r="A141">
        <v>140</v>
      </c>
      <c r="B141" t="s">
        <v>376</v>
      </c>
      <c r="C141" t="s">
        <v>48</v>
      </c>
      <c r="D141" t="s">
        <v>377</v>
      </c>
      <c r="E141" t="s">
        <v>24</v>
      </c>
      <c r="F141" s="1">
        <v>0</v>
      </c>
      <c r="G141">
        <v>198414</v>
      </c>
      <c r="H141">
        <v>70</v>
      </c>
      <c r="I141">
        <v>2830</v>
      </c>
      <c r="J141">
        <v>-2803</v>
      </c>
      <c r="K141">
        <v>3.9</v>
      </c>
      <c r="L141">
        <v>22</v>
      </c>
      <c r="M141">
        <v>18</v>
      </c>
      <c r="N141">
        <v>0</v>
      </c>
      <c r="O141">
        <v>66023</v>
      </c>
      <c r="P141">
        <v>72</v>
      </c>
      <c r="S141" t="s">
        <v>378</v>
      </c>
      <c r="T141">
        <v>-13.759029</v>
      </c>
      <c r="U141">
        <v>-172.10462899999999</v>
      </c>
    </row>
    <row r="142" spans="1:21" x14ac:dyDescent="0.3">
      <c r="A142">
        <v>141</v>
      </c>
      <c r="B142" t="s">
        <v>379</v>
      </c>
      <c r="C142" t="s">
        <v>31</v>
      </c>
      <c r="D142" t="s">
        <v>380</v>
      </c>
      <c r="E142" t="s">
        <v>24</v>
      </c>
      <c r="F142" s="1">
        <v>527000000</v>
      </c>
      <c r="G142">
        <v>219159</v>
      </c>
      <c r="H142">
        <v>228</v>
      </c>
      <c r="I142">
        <v>960</v>
      </c>
      <c r="J142">
        <v>-1680</v>
      </c>
      <c r="K142">
        <v>4.4000000000000004</v>
      </c>
      <c r="L142">
        <v>19</v>
      </c>
      <c r="M142">
        <v>74</v>
      </c>
      <c r="N142">
        <v>0</v>
      </c>
      <c r="T142">
        <v>0.18636</v>
      </c>
      <c r="U142">
        <v>6.6130810000000002</v>
      </c>
    </row>
    <row r="143" spans="1:21" x14ac:dyDescent="0.3">
      <c r="A143">
        <v>142</v>
      </c>
      <c r="B143" t="s">
        <v>381</v>
      </c>
      <c r="C143" t="s">
        <v>22</v>
      </c>
      <c r="D143" t="s">
        <v>382</v>
      </c>
      <c r="E143" t="s">
        <v>24</v>
      </c>
      <c r="F143" s="1">
        <v>834000000000</v>
      </c>
      <c r="G143">
        <v>34813871</v>
      </c>
      <c r="H143">
        <v>16</v>
      </c>
      <c r="I143">
        <v>2149690</v>
      </c>
      <c r="J143">
        <v>134979</v>
      </c>
      <c r="K143">
        <v>2.2999999999999998</v>
      </c>
      <c r="L143">
        <v>32</v>
      </c>
      <c r="M143">
        <v>84</v>
      </c>
      <c r="N143">
        <v>0.45</v>
      </c>
      <c r="O143">
        <v>27048861</v>
      </c>
      <c r="P143">
        <v>72.599999999999994</v>
      </c>
      <c r="Q143">
        <v>13600000</v>
      </c>
      <c r="R143">
        <v>28</v>
      </c>
      <c r="S143" t="s">
        <v>56</v>
      </c>
      <c r="T143">
        <v>23.885942</v>
      </c>
      <c r="U143">
        <v>45.079161999999997</v>
      </c>
    </row>
    <row r="144" spans="1:21" x14ac:dyDescent="0.3">
      <c r="A144">
        <v>143</v>
      </c>
      <c r="B144" t="s">
        <v>383</v>
      </c>
      <c r="C144" t="s">
        <v>31</v>
      </c>
      <c r="D144" t="s">
        <v>384</v>
      </c>
      <c r="E144" t="s">
        <v>24</v>
      </c>
      <c r="F144" s="1">
        <v>28000000000</v>
      </c>
      <c r="G144">
        <v>16743927</v>
      </c>
      <c r="H144">
        <v>87</v>
      </c>
      <c r="I144">
        <v>192530</v>
      </c>
      <c r="J144">
        <v>-20000</v>
      </c>
      <c r="K144">
        <v>4.7</v>
      </c>
      <c r="L144">
        <v>19</v>
      </c>
      <c r="M144">
        <v>49</v>
      </c>
      <c r="N144">
        <v>0.21</v>
      </c>
      <c r="O144">
        <v>4698108</v>
      </c>
      <c r="P144">
        <v>57.5</v>
      </c>
      <c r="R144">
        <v>111</v>
      </c>
      <c r="S144" t="s">
        <v>74</v>
      </c>
      <c r="T144">
        <v>14.497401</v>
      </c>
      <c r="U144">
        <v>-14.452362000000001</v>
      </c>
    </row>
    <row r="145" spans="1:21" x14ac:dyDescent="0.3">
      <c r="A145">
        <v>144</v>
      </c>
      <c r="B145" t="s">
        <v>385</v>
      </c>
      <c r="C145" t="s">
        <v>27</v>
      </c>
      <c r="D145" t="s">
        <v>386</v>
      </c>
      <c r="E145" t="s">
        <v>24</v>
      </c>
      <c r="F145" s="1">
        <v>63000000000</v>
      </c>
      <c r="G145">
        <v>8737371</v>
      </c>
      <c r="H145">
        <v>100</v>
      </c>
      <c r="I145">
        <v>87460</v>
      </c>
      <c r="J145">
        <v>4000</v>
      </c>
      <c r="K145">
        <v>1.5</v>
      </c>
      <c r="L145">
        <v>42</v>
      </c>
      <c r="M145">
        <v>56</v>
      </c>
      <c r="N145">
        <v>0.11</v>
      </c>
      <c r="O145">
        <v>6182411</v>
      </c>
      <c r="P145">
        <v>72.599999999999994</v>
      </c>
      <c r="R145">
        <v>70</v>
      </c>
      <c r="S145" t="s">
        <v>29</v>
      </c>
      <c r="T145">
        <v>44.016520999999997</v>
      </c>
      <c r="U145">
        <v>21.005859000000001</v>
      </c>
    </row>
    <row r="146" spans="1:21" x14ac:dyDescent="0.3">
      <c r="A146">
        <v>145</v>
      </c>
      <c r="B146" t="s">
        <v>387</v>
      </c>
      <c r="C146" t="s">
        <v>31</v>
      </c>
      <c r="D146" t="s">
        <v>388</v>
      </c>
      <c r="E146" t="s">
        <v>24</v>
      </c>
      <c r="F146" s="1">
        <v>1000000000</v>
      </c>
      <c r="G146">
        <v>98347</v>
      </c>
      <c r="H146">
        <v>214</v>
      </c>
      <c r="I146">
        <v>460</v>
      </c>
      <c r="J146">
        <v>-200</v>
      </c>
      <c r="K146">
        <v>2.5</v>
      </c>
      <c r="L146">
        <v>34</v>
      </c>
      <c r="M146">
        <v>56</v>
      </c>
      <c r="N146">
        <v>0</v>
      </c>
      <c r="O146">
        <v>55677</v>
      </c>
      <c r="P146">
        <v>71.8</v>
      </c>
      <c r="S146" t="s">
        <v>389</v>
      </c>
      <c r="T146">
        <v>-4.6795739999999997</v>
      </c>
      <c r="U146">
        <v>55.491976999999999</v>
      </c>
    </row>
    <row r="147" spans="1:21" x14ac:dyDescent="0.3">
      <c r="A147">
        <v>146</v>
      </c>
      <c r="B147" t="s">
        <v>390</v>
      </c>
      <c r="C147" t="s">
        <v>31</v>
      </c>
      <c r="D147" t="s">
        <v>391</v>
      </c>
      <c r="E147" t="s">
        <v>24</v>
      </c>
      <c r="F147" s="1">
        <v>4000000000</v>
      </c>
      <c r="G147">
        <v>7976983</v>
      </c>
      <c r="H147">
        <v>111</v>
      </c>
      <c r="I147">
        <v>72180</v>
      </c>
      <c r="J147">
        <v>-4200</v>
      </c>
      <c r="K147">
        <v>4.3</v>
      </c>
      <c r="L147">
        <v>19</v>
      </c>
      <c r="M147">
        <v>43</v>
      </c>
      <c r="N147">
        <v>0.1</v>
      </c>
      <c r="O147">
        <v>1000575</v>
      </c>
      <c r="P147">
        <v>39</v>
      </c>
      <c r="R147">
        <v>129</v>
      </c>
      <c r="S147" t="s">
        <v>74</v>
      </c>
      <c r="T147">
        <v>8.4605549999999994</v>
      </c>
      <c r="U147">
        <v>-11.779889000000001</v>
      </c>
    </row>
    <row r="148" spans="1:21" x14ac:dyDescent="0.3">
      <c r="A148">
        <v>147</v>
      </c>
      <c r="B148" t="s">
        <v>392</v>
      </c>
      <c r="C148" t="s">
        <v>22</v>
      </c>
      <c r="D148" t="s">
        <v>392</v>
      </c>
      <c r="E148" t="s">
        <v>50</v>
      </c>
      <c r="F148" s="1">
        <v>397000000000</v>
      </c>
      <c r="G148">
        <v>5850342</v>
      </c>
      <c r="H148">
        <v>8358</v>
      </c>
      <c r="I148">
        <v>700</v>
      </c>
      <c r="J148">
        <v>27028</v>
      </c>
      <c r="K148">
        <v>1.2</v>
      </c>
      <c r="L148">
        <v>42</v>
      </c>
      <c r="M148">
        <v>100</v>
      </c>
      <c r="N148">
        <v>0.08</v>
      </c>
      <c r="O148">
        <v>4821119</v>
      </c>
      <c r="P148">
        <v>78.3</v>
      </c>
      <c r="Q148">
        <v>15100000</v>
      </c>
      <c r="R148">
        <v>34</v>
      </c>
      <c r="S148" t="s">
        <v>74</v>
      </c>
      <c r="T148">
        <v>1.3520829999999999</v>
      </c>
      <c r="U148">
        <v>103.819836</v>
      </c>
    </row>
    <row r="149" spans="1:21" x14ac:dyDescent="0.3">
      <c r="A149">
        <v>148</v>
      </c>
      <c r="B149" t="s">
        <v>393</v>
      </c>
      <c r="C149" t="s">
        <v>27</v>
      </c>
      <c r="D149" t="s">
        <v>394</v>
      </c>
      <c r="E149" t="s">
        <v>50</v>
      </c>
      <c r="F149" s="1">
        <v>117000000000</v>
      </c>
      <c r="G149">
        <v>5459642</v>
      </c>
      <c r="H149">
        <v>114</v>
      </c>
      <c r="I149">
        <v>48088</v>
      </c>
      <c r="J149">
        <v>1485</v>
      </c>
      <c r="K149">
        <v>1.5</v>
      </c>
      <c r="L149">
        <v>41</v>
      </c>
      <c r="M149">
        <v>54</v>
      </c>
      <c r="N149">
        <v>7.0000000000000007E-2</v>
      </c>
      <c r="O149">
        <v>4446926</v>
      </c>
      <c r="P149">
        <v>73</v>
      </c>
      <c r="R149">
        <v>38</v>
      </c>
      <c r="S149" t="s">
        <v>395</v>
      </c>
      <c r="T149">
        <v>48.669026000000002</v>
      </c>
      <c r="U149">
        <v>19.699024000000001</v>
      </c>
    </row>
    <row r="150" spans="1:21" x14ac:dyDescent="0.3">
      <c r="A150">
        <v>149</v>
      </c>
      <c r="B150" t="s">
        <v>396</v>
      </c>
      <c r="C150" t="s">
        <v>27</v>
      </c>
      <c r="D150" t="s">
        <v>397</v>
      </c>
      <c r="E150" t="s">
        <v>50</v>
      </c>
      <c r="F150" s="1">
        <v>62000000000</v>
      </c>
      <c r="G150">
        <v>2078938</v>
      </c>
      <c r="H150">
        <v>103</v>
      </c>
      <c r="I150">
        <v>20140</v>
      </c>
      <c r="J150">
        <v>2000</v>
      </c>
      <c r="K150">
        <v>1.6</v>
      </c>
      <c r="L150">
        <v>45</v>
      </c>
      <c r="M150">
        <v>55</v>
      </c>
      <c r="N150">
        <v>0.03</v>
      </c>
      <c r="O150">
        <v>1640893</v>
      </c>
      <c r="P150">
        <v>76</v>
      </c>
      <c r="R150">
        <v>44</v>
      </c>
      <c r="S150" t="s">
        <v>335</v>
      </c>
      <c r="T150">
        <v>46.151240999999999</v>
      </c>
      <c r="U150">
        <v>14.995463000000001</v>
      </c>
    </row>
    <row r="151" spans="1:21" x14ac:dyDescent="0.3">
      <c r="A151">
        <v>150</v>
      </c>
      <c r="B151" t="s">
        <v>398</v>
      </c>
      <c r="C151" t="s">
        <v>48</v>
      </c>
      <c r="D151" t="s">
        <v>399</v>
      </c>
      <c r="E151" t="s">
        <v>24</v>
      </c>
      <c r="F151" s="1">
        <v>2000000000</v>
      </c>
      <c r="G151">
        <v>686884</v>
      </c>
      <c r="H151">
        <v>25</v>
      </c>
      <c r="I151">
        <v>27990</v>
      </c>
      <c r="J151">
        <v>-1600</v>
      </c>
      <c r="K151">
        <v>4.4000000000000004</v>
      </c>
      <c r="L151">
        <v>20</v>
      </c>
      <c r="M151">
        <v>23</v>
      </c>
      <c r="N151">
        <v>0.01</v>
      </c>
      <c r="O151">
        <v>72872</v>
      </c>
      <c r="P151">
        <v>65.8</v>
      </c>
      <c r="S151" t="s">
        <v>165</v>
      </c>
      <c r="T151">
        <v>-9.6457099999999993</v>
      </c>
      <c r="U151">
        <v>160.156194</v>
      </c>
    </row>
    <row r="152" spans="1:21" x14ac:dyDescent="0.3">
      <c r="A152">
        <v>151</v>
      </c>
      <c r="B152" t="s">
        <v>400</v>
      </c>
      <c r="C152" t="s">
        <v>31</v>
      </c>
      <c r="D152" t="s">
        <v>401</v>
      </c>
      <c r="E152" t="s">
        <v>24</v>
      </c>
      <c r="F152" s="1">
        <v>8000000000</v>
      </c>
      <c r="G152">
        <v>15893222</v>
      </c>
      <c r="H152">
        <v>25</v>
      </c>
      <c r="I152">
        <v>627340</v>
      </c>
      <c r="J152">
        <v>-40000</v>
      </c>
      <c r="K152">
        <v>6.1</v>
      </c>
      <c r="L152">
        <v>17</v>
      </c>
      <c r="M152">
        <v>47</v>
      </c>
      <c r="N152">
        <v>0.2</v>
      </c>
      <c r="O152">
        <v>294851</v>
      </c>
      <c r="P152">
        <v>55</v>
      </c>
      <c r="R152">
        <v>112</v>
      </c>
      <c r="S152" t="s">
        <v>25</v>
      </c>
      <c r="T152">
        <v>5.1521489999999996</v>
      </c>
      <c r="U152">
        <v>46.199615999999999</v>
      </c>
    </row>
    <row r="153" spans="1:21" x14ac:dyDescent="0.3">
      <c r="A153">
        <v>152</v>
      </c>
      <c r="B153" t="s">
        <v>402</v>
      </c>
      <c r="C153" t="s">
        <v>31</v>
      </c>
      <c r="D153" t="s">
        <v>403</v>
      </c>
      <c r="E153" t="s">
        <v>24</v>
      </c>
      <c r="F153" s="1">
        <v>419000000000</v>
      </c>
      <c r="G153">
        <v>59308690</v>
      </c>
      <c r="H153">
        <v>49</v>
      </c>
      <c r="I153">
        <v>1213090</v>
      </c>
      <c r="J153">
        <v>145405</v>
      </c>
      <c r="K153">
        <v>2.4</v>
      </c>
      <c r="L153">
        <v>28</v>
      </c>
      <c r="M153">
        <v>67</v>
      </c>
      <c r="N153">
        <v>0.76</v>
      </c>
      <c r="O153">
        <v>31858027</v>
      </c>
      <c r="P153">
        <v>57.3</v>
      </c>
      <c r="Q153">
        <v>10200000</v>
      </c>
      <c r="R153">
        <v>106</v>
      </c>
      <c r="S153" t="s">
        <v>404</v>
      </c>
      <c r="T153">
        <v>-30.559481999999999</v>
      </c>
      <c r="U153">
        <v>22.937505999999999</v>
      </c>
    </row>
    <row r="154" spans="1:21" x14ac:dyDescent="0.3">
      <c r="A154">
        <v>153</v>
      </c>
      <c r="B154" t="s">
        <v>405</v>
      </c>
      <c r="C154" t="s">
        <v>22</v>
      </c>
      <c r="D154" t="s">
        <v>406</v>
      </c>
      <c r="E154" t="s">
        <v>50</v>
      </c>
      <c r="F154" s="1">
        <v>1800000000000</v>
      </c>
      <c r="G154">
        <v>51269185</v>
      </c>
      <c r="H154">
        <v>527</v>
      </c>
      <c r="I154">
        <v>97230</v>
      </c>
      <c r="J154">
        <v>11731</v>
      </c>
      <c r="K154">
        <v>1.1000000000000001</v>
      </c>
      <c r="L154">
        <v>44</v>
      </c>
      <c r="M154">
        <v>82</v>
      </c>
      <c r="N154">
        <v>0.66</v>
      </c>
      <c r="O154">
        <v>48484084</v>
      </c>
      <c r="P154">
        <v>76.7</v>
      </c>
      <c r="Q154">
        <v>17500000</v>
      </c>
      <c r="R154">
        <v>54</v>
      </c>
      <c r="S154" t="s">
        <v>65</v>
      </c>
      <c r="T154">
        <v>35.907756999999997</v>
      </c>
      <c r="U154">
        <v>127.76692199999999</v>
      </c>
    </row>
    <row r="155" spans="1:21" x14ac:dyDescent="0.3">
      <c r="A155">
        <v>154</v>
      </c>
      <c r="B155" t="s">
        <v>407</v>
      </c>
      <c r="C155" t="s">
        <v>31</v>
      </c>
      <c r="D155" t="s">
        <v>408</v>
      </c>
      <c r="E155" t="s">
        <v>24</v>
      </c>
      <c r="F155" s="1">
        <v>0</v>
      </c>
      <c r="G155">
        <v>11193725</v>
      </c>
      <c r="H155">
        <v>18</v>
      </c>
      <c r="I155">
        <v>610952</v>
      </c>
      <c r="J155">
        <v>-174200</v>
      </c>
      <c r="K155">
        <v>4.7</v>
      </c>
      <c r="L155">
        <v>19</v>
      </c>
      <c r="M155">
        <v>25</v>
      </c>
      <c r="N155">
        <v>0.14000000000000001</v>
      </c>
      <c r="O155">
        <v>1003542</v>
      </c>
      <c r="P155">
        <v>48.9</v>
      </c>
      <c r="R155">
        <v>156</v>
      </c>
      <c r="S155" t="s">
        <v>29</v>
      </c>
      <c r="T155">
        <v>7.8699430000000001</v>
      </c>
      <c r="U155">
        <v>29.666789999999999</v>
      </c>
    </row>
    <row r="156" spans="1:21" x14ac:dyDescent="0.3">
      <c r="A156">
        <v>155</v>
      </c>
      <c r="B156" t="s">
        <v>409</v>
      </c>
      <c r="C156" t="s">
        <v>27</v>
      </c>
      <c r="D156" t="s">
        <v>410</v>
      </c>
      <c r="E156" t="s">
        <v>50</v>
      </c>
      <c r="F156" s="1">
        <v>1400000000000</v>
      </c>
      <c r="G156">
        <v>46754778</v>
      </c>
      <c r="H156">
        <v>94</v>
      </c>
      <c r="I156">
        <v>498800</v>
      </c>
      <c r="J156">
        <v>40000</v>
      </c>
      <c r="K156">
        <v>1.3</v>
      </c>
      <c r="L156">
        <v>45</v>
      </c>
      <c r="M156">
        <v>80</v>
      </c>
      <c r="N156">
        <v>0.6</v>
      </c>
      <c r="O156">
        <v>39215756</v>
      </c>
      <c r="P156">
        <v>79.099999999999994</v>
      </c>
      <c r="Q156">
        <v>83700000</v>
      </c>
      <c r="R156">
        <v>30</v>
      </c>
      <c r="S156" t="s">
        <v>411</v>
      </c>
      <c r="T156">
        <v>40.463667000000001</v>
      </c>
      <c r="U156">
        <v>-3.7492200000000002</v>
      </c>
    </row>
    <row r="157" spans="1:21" x14ac:dyDescent="0.3">
      <c r="A157">
        <v>156</v>
      </c>
      <c r="B157" t="s">
        <v>412</v>
      </c>
      <c r="C157" t="s">
        <v>22</v>
      </c>
      <c r="D157" t="s">
        <v>413</v>
      </c>
      <c r="E157" t="s">
        <v>24</v>
      </c>
      <c r="F157" s="1">
        <v>89000000000</v>
      </c>
      <c r="G157">
        <v>21413249</v>
      </c>
      <c r="H157">
        <v>341</v>
      </c>
      <c r="I157">
        <v>62710</v>
      </c>
      <c r="J157">
        <v>-97986</v>
      </c>
      <c r="K157">
        <v>2.2000000000000002</v>
      </c>
      <c r="L157">
        <v>34</v>
      </c>
      <c r="M157">
        <v>18</v>
      </c>
      <c r="N157">
        <v>0.27</v>
      </c>
      <c r="O157">
        <v>7121116</v>
      </c>
      <c r="P157">
        <v>71.5</v>
      </c>
      <c r="R157">
        <v>130</v>
      </c>
      <c r="S157" t="s">
        <v>116</v>
      </c>
      <c r="T157">
        <v>7.8730539999999998</v>
      </c>
      <c r="U157">
        <v>80.771797000000007</v>
      </c>
    </row>
    <row r="158" spans="1:21" x14ac:dyDescent="0.3">
      <c r="A158">
        <v>157</v>
      </c>
      <c r="B158" t="s">
        <v>414</v>
      </c>
      <c r="C158" t="s">
        <v>38</v>
      </c>
      <c r="D158" t="s">
        <v>415</v>
      </c>
      <c r="E158" t="s">
        <v>24</v>
      </c>
      <c r="F158" s="1">
        <v>0</v>
      </c>
      <c r="G158">
        <v>110940</v>
      </c>
      <c r="H158">
        <v>284</v>
      </c>
      <c r="I158">
        <v>390</v>
      </c>
      <c r="J158">
        <v>-200</v>
      </c>
      <c r="K158">
        <v>1.9</v>
      </c>
      <c r="L158">
        <v>33</v>
      </c>
      <c r="M158">
        <v>53</v>
      </c>
      <c r="N158">
        <v>0</v>
      </c>
      <c r="T158">
        <v>12.984305000000001</v>
      </c>
      <c r="U158">
        <v>-61.287227999999999</v>
      </c>
    </row>
    <row r="159" spans="1:21" x14ac:dyDescent="0.3">
      <c r="A159">
        <v>158</v>
      </c>
      <c r="B159" t="s">
        <v>416</v>
      </c>
      <c r="C159" t="s">
        <v>22</v>
      </c>
      <c r="D159" t="s">
        <v>417</v>
      </c>
      <c r="E159" t="s">
        <v>24</v>
      </c>
      <c r="F159" s="1">
        <v>0</v>
      </c>
      <c r="G159">
        <v>5101414</v>
      </c>
      <c r="H159">
        <v>847</v>
      </c>
      <c r="I159">
        <v>6020</v>
      </c>
      <c r="J159">
        <v>-10563</v>
      </c>
      <c r="K159">
        <v>3.7</v>
      </c>
      <c r="L159">
        <v>21</v>
      </c>
      <c r="M159">
        <v>80</v>
      </c>
      <c r="N159">
        <v>7.0000000000000007E-2</v>
      </c>
      <c r="T159">
        <v>31.952162000000001</v>
      </c>
      <c r="U159">
        <v>35.233153999999999</v>
      </c>
    </row>
    <row r="160" spans="1:21" x14ac:dyDescent="0.3">
      <c r="A160">
        <v>159</v>
      </c>
      <c r="B160" t="s">
        <v>418</v>
      </c>
      <c r="C160" t="s">
        <v>31</v>
      </c>
      <c r="D160" t="s">
        <v>419</v>
      </c>
      <c r="E160" t="s">
        <v>24</v>
      </c>
      <c r="F160" s="1">
        <v>34000000000</v>
      </c>
      <c r="G160">
        <v>43849260</v>
      </c>
      <c r="H160">
        <v>25</v>
      </c>
      <c r="I160">
        <v>1765048</v>
      </c>
      <c r="J160">
        <v>-50000</v>
      </c>
      <c r="K160">
        <v>4.4000000000000004</v>
      </c>
      <c r="L160">
        <v>20</v>
      </c>
      <c r="M160">
        <v>35</v>
      </c>
      <c r="N160">
        <v>0.56000000000000005</v>
      </c>
      <c r="O160">
        <v>12512639</v>
      </c>
      <c r="P160">
        <v>58.6</v>
      </c>
      <c r="S160" t="s">
        <v>327</v>
      </c>
      <c r="T160">
        <v>12.862807</v>
      </c>
      <c r="U160">
        <v>30.217635999999999</v>
      </c>
    </row>
    <row r="161" spans="1:21" x14ac:dyDescent="0.3">
      <c r="A161">
        <v>160</v>
      </c>
      <c r="B161" t="s">
        <v>420</v>
      </c>
      <c r="C161" t="s">
        <v>38</v>
      </c>
      <c r="D161" t="s">
        <v>421</v>
      </c>
      <c r="E161" t="s">
        <v>24</v>
      </c>
      <c r="F161" s="1">
        <v>3000000000</v>
      </c>
      <c r="G161">
        <v>586632</v>
      </c>
      <c r="H161">
        <v>4</v>
      </c>
      <c r="I161">
        <v>156000</v>
      </c>
      <c r="J161">
        <v>-1000</v>
      </c>
      <c r="K161">
        <v>2.4</v>
      </c>
      <c r="L161">
        <v>29</v>
      </c>
      <c r="M161">
        <v>65</v>
      </c>
      <c r="N161">
        <v>0.01</v>
      </c>
      <c r="O161">
        <v>275785</v>
      </c>
      <c r="P161">
        <v>67.400000000000006</v>
      </c>
      <c r="S161" t="s">
        <v>422</v>
      </c>
      <c r="T161">
        <v>3.919305</v>
      </c>
      <c r="U161">
        <v>-56.027782999999999</v>
      </c>
    </row>
    <row r="162" spans="1:21" x14ac:dyDescent="0.3">
      <c r="A162">
        <v>161</v>
      </c>
      <c r="B162" t="s">
        <v>423</v>
      </c>
      <c r="C162" t="s">
        <v>27</v>
      </c>
      <c r="D162" t="s">
        <v>424</v>
      </c>
      <c r="E162" t="s">
        <v>50</v>
      </c>
      <c r="F162" s="1">
        <v>636000000000</v>
      </c>
      <c r="G162">
        <v>10099265</v>
      </c>
      <c r="H162">
        <v>25</v>
      </c>
      <c r="I162">
        <v>410340</v>
      </c>
      <c r="J162">
        <v>40000</v>
      </c>
      <c r="K162">
        <v>1.9</v>
      </c>
      <c r="L162">
        <v>41</v>
      </c>
      <c r="M162">
        <v>88</v>
      </c>
      <c r="N162">
        <v>0.13</v>
      </c>
      <c r="O162">
        <v>9554907</v>
      </c>
      <c r="P162">
        <v>79.599999999999994</v>
      </c>
      <c r="Q162">
        <v>7400000</v>
      </c>
      <c r="R162">
        <v>7</v>
      </c>
      <c r="S162" t="s">
        <v>338</v>
      </c>
      <c r="T162">
        <v>60.128160999999999</v>
      </c>
      <c r="U162">
        <v>18.643501000000001</v>
      </c>
    </row>
    <row r="163" spans="1:21" x14ac:dyDescent="0.3">
      <c r="A163">
        <v>162</v>
      </c>
      <c r="B163" t="s">
        <v>425</v>
      </c>
      <c r="C163" t="s">
        <v>27</v>
      </c>
      <c r="D163" t="s">
        <v>426</v>
      </c>
      <c r="E163" t="s">
        <v>50</v>
      </c>
      <c r="F163" s="1">
        <v>801000000000</v>
      </c>
      <c r="G163">
        <v>8654622</v>
      </c>
      <c r="H163">
        <v>219</v>
      </c>
      <c r="I163">
        <v>39516</v>
      </c>
      <c r="J163">
        <v>52000</v>
      </c>
      <c r="K163">
        <v>1.5</v>
      </c>
      <c r="L163">
        <v>43</v>
      </c>
      <c r="M163">
        <v>74</v>
      </c>
      <c r="N163">
        <v>0.11</v>
      </c>
      <c r="O163">
        <v>7942864</v>
      </c>
      <c r="P163">
        <v>79.7</v>
      </c>
      <c r="Q163">
        <v>11800000</v>
      </c>
      <c r="R163">
        <v>6</v>
      </c>
      <c r="S163" t="s">
        <v>316</v>
      </c>
      <c r="T163">
        <v>46.818187999999999</v>
      </c>
      <c r="U163">
        <v>8.2275120000000008</v>
      </c>
    </row>
    <row r="164" spans="1:21" x14ac:dyDescent="0.3">
      <c r="A164">
        <v>163</v>
      </c>
      <c r="B164" t="s">
        <v>427</v>
      </c>
      <c r="C164" t="s">
        <v>22</v>
      </c>
      <c r="D164" t="s">
        <v>428</v>
      </c>
      <c r="E164" t="s">
        <v>24</v>
      </c>
      <c r="F164" s="1">
        <v>11000000000</v>
      </c>
      <c r="G164">
        <v>17500658</v>
      </c>
      <c r="H164">
        <v>95</v>
      </c>
      <c r="I164">
        <v>183630</v>
      </c>
      <c r="J164">
        <v>-427391</v>
      </c>
      <c r="K164">
        <v>2.8</v>
      </c>
      <c r="L164">
        <v>26</v>
      </c>
      <c r="M164">
        <v>60</v>
      </c>
      <c r="N164">
        <v>0.22</v>
      </c>
      <c r="O164">
        <v>6257430</v>
      </c>
      <c r="R164">
        <v>149</v>
      </c>
      <c r="S164" t="s">
        <v>88</v>
      </c>
      <c r="T164">
        <v>34.802075000000002</v>
      </c>
      <c r="U164">
        <v>38.996814999999998</v>
      </c>
    </row>
    <row r="165" spans="1:21" x14ac:dyDescent="0.3">
      <c r="A165">
        <v>164</v>
      </c>
      <c r="B165" t="s">
        <v>429</v>
      </c>
      <c r="C165" t="s">
        <v>22</v>
      </c>
      <c r="D165" t="s">
        <v>430</v>
      </c>
      <c r="E165" t="s">
        <v>50</v>
      </c>
      <c r="F165" s="1">
        <v>0</v>
      </c>
      <c r="G165">
        <v>23816775</v>
      </c>
      <c r="H165">
        <v>673</v>
      </c>
      <c r="I165">
        <v>35410</v>
      </c>
      <c r="J165">
        <v>30001</v>
      </c>
      <c r="K165">
        <v>1.2</v>
      </c>
      <c r="L165">
        <v>42</v>
      </c>
      <c r="M165">
        <v>79</v>
      </c>
      <c r="N165">
        <v>0.31</v>
      </c>
      <c r="O165">
        <v>21920626</v>
      </c>
      <c r="Q165">
        <v>11900000</v>
      </c>
      <c r="R165">
        <v>25</v>
      </c>
      <c r="S165" t="s">
        <v>88</v>
      </c>
      <c r="T165">
        <v>23.69781</v>
      </c>
      <c r="U165">
        <v>120.960515</v>
      </c>
    </row>
    <row r="166" spans="1:21" x14ac:dyDescent="0.3">
      <c r="A166">
        <v>165</v>
      </c>
      <c r="B166" t="s">
        <v>431</v>
      </c>
      <c r="C166" t="s">
        <v>22</v>
      </c>
      <c r="D166" t="s">
        <v>432</v>
      </c>
      <c r="E166" t="s">
        <v>24</v>
      </c>
      <c r="F166" s="1">
        <v>9000000000</v>
      </c>
      <c r="G166">
        <v>9537645</v>
      </c>
      <c r="H166">
        <v>68</v>
      </c>
      <c r="I166">
        <v>139960</v>
      </c>
      <c r="J166">
        <v>-20000</v>
      </c>
      <c r="K166">
        <v>3.6</v>
      </c>
      <c r="L166">
        <v>22</v>
      </c>
      <c r="M166">
        <v>27</v>
      </c>
      <c r="N166">
        <v>0.12</v>
      </c>
      <c r="O166">
        <v>1959127</v>
      </c>
      <c r="P166">
        <v>63.7</v>
      </c>
      <c r="R166">
        <v>74</v>
      </c>
      <c r="S166" t="s">
        <v>25</v>
      </c>
      <c r="T166">
        <v>38.861033999999997</v>
      </c>
      <c r="U166">
        <v>71.276093000000003</v>
      </c>
    </row>
    <row r="167" spans="1:21" x14ac:dyDescent="0.3">
      <c r="A167">
        <v>166</v>
      </c>
      <c r="B167" t="s">
        <v>433</v>
      </c>
      <c r="C167" t="s">
        <v>31</v>
      </c>
      <c r="D167" t="s">
        <v>434</v>
      </c>
      <c r="E167" t="s">
        <v>24</v>
      </c>
      <c r="F167" s="1">
        <v>68000000000</v>
      </c>
      <c r="G167">
        <v>59734218</v>
      </c>
      <c r="H167">
        <v>67</v>
      </c>
      <c r="I167">
        <v>885800</v>
      </c>
      <c r="J167">
        <v>-40076</v>
      </c>
      <c r="K167">
        <v>4.9000000000000004</v>
      </c>
      <c r="L167">
        <v>18</v>
      </c>
      <c r="M167">
        <v>37</v>
      </c>
      <c r="N167">
        <v>0.77</v>
      </c>
      <c r="O167">
        <v>9169603</v>
      </c>
      <c r="R167">
        <v>153</v>
      </c>
      <c r="S167" t="s">
        <v>25</v>
      </c>
      <c r="T167">
        <v>-6.3690280000000001</v>
      </c>
      <c r="U167">
        <v>34.888821999999998</v>
      </c>
    </row>
    <row r="168" spans="1:21" x14ac:dyDescent="0.3">
      <c r="A168">
        <v>167</v>
      </c>
      <c r="B168" t="s">
        <v>435</v>
      </c>
      <c r="C168" t="s">
        <v>22</v>
      </c>
      <c r="D168" t="s">
        <v>436</v>
      </c>
      <c r="E168" t="s">
        <v>24</v>
      </c>
      <c r="F168" s="1">
        <v>506000000000</v>
      </c>
      <c r="G168">
        <v>69799978</v>
      </c>
      <c r="H168">
        <v>137</v>
      </c>
      <c r="I168">
        <v>510890</v>
      </c>
      <c r="J168">
        <v>19444</v>
      </c>
      <c r="K168">
        <v>1.5</v>
      </c>
      <c r="L168">
        <v>40</v>
      </c>
      <c r="M168">
        <v>51</v>
      </c>
      <c r="N168">
        <v>0.9</v>
      </c>
      <c r="O168">
        <v>36513941</v>
      </c>
      <c r="P168">
        <v>71.099999999999994</v>
      </c>
      <c r="Q168">
        <v>39800000</v>
      </c>
      <c r="R168">
        <v>52</v>
      </c>
      <c r="S168" t="s">
        <v>116</v>
      </c>
      <c r="T168">
        <v>15.870032</v>
      </c>
      <c r="U168">
        <v>100.992541</v>
      </c>
    </row>
    <row r="169" spans="1:21" x14ac:dyDescent="0.3">
      <c r="A169">
        <v>168</v>
      </c>
      <c r="B169" t="s">
        <v>437</v>
      </c>
      <c r="C169" t="s">
        <v>22</v>
      </c>
      <c r="D169" t="s">
        <v>438</v>
      </c>
      <c r="E169" t="s">
        <v>24</v>
      </c>
      <c r="F169" s="1">
        <v>0</v>
      </c>
      <c r="G169">
        <v>1318445</v>
      </c>
      <c r="H169">
        <v>89</v>
      </c>
      <c r="I169">
        <v>14870</v>
      </c>
      <c r="J169">
        <v>-5385</v>
      </c>
      <c r="K169">
        <v>4.0999999999999996</v>
      </c>
      <c r="L169">
        <v>21</v>
      </c>
      <c r="M169">
        <v>33</v>
      </c>
      <c r="N169">
        <v>0.02</v>
      </c>
      <c r="P169">
        <v>58.7</v>
      </c>
      <c r="T169">
        <v>-8.8742169999999998</v>
      </c>
      <c r="U169">
        <v>125.72753899999999</v>
      </c>
    </row>
    <row r="170" spans="1:21" x14ac:dyDescent="0.3">
      <c r="A170">
        <v>169</v>
      </c>
      <c r="B170" t="s">
        <v>439</v>
      </c>
      <c r="C170" t="s">
        <v>31</v>
      </c>
      <c r="D170" t="s">
        <v>440</v>
      </c>
      <c r="E170" t="s">
        <v>24</v>
      </c>
      <c r="F170" s="1">
        <v>8000000000</v>
      </c>
      <c r="G170">
        <v>8278724</v>
      </c>
      <c r="H170">
        <v>152</v>
      </c>
      <c r="I170">
        <v>54390</v>
      </c>
      <c r="J170">
        <v>-2000</v>
      </c>
      <c r="K170">
        <v>4.4000000000000004</v>
      </c>
      <c r="L170">
        <v>19</v>
      </c>
      <c r="M170">
        <v>43</v>
      </c>
      <c r="N170">
        <v>0.11</v>
      </c>
      <c r="O170">
        <v>963795</v>
      </c>
      <c r="P170">
        <v>54.6</v>
      </c>
      <c r="R170">
        <v>139</v>
      </c>
      <c r="S170" t="s">
        <v>74</v>
      </c>
      <c r="T170">
        <v>8.6195430000000002</v>
      </c>
      <c r="U170">
        <v>0.82478200000000002</v>
      </c>
    </row>
    <row r="171" spans="1:21" x14ac:dyDescent="0.3">
      <c r="A171">
        <v>170</v>
      </c>
      <c r="B171" t="s">
        <v>441</v>
      </c>
      <c r="C171" t="s">
        <v>48</v>
      </c>
      <c r="D171" t="s">
        <v>442</v>
      </c>
      <c r="E171" t="s">
        <v>24</v>
      </c>
      <c r="F171" s="1">
        <v>0</v>
      </c>
      <c r="G171">
        <v>105695</v>
      </c>
      <c r="H171">
        <v>147</v>
      </c>
      <c r="I171">
        <v>720</v>
      </c>
      <c r="J171">
        <v>-800</v>
      </c>
      <c r="K171">
        <v>3.6</v>
      </c>
      <c r="L171">
        <v>22</v>
      </c>
      <c r="M171">
        <v>24</v>
      </c>
      <c r="N171">
        <v>0</v>
      </c>
      <c r="O171">
        <v>44558</v>
      </c>
      <c r="P171">
        <v>71.599999999999994</v>
      </c>
      <c r="S171" t="s">
        <v>40</v>
      </c>
      <c r="T171">
        <v>-21.178985999999998</v>
      </c>
      <c r="U171">
        <v>-175.19824199999999</v>
      </c>
    </row>
    <row r="172" spans="1:21" x14ac:dyDescent="0.3">
      <c r="A172">
        <v>171</v>
      </c>
      <c r="B172" t="s">
        <v>443</v>
      </c>
      <c r="C172" t="s">
        <v>38</v>
      </c>
      <c r="D172" t="s">
        <v>444</v>
      </c>
      <c r="E172" t="s">
        <v>24</v>
      </c>
      <c r="F172" s="1">
        <v>24000000000</v>
      </c>
      <c r="G172">
        <v>1399488</v>
      </c>
      <c r="H172">
        <v>273</v>
      </c>
      <c r="I172">
        <v>5130</v>
      </c>
      <c r="J172">
        <v>-800</v>
      </c>
      <c r="K172">
        <v>1.7</v>
      </c>
      <c r="L172">
        <v>36</v>
      </c>
      <c r="M172">
        <v>52</v>
      </c>
      <c r="N172">
        <v>0.02</v>
      </c>
      <c r="O172">
        <v>1058744</v>
      </c>
      <c r="P172">
        <v>69.099999999999994</v>
      </c>
      <c r="R172">
        <v>39</v>
      </c>
      <c r="S172" t="s">
        <v>445</v>
      </c>
      <c r="T172">
        <v>10.691803</v>
      </c>
      <c r="U172">
        <v>-61.222503000000003</v>
      </c>
    </row>
    <row r="173" spans="1:21" x14ac:dyDescent="0.3">
      <c r="A173">
        <v>172</v>
      </c>
      <c r="B173" t="s">
        <v>446</v>
      </c>
      <c r="C173" t="s">
        <v>31</v>
      </c>
      <c r="D173" t="s">
        <v>447</v>
      </c>
      <c r="E173" t="s">
        <v>24</v>
      </c>
      <c r="F173" s="1">
        <v>47000000000</v>
      </c>
      <c r="G173">
        <v>11818619</v>
      </c>
      <c r="H173">
        <v>76</v>
      </c>
      <c r="I173">
        <v>155360</v>
      </c>
      <c r="J173">
        <v>-4000</v>
      </c>
      <c r="K173">
        <v>2.2000000000000002</v>
      </c>
      <c r="L173">
        <v>33</v>
      </c>
      <c r="M173">
        <v>70</v>
      </c>
      <c r="N173">
        <v>0.15</v>
      </c>
      <c r="O173">
        <v>6400330</v>
      </c>
      <c r="P173">
        <v>72.900000000000006</v>
      </c>
      <c r="Q173">
        <v>9400000</v>
      </c>
      <c r="R173">
        <v>124</v>
      </c>
      <c r="S173" t="s">
        <v>74</v>
      </c>
      <c r="T173">
        <v>33.886916999999997</v>
      </c>
      <c r="U173">
        <v>9.5374990000000004</v>
      </c>
    </row>
    <row r="174" spans="1:21" x14ac:dyDescent="0.3">
      <c r="A174">
        <v>173</v>
      </c>
      <c r="B174" t="s">
        <v>448</v>
      </c>
      <c r="C174" t="s">
        <v>22</v>
      </c>
      <c r="D174" t="s">
        <v>449</v>
      </c>
      <c r="E174" t="s">
        <v>24</v>
      </c>
      <c r="F174" s="1">
        <v>819000000000</v>
      </c>
      <c r="G174">
        <v>84339067</v>
      </c>
      <c r="H174">
        <v>110</v>
      </c>
      <c r="I174">
        <v>769630</v>
      </c>
      <c r="J174">
        <v>283922</v>
      </c>
      <c r="K174">
        <v>2.1</v>
      </c>
      <c r="L174">
        <v>32</v>
      </c>
      <c r="M174">
        <v>76</v>
      </c>
      <c r="N174">
        <v>1.08</v>
      </c>
      <c r="O174">
        <v>52225879</v>
      </c>
      <c r="P174">
        <v>74</v>
      </c>
      <c r="Q174">
        <v>51200000</v>
      </c>
      <c r="R174">
        <v>79</v>
      </c>
      <c r="S174" t="s">
        <v>46</v>
      </c>
      <c r="T174">
        <v>38.963745000000003</v>
      </c>
      <c r="U174">
        <v>35.243321999999999</v>
      </c>
    </row>
    <row r="175" spans="1:21" x14ac:dyDescent="0.3">
      <c r="A175">
        <v>174</v>
      </c>
      <c r="B175" t="s">
        <v>450</v>
      </c>
      <c r="C175" t="s">
        <v>22</v>
      </c>
      <c r="D175" t="s">
        <v>451</v>
      </c>
      <c r="E175" t="s">
        <v>24</v>
      </c>
      <c r="F175" s="1">
        <v>45000000000</v>
      </c>
      <c r="G175">
        <v>6031200</v>
      </c>
      <c r="H175">
        <v>13</v>
      </c>
      <c r="I175">
        <v>469930</v>
      </c>
      <c r="J175">
        <v>-5000</v>
      </c>
      <c r="K175">
        <v>2.8</v>
      </c>
      <c r="L175">
        <v>27</v>
      </c>
      <c r="M175">
        <v>53</v>
      </c>
      <c r="N175">
        <v>0.08</v>
      </c>
      <c r="O175">
        <v>1223591</v>
      </c>
      <c r="P175">
        <v>63.8</v>
      </c>
      <c r="R175">
        <v>87</v>
      </c>
      <c r="S175" t="s">
        <v>56</v>
      </c>
      <c r="T175">
        <v>38.969718999999998</v>
      </c>
      <c r="U175">
        <v>59.556277999999999</v>
      </c>
    </row>
    <row r="176" spans="1:21" x14ac:dyDescent="0.3">
      <c r="A176">
        <v>175</v>
      </c>
      <c r="B176" t="s">
        <v>452</v>
      </c>
      <c r="C176" t="s">
        <v>31</v>
      </c>
      <c r="D176" t="s">
        <v>453</v>
      </c>
      <c r="E176" t="s">
        <v>24</v>
      </c>
      <c r="F176" s="1">
        <v>41000000000</v>
      </c>
      <c r="G176">
        <v>45741007</v>
      </c>
      <c r="H176">
        <v>229</v>
      </c>
      <c r="I176">
        <v>199810</v>
      </c>
      <c r="J176">
        <v>168694</v>
      </c>
      <c r="K176">
        <v>5</v>
      </c>
      <c r="L176">
        <v>17</v>
      </c>
      <c r="M176">
        <v>26</v>
      </c>
      <c r="N176">
        <v>0.59</v>
      </c>
      <c r="O176">
        <v>10162807</v>
      </c>
      <c r="P176">
        <v>46.6</v>
      </c>
      <c r="R176">
        <v>136</v>
      </c>
      <c r="S176" t="s">
        <v>371</v>
      </c>
      <c r="T176">
        <v>1.3733329999999999</v>
      </c>
      <c r="U176">
        <v>32.290275000000001</v>
      </c>
    </row>
    <row r="177" spans="1:21" x14ac:dyDescent="0.3">
      <c r="A177">
        <v>176</v>
      </c>
      <c r="B177" t="s">
        <v>454</v>
      </c>
      <c r="C177" t="s">
        <v>27</v>
      </c>
      <c r="D177" t="s">
        <v>455</v>
      </c>
      <c r="E177" t="s">
        <v>24</v>
      </c>
      <c r="F177" s="1">
        <v>200000000000</v>
      </c>
      <c r="G177">
        <v>43733762</v>
      </c>
      <c r="H177">
        <v>75</v>
      </c>
      <c r="I177">
        <v>579320</v>
      </c>
      <c r="J177">
        <v>10000</v>
      </c>
      <c r="K177">
        <v>1.4</v>
      </c>
      <c r="L177">
        <v>41</v>
      </c>
      <c r="M177">
        <v>69</v>
      </c>
      <c r="N177">
        <v>0.56000000000000005</v>
      </c>
      <c r="O177">
        <v>25260147</v>
      </c>
      <c r="P177">
        <v>67.5</v>
      </c>
      <c r="Q177">
        <v>14200000</v>
      </c>
      <c r="R177">
        <v>133</v>
      </c>
      <c r="S177" t="s">
        <v>46</v>
      </c>
      <c r="T177">
        <v>48.379432999999999</v>
      </c>
      <c r="U177">
        <v>31.165579999999999</v>
      </c>
    </row>
    <row r="178" spans="1:21" x14ac:dyDescent="0.3">
      <c r="A178">
        <v>177</v>
      </c>
      <c r="B178" t="s">
        <v>456</v>
      </c>
      <c r="C178" t="s">
        <v>22</v>
      </c>
      <c r="D178" t="s">
        <v>457</v>
      </c>
      <c r="E178" t="s">
        <v>24</v>
      </c>
      <c r="F178" s="1">
        <v>415000000000</v>
      </c>
      <c r="G178">
        <v>9890402</v>
      </c>
      <c r="H178">
        <v>118</v>
      </c>
      <c r="I178">
        <v>83600</v>
      </c>
      <c r="J178">
        <v>40000</v>
      </c>
      <c r="K178">
        <v>1.4</v>
      </c>
      <c r="L178">
        <v>33</v>
      </c>
      <c r="M178">
        <v>86</v>
      </c>
      <c r="N178">
        <v>0.13</v>
      </c>
      <c r="O178">
        <v>8913217</v>
      </c>
      <c r="P178">
        <v>74.2</v>
      </c>
      <c r="Q178">
        <v>16700000</v>
      </c>
      <c r="R178">
        <v>21</v>
      </c>
      <c r="S178" t="s">
        <v>62</v>
      </c>
      <c r="T178">
        <v>23.424075999999999</v>
      </c>
      <c r="U178">
        <v>53.847817999999997</v>
      </c>
    </row>
    <row r="179" spans="1:21" x14ac:dyDescent="0.3">
      <c r="A179">
        <v>178</v>
      </c>
      <c r="B179" t="s">
        <v>458</v>
      </c>
      <c r="C179" t="s">
        <v>27</v>
      </c>
      <c r="D179" t="s">
        <v>459</v>
      </c>
      <c r="E179" t="s">
        <v>50</v>
      </c>
      <c r="F179" s="1">
        <v>3100000000000</v>
      </c>
      <c r="G179">
        <v>67886011</v>
      </c>
      <c r="H179">
        <v>281</v>
      </c>
      <c r="I179">
        <v>241930</v>
      </c>
      <c r="J179">
        <v>260650</v>
      </c>
      <c r="K179">
        <v>1.8</v>
      </c>
      <c r="L179">
        <v>40</v>
      </c>
      <c r="M179">
        <v>83</v>
      </c>
      <c r="N179">
        <v>0.87</v>
      </c>
      <c r="O179">
        <v>62621016</v>
      </c>
      <c r="P179">
        <v>79</v>
      </c>
      <c r="Q179">
        <v>39400000</v>
      </c>
      <c r="R179">
        <v>15</v>
      </c>
      <c r="S179" t="s">
        <v>74</v>
      </c>
      <c r="T179">
        <v>55.378050999999999</v>
      </c>
      <c r="U179">
        <v>-3.4359730000000002</v>
      </c>
    </row>
    <row r="180" spans="1:21" x14ac:dyDescent="0.3">
      <c r="A180">
        <v>179</v>
      </c>
      <c r="B180" t="s">
        <v>460</v>
      </c>
      <c r="C180" t="s">
        <v>38</v>
      </c>
      <c r="D180" t="s">
        <v>461</v>
      </c>
      <c r="E180" t="s">
        <v>50</v>
      </c>
      <c r="F180" s="1">
        <v>23300000000000</v>
      </c>
      <c r="G180">
        <v>331002651</v>
      </c>
      <c r="H180">
        <v>36</v>
      </c>
      <c r="I180">
        <v>9147420</v>
      </c>
      <c r="J180">
        <v>954806</v>
      </c>
      <c r="K180">
        <v>1.8</v>
      </c>
      <c r="L180">
        <v>38</v>
      </c>
      <c r="M180">
        <v>83</v>
      </c>
      <c r="N180">
        <v>4.25</v>
      </c>
      <c r="O180">
        <v>244090854</v>
      </c>
      <c r="P180">
        <v>76.8</v>
      </c>
      <c r="Q180">
        <v>79300000</v>
      </c>
      <c r="R180">
        <v>19</v>
      </c>
      <c r="S180" t="s">
        <v>29</v>
      </c>
      <c r="T180">
        <v>37.090240000000001</v>
      </c>
      <c r="U180">
        <v>-95.712890999999999</v>
      </c>
    </row>
    <row r="181" spans="1:21" x14ac:dyDescent="0.3">
      <c r="A181">
        <v>180</v>
      </c>
      <c r="B181" t="s">
        <v>462</v>
      </c>
      <c r="C181" t="s">
        <v>38</v>
      </c>
      <c r="D181" t="s">
        <v>463</v>
      </c>
      <c r="E181" t="s">
        <v>24</v>
      </c>
      <c r="F181" s="1">
        <v>59000000000</v>
      </c>
      <c r="G181">
        <v>3473730</v>
      </c>
      <c r="H181">
        <v>20</v>
      </c>
      <c r="I181">
        <v>175020</v>
      </c>
      <c r="J181">
        <v>-3000</v>
      </c>
      <c r="K181">
        <v>2</v>
      </c>
      <c r="L181">
        <v>36</v>
      </c>
      <c r="M181">
        <v>96</v>
      </c>
      <c r="N181">
        <v>0.04</v>
      </c>
      <c r="O181">
        <v>2360269</v>
      </c>
      <c r="P181">
        <v>75.099999999999994</v>
      </c>
      <c r="R181">
        <v>33</v>
      </c>
      <c r="S181" t="s">
        <v>150</v>
      </c>
      <c r="T181">
        <v>-32.522779</v>
      </c>
      <c r="U181">
        <v>-55.765835000000003</v>
      </c>
    </row>
    <row r="182" spans="1:21" x14ac:dyDescent="0.3">
      <c r="A182">
        <v>181</v>
      </c>
      <c r="B182" t="s">
        <v>464</v>
      </c>
      <c r="C182" t="s">
        <v>22</v>
      </c>
      <c r="D182" t="s">
        <v>465</v>
      </c>
      <c r="E182" t="s">
        <v>24</v>
      </c>
      <c r="F182" s="1">
        <v>69000000000</v>
      </c>
      <c r="G182">
        <v>33469203</v>
      </c>
      <c r="H182">
        <v>79</v>
      </c>
      <c r="I182">
        <v>425400</v>
      </c>
      <c r="J182">
        <v>-8863</v>
      </c>
      <c r="K182">
        <v>2.4</v>
      </c>
      <c r="L182">
        <v>28</v>
      </c>
      <c r="M182">
        <v>50</v>
      </c>
      <c r="N182">
        <v>0.43</v>
      </c>
      <c r="O182">
        <v>16692456</v>
      </c>
      <c r="P182">
        <v>67.099999999999994</v>
      </c>
      <c r="Q182">
        <v>6700000</v>
      </c>
      <c r="R182">
        <v>41</v>
      </c>
      <c r="S182" t="s">
        <v>25</v>
      </c>
      <c r="T182">
        <v>41.377490999999999</v>
      </c>
      <c r="U182">
        <v>64.585262</v>
      </c>
    </row>
    <row r="183" spans="1:21" x14ac:dyDescent="0.3">
      <c r="A183">
        <v>182</v>
      </c>
      <c r="B183" t="s">
        <v>466</v>
      </c>
      <c r="C183" t="s">
        <v>48</v>
      </c>
      <c r="D183" t="s">
        <v>467</v>
      </c>
      <c r="E183" t="s">
        <v>24</v>
      </c>
      <c r="F183" s="1">
        <v>956000000</v>
      </c>
      <c r="G183">
        <v>307145</v>
      </c>
      <c r="H183">
        <v>25</v>
      </c>
      <c r="I183">
        <v>12190</v>
      </c>
      <c r="J183">
        <v>120</v>
      </c>
      <c r="K183">
        <v>3.8</v>
      </c>
      <c r="L183">
        <v>21</v>
      </c>
      <c r="M183">
        <v>24</v>
      </c>
      <c r="N183">
        <v>0</v>
      </c>
      <c r="O183">
        <v>71050</v>
      </c>
      <c r="P183">
        <v>69</v>
      </c>
      <c r="S183" t="s">
        <v>468</v>
      </c>
      <c r="T183">
        <v>-15.376706</v>
      </c>
      <c r="U183">
        <v>166.959158</v>
      </c>
    </row>
    <row r="184" spans="1:21" x14ac:dyDescent="0.3">
      <c r="A184">
        <v>183</v>
      </c>
      <c r="B184" t="s">
        <v>469</v>
      </c>
      <c r="C184" t="s">
        <v>38</v>
      </c>
      <c r="D184" t="s">
        <v>470</v>
      </c>
      <c r="E184" t="s">
        <v>24</v>
      </c>
      <c r="F184" s="1">
        <v>0</v>
      </c>
      <c r="G184">
        <v>28435940</v>
      </c>
      <c r="H184">
        <v>32</v>
      </c>
      <c r="I184">
        <v>882050</v>
      </c>
      <c r="J184">
        <v>-653249</v>
      </c>
      <c r="K184">
        <v>2.2999999999999998</v>
      </c>
      <c r="L184">
        <v>30</v>
      </c>
      <c r="M184">
        <v>54</v>
      </c>
      <c r="N184">
        <v>0.36</v>
      </c>
      <c r="O184">
        <v>20564451</v>
      </c>
      <c r="R184">
        <v>108</v>
      </c>
      <c r="S184" t="s">
        <v>471</v>
      </c>
      <c r="T184">
        <v>6.4237500000000001</v>
      </c>
      <c r="U184">
        <v>-66.589730000000003</v>
      </c>
    </row>
    <row r="185" spans="1:21" x14ac:dyDescent="0.3">
      <c r="A185">
        <v>184</v>
      </c>
      <c r="B185" t="s">
        <v>472</v>
      </c>
      <c r="C185" t="s">
        <v>22</v>
      </c>
      <c r="D185" t="s">
        <v>473</v>
      </c>
      <c r="E185" t="s">
        <v>24</v>
      </c>
      <c r="F185" s="1">
        <v>366000000000</v>
      </c>
      <c r="G185">
        <v>97338579</v>
      </c>
      <c r="H185">
        <v>314</v>
      </c>
      <c r="I185">
        <v>310070</v>
      </c>
      <c r="J185">
        <v>-80000</v>
      </c>
      <c r="K185">
        <v>2.1</v>
      </c>
      <c r="L185">
        <v>32</v>
      </c>
      <c r="M185">
        <v>38</v>
      </c>
      <c r="N185">
        <v>1.25</v>
      </c>
      <c r="O185">
        <v>47359575</v>
      </c>
      <c r="Q185">
        <v>18000000</v>
      </c>
      <c r="R185">
        <v>94</v>
      </c>
      <c r="S185" t="s">
        <v>474</v>
      </c>
      <c r="T185">
        <v>14.058324000000001</v>
      </c>
      <c r="U185">
        <v>108.277199</v>
      </c>
    </row>
    <row r="186" spans="1:21" x14ac:dyDescent="0.3">
      <c r="A186">
        <v>185</v>
      </c>
      <c r="B186" t="s">
        <v>475</v>
      </c>
      <c r="C186" t="s">
        <v>22</v>
      </c>
      <c r="D186" t="s">
        <v>476</v>
      </c>
      <c r="E186" t="s">
        <v>24</v>
      </c>
      <c r="F186" s="1">
        <v>22000000000</v>
      </c>
      <c r="G186">
        <v>29825964</v>
      </c>
      <c r="H186">
        <v>56</v>
      </c>
      <c r="I186">
        <v>527970</v>
      </c>
      <c r="J186">
        <v>-30000</v>
      </c>
      <c r="K186">
        <v>3.8</v>
      </c>
      <c r="L186">
        <v>20</v>
      </c>
      <c r="M186">
        <v>38</v>
      </c>
      <c r="N186">
        <v>0.38</v>
      </c>
      <c r="O186">
        <v>7548512</v>
      </c>
      <c r="P186">
        <v>68</v>
      </c>
      <c r="R186">
        <v>151</v>
      </c>
      <c r="S186" t="s">
        <v>25</v>
      </c>
      <c r="T186">
        <v>15.552727000000001</v>
      </c>
      <c r="U186">
        <v>48.516387999999999</v>
      </c>
    </row>
    <row r="187" spans="1:21" x14ac:dyDescent="0.3">
      <c r="A187">
        <v>186</v>
      </c>
      <c r="B187" t="s">
        <v>477</v>
      </c>
      <c r="C187" t="s">
        <v>31</v>
      </c>
      <c r="D187" t="s">
        <v>478</v>
      </c>
      <c r="E187" t="s">
        <v>24</v>
      </c>
      <c r="F187" s="1">
        <v>22000000000</v>
      </c>
      <c r="G187">
        <v>18383955</v>
      </c>
      <c r="H187">
        <v>25</v>
      </c>
      <c r="I187">
        <v>743390</v>
      </c>
      <c r="J187">
        <v>-8000</v>
      </c>
      <c r="K187">
        <v>4.7</v>
      </c>
      <c r="L187">
        <v>18</v>
      </c>
      <c r="M187">
        <v>45</v>
      </c>
      <c r="N187">
        <v>0.24</v>
      </c>
      <c r="O187">
        <v>4760715</v>
      </c>
      <c r="P187">
        <v>43.8</v>
      </c>
      <c r="R187">
        <v>138</v>
      </c>
      <c r="S187" t="s">
        <v>29</v>
      </c>
      <c r="T187">
        <v>-13.133896999999999</v>
      </c>
      <c r="U187">
        <v>27.849332</v>
      </c>
    </row>
    <row r="188" spans="1:21" x14ac:dyDescent="0.3">
      <c r="A188">
        <v>187</v>
      </c>
      <c r="B188" t="s">
        <v>479</v>
      </c>
      <c r="C188" t="s">
        <v>31</v>
      </c>
      <c r="D188" t="s">
        <v>480</v>
      </c>
      <c r="E188" t="s">
        <v>24</v>
      </c>
      <c r="F188" s="1">
        <v>28000000000</v>
      </c>
      <c r="G188">
        <v>14862924</v>
      </c>
      <c r="H188">
        <v>38</v>
      </c>
      <c r="I188">
        <v>386850</v>
      </c>
      <c r="J188">
        <v>-116858</v>
      </c>
      <c r="K188">
        <v>3.6</v>
      </c>
      <c r="L188">
        <v>19</v>
      </c>
      <c r="M188">
        <v>38</v>
      </c>
      <c r="N188">
        <v>0.19</v>
      </c>
      <c r="O188">
        <v>4472992</v>
      </c>
      <c r="P188">
        <v>46</v>
      </c>
      <c r="R188">
        <v>146</v>
      </c>
      <c r="S188" t="s">
        <v>481</v>
      </c>
      <c r="T188">
        <v>-19.015438</v>
      </c>
      <c r="U188">
        <v>29.154857</v>
      </c>
    </row>
  </sheetData>
  <dataValidations count="1">
    <dataValidation type="list" allowBlank="1" showInputMessage="1" showErrorMessage="1" sqref="W10" xr:uid="{CFC43B8A-30CE-4A84-95FE-C5C3109A45FC}">
      <formula1>$B:$B</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ED37F-4DA6-42E7-8AA0-FF487AFB7410}">
  <dimension ref="A1:J30"/>
  <sheetViews>
    <sheetView topLeftCell="A10" workbookViewId="0">
      <selection activeCell="A30" sqref="A30:F30"/>
    </sheetView>
  </sheetViews>
  <sheetFormatPr defaultRowHeight="14.4" x14ac:dyDescent="0.3"/>
  <cols>
    <col min="1" max="1" width="86.77734375" customWidth="1"/>
    <col min="6" max="6" width="13.88671875" customWidth="1"/>
    <col min="8" max="8" width="21.6640625" bestFit="1" customWidth="1"/>
    <col min="9" max="9" width="10.77734375" bestFit="1" customWidth="1"/>
  </cols>
  <sheetData>
    <row r="1" spans="1:10" ht="18" x14ac:dyDescent="0.35">
      <c r="A1" s="14" t="s">
        <v>516</v>
      </c>
    </row>
    <row r="2" spans="1:10" x14ac:dyDescent="0.3">
      <c r="A2" t="s">
        <v>487</v>
      </c>
    </row>
    <row r="4" spans="1:10" x14ac:dyDescent="0.3">
      <c r="A4" t="s">
        <v>484</v>
      </c>
    </row>
    <row r="6" spans="1:10" x14ac:dyDescent="0.3">
      <c r="A6" t="s">
        <v>485</v>
      </c>
      <c r="D6" s="12"/>
      <c r="E6" s="12"/>
      <c r="I6" s="12"/>
      <c r="J6" s="12"/>
    </row>
    <row r="7" spans="1:10" x14ac:dyDescent="0.3">
      <c r="D7" s="12"/>
      <c r="E7" s="12"/>
      <c r="I7" s="12"/>
      <c r="J7" s="12"/>
    </row>
    <row r="8" spans="1:10" x14ac:dyDescent="0.3">
      <c r="A8" t="s">
        <v>483</v>
      </c>
      <c r="D8" s="12"/>
      <c r="E8" s="12"/>
      <c r="I8" s="12"/>
      <c r="J8" s="12"/>
    </row>
    <row r="9" spans="1:10" ht="15" thickBot="1" x14ac:dyDescent="0.35">
      <c r="D9" s="12"/>
      <c r="E9" s="12"/>
      <c r="I9" s="12"/>
      <c r="J9" s="12"/>
    </row>
    <row r="10" spans="1:10" x14ac:dyDescent="0.3">
      <c r="A10" t="s">
        <v>505</v>
      </c>
      <c r="F10" s="19" t="s">
        <v>504</v>
      </c>
      <c r="G10" s="20"/>
      <c r="H10" s="21"/>
    </row>
    <row r="11" spans="1:10" ht="15" thickBot="1" x14ac:dyDescent="0.35">
      <c r="F11" s="22"/>
      <c r="G11" s="23"/>
      <c r="H11" s="24"/>
    </row>
    <row r="12" spans="1:10" x14ac:dyDescent="0.3">
      <c r="A12" t="s">
        <v>506</v>
      </c>
    </row>
    <row r="13" spans="1:10" x14ac:dyDescent="0.3">
      <c r="F13" s="13"/>
      <c r="G13" s="13"/>
      <c r="H13" s="13"/>
    </row>
    <row r="14" spans="1:10" x14ac:dyDescent="0.3">
      <c r="A14" t="s">
        <v>507</v>
      </c>
    </row>
    <row r="15" spans="1:10" x14ac:dyDescent="0.3">
      <c r="A15" s="2"/>
    </row>
    <row r="16" spans="1:10" x14ac:dyDescent="0.3">
      <c r="A16" t="s">
        <v>482</v>
      </c>
      <c r="B16" s="3" t="s">
        <v>486</v>
      </c>
    </row>
    <row r="17" spans="1:6" x14ac:dyDescent="0.3">
      <c r="B17" s="3"/>
    </row>
    <row r="18" spans="1:6" x14ac:dyDescent="0.3">
      <c r="A18" t="s">
        <v>513</v>
      </c>
    </row>
    <row r="19" spans="1:6" x14ac:dyDescent="0.3">
      <c r="A19" s="2"/>
    </row>
    <row r="20" spans="1:6" x14ac:dyDescent="0.3">
      <c r="A20" s="2" t="s">
        <v>514</v>
      </c>
    </row>
    <row r="23" spans="1:6" ht="18" x14ac:dyDescent="0.35">
      <c r="A23" s="14" t="s">
        <v>515</v>
      </c>
    </row>
    <row r="24" spans="1:6" x14ac:dyDescent="0.3">
      <c r="A24" t="s">
        <v>517</v>
      </c>
    </row>
    <row r="26" spans="1:6" ht="34.049999999999997" customHeight="1" x14ac:dyDescent="0.3">
      <c r="A26" s="18" t="s">
        <v>518</v>
      </c>
      <c r="B26" s="18"/>
      <c r="C26" s="18"/>
      <c r="D26" s="18"/>
      <c r="E26" s="18"/>
    </row>
    <row r="27" spans="1:6" ht="18.45" customHeight="1" x14ac:dyDescent="0.3">
      <c r="A27" s="10"/>
      <c r="B27" s="10"/>
      <c r="C27" s="10"/>
      <c r="D27" s="10"/>
      <c r="E27" s="10"/>
    </row>
    <row r="28" spans="1:6" x14ac:dyDescent="0.3">
      <c r="A28" t="s">
        <v>494</v>
      </c>
    </row>
    <row r="30" spans="1:6" ht="52.05" customHeight="1" x14ac:dyDescent="0.3">
      <c r="A30" s="18" t="s">
        <v>497</v>
      </c>
      <c r="B30" s="18"/>
      <c r="C30" s="18"/>
      <c r="D30" s="18"/>
      <c r="E30" s="18"/>
      <c r="F30" s="18"/>
    </row>
  </sheetData>
  <sortState xmlns:xlrd2="http://schemas.microsoft.com/office/spreadsheetml/2017/richdata2" ref="H4:I200">
    <sortCondition descending="1" ref="I2:I200"/>
  </sortState>
  <mergeCells count="3">
    <mergeCell ref="A30:F30"/>
    <mergeCell ref="A26:E26"/>
    <mergeCell ref="F10:H11"/>
  </mergeCells>
  <hyperlinks>
    <hyperlink ref="F10" r:id="rId1" xr:uid="{1AF364F9-61FA-409F-A5A8-6841EF12C9A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DCE72-9E13-4BE2-909D-86D709103D2C}">
  <dimension ref="A2:F48"/>
  <sheetViews>
    <sheetView tabSelected="1" topLeftCell="A29" workbookViewId="0">
      <selection activeCell="C53" sqref="C53"/>
    </sheetView>
  </sheetViews>
  <sheetFormatPr defaultRowHeight="14.4" x14ac:dyDescent="0.3"/>
  <cols>
    <col min="1" max="1" width="14" bestFit="1" customWidth="1"/>
    <col min="2" max="2" width="10" bestFit="1" customWidth="1"/>
    <col min="3" max="3" width="15.6640625" bestFit="1" customWidth="1"/>
    <col min="4" max="4" width="17.5546875" bestFit="1" customWidth="1"/>
    <col min="5" max="5" width="16.77734375" bestFit="1" customWidth="1"/>
    <col min="6" max="6" width="14.109375" bestFit="1" customWidth="1"/>
    <col min="7" max="7" width="16.44140625" bestFit="1" customWidth="1"/>
    <col min="8" max="10" width="17.5546875" bestFit="1" customWidth="1"/>
    <col min="11" max="11" width="16.44140625" bestFit="1" customWidth="1"/>
    <col min="12" max="12" width="16.77734375" bestFit="1" customWidth="1"/>
    <col min="13" max="13" width="11.44140625" bestFit="1" customWidth="1"/>
    <col min="14" max="14" width="12.88671875" bestFit="1" customWidth="1"/>
    <col min="15" max="15" width="11.44140625" bestFit="1" customWidth="1"/>
    <col min="16" max="16" width="10.44140625" bestFit="1" customWidth="1"/>
    <col min="17" max="17" width="14.109375" bestFit="1" customWidth="1"/>
    <col min="18" max="20" width="11.44140625" bestFit="1" customWidth="1"/>
    <col min="21" max="21" width="9.44140625" bestFit="1" customWidth="1"/>
    <col min="22" max="22" width="12" bestFit="1" customWidth="1"/>
    <col min="23" max="25" width="11" bestFit="1" customWidth="1"/>
    <col min="26" max="26" width="12" bestFit="1" customWidth="1"/>
    <col min="27" max="27" width="20.44140625" bestFit="1" customWidth="1"/>
    <col min="28" max="28" width="21.6640625" bestFit="1" customWidth="1"/>
    <col min="29" max="29" width="16.77734375" bestFit="1" customWidth="1"/>
    <col min="30" max="30" width="18.88671875" bestFit="1" customWidth="1"/>
    <col min="31" max="31" width="15.77734375" bestFit="1" customWidth="1"/>
    <col min="32" max="45" width="16.77734375" bestFit="1" customWidth="1"/>
    <col min="46" max="46" width="21.6640625" bestFit="1" customWidth="1"/>
    <col min="47" max="47" width="16.77734375" bestFit="1" customWidth="1"/>
    <col min="48" max="48" width="18.88671875" bestFit="1" customWidth="1"/>
    <col min="49" max="49" width="20.44140625" bestFit="1" customWidth="1"/>
    <col min="50" max="50" width="15.77734375" bestFit="1" customWidth="1"/>
  </cols>
  <sheetData>
    <row r="2" spans="1:4" x14ac:dyDescent="0.3">
      <c r="A2" t="s">
        <v>517</v>
      </c>
    </row>
    <row r="4" spans="1:4" x14ac:dyDescent="0.3">
      <c r="A4" s="4" t="s">
        <v>488</v>
      </c>
      <c r="B4" t="s">
        <v>490</v>
      </c>
      <c r="C4" t="s">
        <v>491</v>
      </c>
      <c r="D4" t="s">
        <v>493</v>
      </c>
    </row>
    <row r="5" spans="1:4" x14ac:dyDescent="0.3">
      <c r="A5" s="5" t="s">
        <v>31</v>
      </c>
      <c r="B5">
        <v>54</v>
      </c>
      <c r="C5">
        <v>1250160513</v>
      </c>
      <c r="D5" s="15">
        <v>0.56219330832299652</v>
      </c>
    </row>
    <row r="6" spans="1:4" x14ac:dyDescent="0.3">
      <c r="A6" s="5" t="s">
        <v>38</v>
      </c>
      <c r="B6">
        <v>34</v>
      </c>
      <c r="C6">
        <v>1020856809</v>
      </c>
      <c r="D6" s="15">
        <v>0.72912093342791207</v>
      </c>
    </row>
    <row r="7" spans="1:4" x14ac:dyDescent="0.3">
      <c r="A7" s="5" t="s">
        <v>22</v>
      </c>
      <c r="B7">
        <v>50</v>
      </c>
      <c r="C7">
        <v>4640405440</v>
      </c>
      <c r="D7" s="15">
        <v>2.2537180209078644</v>
      </c>
    </row>
    <row r="8" spans="1:4" x14ac:dyDescent="0.3">
      <c r="A8" s="5" t="s">
        <v>27</v>
      </c>
      <c r="B8">
        <v>39</v>
      </c>
      <c r="C8">
        <v>747105209</v>
      </c>
      <c r="D8" s="15">
        <v>0.46519047295359744</v>
      </c>
    </row>
    <row r="9" spans="1:4" x14ac:dyDescent="0.3">
      <c r="A9" s="5" t="s">
        <v>48</v>
      </c>
      <c r="B9">
        <v>10</v>
      </c>
      <c r="C9">
        <v>42132087</v>
      </c>
      <c r="D9" s="15">
        <v>0.10231201234256587</v>
      </c>
    </row>
    <row r="10" spans="1:4" x14ac:dyDescent="0.3">
      <c r="A10" s="5" t="s">
        <v>489</v>
      </c>
      <c r="B10">
        <v>187</v>
      </c>
      <c r="C10">
        <v>7700660058</v>
      </c>
      <c r="D10" s="15">
        <v>1</v>
      </c>
    </row>
    <row r="12" spans="1:4" x14ac:dyDescent="0.3">
      <c r="A12" t="s">
        <v>518</v>
      </c>
    </row>
    <row r="14" spans="1:4" x14ac:dyDescent="0.3">
      <c r="A14" s="4" t="s">
        <v>520</v>
      </c>
      <c r="B14" s="4" t="s">
        <v>492</v>
      </c>
    </row>
    <row r="15" spans="1:4" x14ac:dyDescent="0.3">
      <c r="A15" s="4" t="s">
        <v>488</v>
      </c>
      <c r="B15" t="s">
        <v>50</v>
      </c>
      <c r="C15" t="s">
        <v>24</v>
      </c>
    </row>
    <row r="16" spans="1:4" x14ac:dyDescent="0.3">
      <c r="A16" s="5" t="s">
        <v>31</v>
      </c>
      <c r="B16" s="16">
        <v>0</v>
      </c>
      <c r="C16" s="16">
        <v>54</v>
      </c>
    </row>
    <row r="17" spans="1:3" x14ac:dyDescent="0.3">
      <c r="A17" s="5" t="s">
        <v>38</v>
      </c>
      <c r="B17" s="16">
        <v>2</v>
      </c>
      <c r="C17" s="16">
        <v>32</v>
      </c>
    </row>
    <row r="18" spans="1:3" x14ac:dyDescent="0.3">
      <c r="A18" s="5" t="s">
        <v>22</v>
      </c>
      <c r="B18" s="16">
        <v>6</v>
      </c>
      <c r="C18" s="16">
        <v>44</v>
      </c>
    </row>
    <row r="19" spans="1:3" x14ac:dyDescent="0.3">
      <c r="A19" s="5" t="s">
        <v>27</v>
      </c>
      <c r="B19" s="16">
        <v>30</v>
      </c>
      <c r="C19" s="16">
        <v>9</v>
      </c>
    </row>
    <row r="20" spans="1:3" x14ac:dyDescent="0.3">
      <c r="A20" s="5" t="s">
        <v>48</v>
      </c>
      <c r="B20" s="16">
        <v>2</v>
      </c>
      <c r="C20" s="16">
        <v>8</v>
      </c>
    </row>
    <row r="22" spans="1:3" x14ac:dyDescent="0.3">
      <c r="A22" t="s">
        <v>521</v>
      </c>
    </row>
    <row r="24" spans="1:3" x14ac:dyDescent="0.3">
      <c r="A24" s="4" t="s">
        <v>488</v>
      </c>
      <c r="B24" t="s">
        <v>490</v>
      </c>
    </row>
    <row r="25" spans="1:3" x14ac:dyDescent="0.3">
      <c r="A25" s="5" t="s">
        <v>85</v>
      </c>
      <c r="B25" s="16">
        <v>4</v>
      </c>
    </row>
    <row r="26" spans="1:3" x14ac:dyDescent="0.3">
      <c r="A26" s="5" t="s">
        <v>88</v>
      </c>
      <c r="B26" s="16">
        <v>7</v>
      </c>
    </row>
    <row r="27" spans="1:3" x14ac:dyDescent="0.3">
      <c r="A27" s="5" t="s">
        <v>29</v>
      </c>
      <c r="B27" s="16">
        <v>16</v>
      </c>
    </row>
    <row r="28" spans="1:3" x14ac:dyDescent="0.3">
      <c r="A28" s="5" t="s">
        <v>116</v>
      </c>
      <c r="B28" s="16">
        <v>5</v>
      </c>
    </row>
    <row r="29" spans="1:3" x14ac:dyDescent="0.3">
      <c r="A29" s="5" t="s">
        <v>56</v>
      </c>
      <c r="B29" s="16">
        <v>5</v>
      </c>
    </row>
    <row r="30" spans="1:3" x14ac:dyDescent="0.3">
      <c r="A30" s="5" t="s">
        <v>25</v>
      </c>
      <c r="B30" s="16">
        <v>11</v>
      </c>
    </row>
    <row r="31" spans="1:3" x14ac:dyDescent="0.3">
      <c r="A31" s="5" t="s">
        <v>74</v>
      </c>
      <c r="B31" s="16">
        <v>21</v>
      </c>
    </row>
    <row r="32" spans="1:3" x14ac:dyDescent="0.3">
      <c r="A32" s="5" t="s">
        <v>62</v>
      </c>
      <c r="B32" s="16">
        <v>6</v>
      </c>
    </row>
    <row r="33" spans="1:6" x14ac:dyDescent="0.3">
      <c r="A33" s="5" t="s">
        <v>46</v>
      </c>
      <c r="B33" s="16">
        <v>5</v>
      </c>
    </row>
    <row r="34" spans="1:6" x14ac:dyDescent="0.3">
      <c r="A34" s="5" t="s">
        <v>65</v>
      </c>
      <c r="B34" s="16">
        <v>4</v>
      </c>
    </row>
    <row r="37" spans="1:6" ht="17.399999999999999" customHeight="1" x14ac:dyDescent="0.3">
      <c r="A37" t="s">
        <v>497</v>
      </c>
    </row>
    <row r="39" spans="1:6" x14ac:dyDescent="0.3">
      <c r="A39" s="4" t="s">
        <v>2</v>
      </c>
      <c r="B39" s="4" t="s">
        <v>4</v>
      </c>
      <c r="C39" t="s">
        <v>490</v>
      </c>
      <c r="D39" t="s">
        <v>496</v>
      </c>
      <c r="E39" t="s">
        <v>491</v>
      </c>
      <c r="F39" t="s">
        <v>495</v>
      </c>
    </row>
    <row r="40" spans="1:6" x14ac:dyDescent="0.3">
      <c r="A40" t="s">
        <v>31</v>
      </c>
      <c r="B40" t="s">
        <v>24</v>
      </c>
      <c r="C40" s="17">
        <v>54</v>
      </c>
      <c r="D40" s="17">
        <v>2631527000000</v>
      </c>
      <c r="E40" s="17">
        <v>1250160513</v>
      </c>
      <c r="F40" s="17">
        <v>43800000</v>
      </c>
    </row>
    <row r="41" spans="1:6" x14ac:dyDescent="0.3">
      <c r="A41" t="s">
        <v>38</v>
      </c>
      <c r="B41" t="s">
        <v>50</v>
      </c>
      <c r="C41" s="17">
        <v>2</v>
      </c>
      <c r="D41" s="17">
        <v>25300000000000</v>
      </c>
      <c r="E41" s="17">
        <v>368744805</v>
      </c>
      <c r="F41" s="17">
        <v>101400000</v>
      </c>
    </row>
    <row r="42" spans="1:6" x14ac:dyDescent="0.3">
      <c r="A42" t="s">
        <v>38</v>
      </c>
      <c r="B42" t="s">
        <v>24</v>
      </c>
      <c r="C42" s="17">
        <v>32</v>
      </c>
      <c r="D42" s="17">
        <v>5158000000000</v>
      </c>
      <c r="E42" s="17">
        <v>652112004</v>
      </c>
      <c r="F42" s="17">
        <v>52400000</v>
      </c>
    </row>
    <row r="43" spans="1:6" x14ac:dyDescent="0.3">
      <c r="A43" t="s">
        <v>22</v>
      </c>
      <c r="B43" t="s">
        <v>50</v>
      </c>
      <c r="C43" s="17">
        <v>6</v>
      </c>
      <c r="D43" s="17">
        <v>7494000000000</v>
      </c>
      <c r="E43" s="17">
        <v>216117103</v>
      </c>
      <c r="F43" s="17">
        <v>100600000</v>
      </c>
    </row>
    <row r="44" spans="1:6" x14ac:dyDescent="0.3">
      <c r="A44" t="s">
        <v>22</v>
      </c>
      <c r="B44" t="s">
        <v>24</v>
      </c>
      <c r="C44" s="17">
        <v>44</v>
      </c>
      <c r="D44" s="17">
        <v>28848000000000</v>
      </c>
      <c r="E44" s="17">
        <v>4424288337</v>
      </c>
      <c r="F44" s="17">
        <v>300300000</v>
      </c>
    </row>
    <row r="45" spans="1:6" x14ac:dyDescent="0.3">
      <c r="A45" t="s">
        <v>27</v>
      </c>
      <c r="B45" t="s">
        <v>50</v>
      </c>
      <c r="C45" s="17">
        <v>30</v>
      </c>
      <c r="D45" s="17">
        <v>21555000000000</v>
      </c>
      <c r="E45" s="17">
        <v>527103111</v>
      </c>
      <c r="F45" s="17">
        <v>562443511</v>
      </c>
    </row>
    <row r="46" spans="1:6" x14ac:dyDescent="0.3">
      <c r="A46" t="s">
        <v>27</v>
      </c>
      <c r="B46" t="s">
        <v>24</v>
      </c>
      <c r="C46" s="17">
        <v>9</v>
      </c>
      <c r="D46" s="17">
        <v>2229000000000</v>
      </c>
      <c r="E46" s="17">
        <v>220002098</v>
      </c>
      <c r="F46" s="17">
        <v>38600000</v>
      </c>
    </row>
    <row r="47" spans="1:6" x14ac:dyDescent="0.3">
      <c r="A47" t="s">
        <v>48</v>
      </c>
      <c r="B47" t="s">
        <v>50</v>
      </c>
      <c r="C47" s="17">
        <v>2</v>
      </c>
      <c r="D47" s="17">
        <v>1850000000000</v>
      </c>
      <c r="E47" s="17">
        <v>30322117</v>
      </c>
      <c r="F47" s="17">
        <v>9500000</v>
      </c>
    </row>
    <row r="48" spans="1:6" x14ac:dyDescent="0.3">
      <c r="A48" t="s">
        <v>48</v>
      </c>
      <c r="B48" t="s">
        <v>24</v>
      </c>
      <c r="C48" s="17">
        <v>8</v>
      </c>
      <c r="D48" s="17">
        <v>33956000000</v>
      </c>
      <c r="E48" s="17">
        <v>11809970</v>
      </c>
      <c r="F48" s="17"/>
    </row>
  </sheetData>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B828F-B96F-42E3-BC3C-3163D213E8CD}">
  <dimension ref="A1:AR188"/>
  <sheetViews>
    <sheetView topLeftCell="X1" workbookViewId="0">
      <selection activeCell="Z29" sqref="Z29"/>
    </sheetView>
  </sheetViews>
  <sheetFormatPr defaultRowHeight="14.4" x14ac:dyDescent="0.3"/>
  <cols>
    <col min="1" max="1" width="8" customWidth="1"/>
    <col min="2" max="2" width="21.6640625" bestFit="1" customWidth="1"/>
    <col min="3" max="3" width="11.21875" bestFit="1" customWidth="1"/>
    <col min="4" max="4" width="23.21875" bestFit="1" customWidth="1"/>
    <col min="5" max="5" width="10.109375" bestFit="1" customWidth="1"/>
    <col min="6" max="6" width="17.5546875" bestFit="1" customWidth="1"/>
    <col min="7" max="7" width="12" customWidth="1"/>
    <col min="8" max="8" width="15" customWidth="1"/>
    <col min="9" max="9" width="8.77734375" bestFit="1" customWidth="1"/>
    <col min="10" max="10" width="18.77734375" customWidth="1"/>
    <col min="11" max="11" width="18.88671875" customWidth="1"/>
    <col min="12" max="12" width="16.77734375" customWidth="1"/>
    <col min="13" max="13" width="18.33203125" customWidth="1"/>
    <col min="14" max="14" width="13.77734375" customWidth="1"/>
    <col min="15" max="15" width="15.33203125" customWidth="1"/>
    <col min="16" max="16" width="16.33203125" bestFit="1" customWidth="1"/>
    <col min="17" max="17" width="9.77734375" bestFit="1" customWidth="1"/>
    <col min="18" max="18" width="10.6640625" customWidth="1"/>
    <col min="19" max="19" width="22.5546875" customWidth="1"/>
    <col min="20" max="20" width="10.44140625" customWidth="1"/>
    <col min="21" max="21" width="11.44140625" customWidth="1"/>
    <col min="22" max="22" width="10.5546875" customWidth="1"/>
    <col min="26" max="26" width="11.44140625" customWidth="1"/>
    <col min="36" max="36" width="14.44140625" customWidth="1"/>
    <col min="42" max="42" width="10.77734375" bestFit="1" customWidth="1"/>
    <col min="44" max="44" width="16.1093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510</v>
      </c>
      <c r="X1" t="s">
        <v>498</v>
      </c>
      <c r="Z1" t="s">
        <v>499</v>
      </c>
      <c r="AB1" t="s">
        <v>500</v>
      </c>
      <c r="AD1" t="s">
        <v>501</v>
      </c>
      <c r="AF1" t="s">
        <v>502</v>
      </c>
      <c r="AH1" t="s">
        <v>503</v>
      </c>
      <c r="AJ1" t="s">
        <v>508</v>
      </c>
      <c r="AM1" t="s">
        <v>509</v>
      </c>
      <c r="AO1" t="s">
        <v>511</v>
      </c>
      <c r="AR1" t="s">
        <v>512</v>
      </c>
    </row>
    <row r="2" spans="1:44" x14ac:dyDescent="0.3">
      <c r="A2">
        <v>1</v>
      </c>
      <c r="B2" t="s">
        <v>21</v>
      </c>
      <c r="C2" t="s">
        <v>22</v>
      </c>
      <c r="D2" t="s">
        <v>23</v>
      </c>
      <c r="E2" t="s">
        <v>24</v>
      </c>
      <c r="F2" s="1">
        <v>15000000000</v>
      </c>
      <c r="G2">
        <v>38928346</v>
      </c>
      <c r="H2">
        <v>60</v>
      </c>
      <c r="I2">
        <v>652860</v>
      </c>
      <c r="J2">
        <v>-62920</v>
      </c>
      <c r="K2">
        <v>4.5999999999999996</v>
      </c>
      <c r="L2">
        <v>18</v>
      </c>
      <c r="M2">
        <v>25</v>
      </c>
      <c r="N2">
        <v>0.5</v>
      </c>
      <c r="O2">
        <v>4068194</v>
      </c>
      <c r="P2">
        <v>54.8</v>
      </c>
      <c r="R2">
        <v>154</v>
      </c>
      <c r="S2" t="s">
        <v>25</v>
      </c>
      <c r="T2">
        <v>33.939109999999999</v>
      </c>
      <c r="U2">
        <v>67.709952999999999</v>
      </c>
      <c r="V2">
        <f>Table1[[#This Row],[Tourists]]/Table1[[#This Row],[Population]]</f>
        <v>0</v>
      </c>
      <c r="X2" s="11" t="str" cm="1">
        <f t="array" ref="X2:X188">_xlfn._xlws.SORT(_xlfn.UNIQUE(Table1[Country]))</f>
        <v>Afghanistan</v>
      </c>
      <c r="Z2" s="11" t="s">
        <v>21</v>
      </c>
      <c r="AB2" s="11">
        <f>COUNTIFS(Table1[Status],"Developed",Table1[Continent],"Asia")</f>
        <v>6</v>
      </c>
      <c r="AD2" s="11" t="str">
        <f>INDEX(Table1[Country],MATCH(MAX(Table1[Life_Expectancy]),Table1[Life_Expectancy],0))</f>
        <v>Japan</v>
      </c>
      <c r="AF2" s="11" t="str" cm="1">
        <f t="array" ref="AF2:AF4">_xlfn._xlws.FILTER(Table1[Country],Table1[Urban_Percentage]=100)</f>
        <v>Hong Kong</v>
      </c>
      <c r="AH2" s="11" t="str" cm="1">
        <f t="array" ref="AH2:AH4">_xlfn._xlws.FILTER(Table1[Country],(Table1[Continent]="Asia")*(LEFT(Table1[Country],1)="A"))</f>
        <v>Afghanistan</v>
      </c>
      <c r="AJ2" s="11" t="str" cm="1">
        <f t="array" ref="AJ2:AJ84">_xlfn._xlws.SORT(_xlfn.UNIQUE(Table1[National_Animal]))</f>
        <v>Andean condor</v>
      </c>
      <c r="AK2" s="11">
        <f>COUNTIF(Table1[National_Animal],AJ2)</f>
        <v>4</v>
      </c>
      <c r="AM2" s="11" t="str">
        <f>INDEX(Table1[Country],MATCH(MAX(Table1[Column1]),Table1[Column1],0))</f>
        <v>Croatia</v>
      </c>
      <c r="AO2" s="11" t="str" cm="1">
        <f t="array" ref="AO2:AO6">_xlfn._xlws.SORT(_xlfn.UNIQUE(Table1[Continent]))</f>
        <v>Africa</v>
      </c>
      <c r="AP2" s="11">
        <f>SUMIF(Table1[Continent],AO2,Table1[Population])</f>
        <v>1250160513</v>
      </c>
      <c r="AR2" s="11" t="str" cm="1">
        <f t="array" ref="AR2">_xlfn._xlws.FILTER(Table1[Country],(Table1[Continent]="Africa")*(Table1[Tourists]=_xlfn.MAXIFS(Table1[Tourists],Table1[Continent],"Africa")))</f>
        <v>Morocco</v>
      </c>
    </row>
    <row r="3" spans="1:44" x14ac:dyDescent="0.3">
      <c r="A3">
        <v>2</v>
      </c>
      <c r="B3" t="s">
        <v>26</v>
      </c>
      <c r="C3" t="s">
        <v>27</v>
      </c>
      <c r="D3" t="s">
        <v>28</v>
      </c>
      <c r="E3" t="s">
        <v>24</v>
      </c>
      <c r="F3" s="1">
        <v>18000000000</v>
      </c>
      <c r="G3">
        <v>2877797</v>
      </c>
      <c r="H3">
        <v>105</v>
      </c>
      <c r="I3">
        <v>27400</v>
      </c>
      <c r="J3">
        <v>-14000</v>
      </c>
      <c r="K3">
        <v>1.6</v>
      </c>
      <c r="L3">
        <v>36</v>
      </c>
      <c r="M3">
        <v>63</v>
      </c>
      <c r="N3">
        <v>0.04</v>
      </c>
      <c r="O3">
        <v>2105339</v>
      </c>
      <c r="P3">
        <v>72.599999999999994</v>
      </c>
      <c r="R3">
        <v>107</v>
      </c>
      <c r="S3" t="s">
        <v>29</v>
      </c>
      <c r="T3">
        <v>41.153331999999999</v>
      </c>
      <c r="U3">
        <v>20.168330999999998</v>
      </c>
      <c r="V3">
        <f>Table1[[#This Row],[Tourists]]/Table1[[#This Row],[Population]]</f>
        <v>0</v>
      </c>
      <c r="X3" s="11" t="str">
        <v>Albania</v>
      </c>
      <c r="AF3" s="11" t="str">
        <v>Reunion</v>
      </c>
      <c r="AH3" s="11" t="str">
        <v>Armenia</v>
      </c>
      <c r="AJ3" s="11" t="str">
        <v>Antelope</v>
      </c>
      <c r="AK3" s="11">
        <f>COUNTIF(Table1[National_Animal],AJ3)</f>
        <v>1</v>
      </c>
      <c r="AO3" s="11" t="str">
        <v>Americas</v>
      </c>
      <c r="AP3" s="11">
        <f>SUMIF(Table1[Continent],AO3,Table1[Population])</f>
        <v>1020856809</v>
      </c>
    </row>
    <row r="4" spans="1:44" x14ac:dyDescent="0.3">
      <c r="A4">
        <v>3</v>
      </c>
      <c r="B4" t="s">
        <v>30</v>
      </c>
      <c r="C4" t="s">
        <v>31</v>
      </c>
      <c r="D4" t="s">
        <v>32</v>
      </c>
      <c r="E4" t="s">
        <v>24</v>
      </c>
      <c r="F4" s="1">
        <v>163000000000</v>
      </c>
      <c r="G4">
        <v>43851044</v>
      </c>
      <c r="H4">
        <v>18</v>
      </c>
      <c r="I4">
        <v>2381740</v>
      </c>
      <c r="J4">
        <v>-10000</v>
      </c>
      <c r="K4">
        <v>3.1</v>
      </c>
      <c r="L4">
        <v>29</v>
      </c>
      <c r="M4">
        <v>73</v>
      </c>
      <c r="N4">
        <v>0.56000000000000005</v>
      </c>
      <c r="O4">
        <v>19704622</v>
      </c>
      <c r="P4">
        <v>71.3</v>
      </c>
      <c r="R4">
        <v>88</v>
      </c>
      <c r="S4" t="s">
        <v>33</v>
      </c>
      <c r="T4">
        <v>28.033885999999999</v>
      </c>
      <c r="U4">
        <v>1.659626</v>
      </c>
      <c r="V4">
        <f>Table1[[#This Row],[Tourists]]/Table1[[#This Row],[Population]]</f>
        <v>0</v>
      </c>
      <c r="X4" s="11" t="str">
        <v>Algeria</v>
      </c>
      <c r="AF4" s="11" t="str">
        <v>Singapore</v>
      </c>
      <c r="AH4" s="11" t="str">
        <v>Azerbaijan</v>
      </c>
      <c r="AJ4" s="11" t="str">
        <v>Bat</v>
      </c>
      <c r="AK4" s="11">
        <f>COUNTIF(Table1[National_Animal],AJ4)</f>
        <v>2</v>
      </c>
      <c r="AO4" s="11" t="str">
        <v>Asia</v>
      </c>
      <c r="AP4" s="11">
        <f>SUMIF(Table1[Continent],AO4,Table1[Population])</f>
        <v>4640405440</v>
      </c>
    </row>
    <row r="5" spans="1:44" x14ac:dyDescent="0.3">
      <c r="A5">
        <v>4</v>
      </c>
      <c r="B5" t="s">
        <v>34</v>
      </c>
      <c r="C5" t="s">
        <v>31</v>
      </c>
      <c r="D5" t="s">
        <v>35</v>
      </c>
      <c r="E5" t="s">
        <v>24</v>
      </c>
      <c r="F5" s="1">
        <v>0</v>
      </c>
      <c r="G5">
        <v>32866272</v>
      </c>
      <c r="H5">
        <v>26</v>
      </c>
      <c r="I5">
        <v>1246700</v>
      </c>
      <c r="J5">
        <v>6413</v>
      </c>
      <c r="K5">
        <v>5.6</v>
      </c>
      <c r="L5">
        <v>17</v>
      </c>
      <c r="M5">
        <v>67</v>
      </c>
      <c r="N5">
        <v>0.42</v>
      </c>
      <c r="O5">
        <v>4271053</v>
      </c>
      <c r="P5">
        <v>45.3</v>
      </c>
      <c r="S5" t="s">
        <v>36</v>
      </c>
      <c r="T5">
        <v>-11.202692000000001</v>
      </c>
      <c r="U5">
        <v>17.873887</v>
      </c>
      <c r="V5">
        <f>Table1[[#This Row],[Tourists]]/Table1[[#This Row],[Population]]</f>
        <v>0</v>
      </c>
      <c r="X5" s="11" t="str">
        <v>Angola</v>
      </c>
      <c r="AJ5" s="11" t="str">
        <v>Bear</v>
      </c>
      <c r="AK5" s="11">
        <f>COUNTIF(Table1[National_Animal],AJ5)</f>
        <v>7</v>
      </c>
      <c r="AO5" s="11" t="str">
        <v>Europe</v>
      </c>
      <c r="AP5" s="11">
        <f>SUMIF(Table1[Continent],AO5,Table1[Population])</f>
        <v>747105209</v>
      </c>
    </row>
    <row r="6" spans="1:44" x14ac:dyDescent="0.3">
      <c r="A6">
        <v>5</v>
      </c>
      <c r="B6" t="s">
        <v>37</v>
      </c>
      <c r="C6" t="s">
        <v>38</v>
      </c>
      <c r="D6" t="s">
        <v>39</v>
      </c>
      <c r="E6" t="s">
        <v>24</v>
      </c>
      <c r="F6" s="1">
        <v>1000000000</v>
      </c>
      <c r="G6">
        <v>97929</v>
      </c>
      <c r="H6">
        <v>223</v>
      </c>
      <c r="I6">
        <v>440</v>
      </c>
      <c r="J6">
        <v>0</v>
      </c>
      <c r="K6">
        <v>2</v>
      </c>
      <c r="L6">
        <v>34</v>
      </c>
      <c r="M6">
        <v>26</v>
      </c>
      <c r="N6">
        <v>0</v>
      </c>
      <c r="O6">
        <v>77529</v>
      </c>
      <c r="P6">
        <v>73.599999999999994</v>
      </c>
      <c r="S6" t="s">
        <v>40</v>
      </c>
      <c r="T6">
        <v>17.060815999999999</v>
      </c>
      <c r="U6">
        <v>-61.796427999999999</v>
      </c>
      <c r="V6">
        <f>Table1[[#This Row],[Tourists]]/Table1[[#This Row],[Population]]</f>
        <v>0</v>
      </c>
      <c r="X6" s="11" t="str">
        <v>Antigua and Barbuda</v>
      </c>
      <c r="AJ6" s="11" t="str">
        <v>Beaver</v>
      </c>
      <c r="AK6" s="11">
        <f>COUNTIF(Table1[National_Animal],AJ6)</f>
        <v>1</v>
      </c>
      <c r="AO6" s="11" t="str">
        <v>Oceania</v>
      </c>
      <c r="AP6" s="11">
        <f>SUMIF(Table1[Continent],AO6,Table1[Population])</f>
        <v>42132087</v>
      </c>
    </row>
    <row r="7" spans="1:44" x14ac:dyDescent="0.3">
      <c r="A7">
        <v>6</v>
      </c>
      <c r="B7" t="s">
        <v>41</v>
      </c>
      <c r="C7" t="s">
        <v>38</v>
      </c>
      <c r="D7" t="s">
        <v>42</v>
      </c>
      <c r="E7" t="s">
        <v>24</v>
      </c>
      <c r="F7" s="1">
        <v>487000000000</v>
      </c>
      <c r="G7">
        <v>45195774</v>
      </c>
      <c r="H7">
        <v>17</v>
      </c>
      <c r="I7">
        <v>2736690</v>
      </c>
      <c r="J7">
        <v>4800</v>
      </c>
      <c r="K7">
        <v>2.2999999999999998</v>
      </c>
      <c r="L7">
        <v>32</v>
      </c>
      <c r="M7">
        <v>93</v>
      </c>
      <c r="N7">
        <v>0.57999999999999996</v>
      </c>
      <c r="O7">
        <v>33561876</v>
      </c>
      <c r="P7">
        <v>74.099999999999994</v>
      </c>
      <c r="Q7">
        <v>7400000</v>
      </c>
      <c r="R7">
        <v>47</v>
      </c>
      <c r="S7" t="s">
        <v>43</v>
      </c>
      <c r="T7">
        <v>-38.416097000000001</v>
      </c>
      <c r="U7">
        <v>-63.616672000000001</v>
      </c>
      <c r="V7">
        <f>Table1[[#This Row],[Tourists]]/Table1[[#This Row],[Population]]</f>
        <v>0.16373212238825691</v>
      </c>
      <c r="X7" s="11" t="str">
        <v>Argentina</v>
      </c>
      <c r="AJ7" s="11" t="str">
        <v>Bee-eater</v>
      </c>
      <c r="AK7" s="11">
        <f>COUNTIF(Table1[National_Animal],AJ7)</f>
        <v>1</v>
      </c>
    </row>
    <row r="8" spans="1:44" x14ac:dyDescent="0.3">
      <c r="A8">
        <v>7</v>
      </c>
      <c r="B8" t="s">
        <v>44</v>
      </c>
      <c r="C8" t="s">
        <v>22</v>
      </c>
      <c r="D8" t="s">
        <v>45</v>
      </c>
      <c r="E8" t="s">
        <v>24</v>
      </c>
      <c r="F8" s="1">
        <v>14000000000</v>
      </c>
      <c r="G8">
        <v>2963243</v>
      </c>
      <c r="H8">
        <v>104</v>
      </c>
      <c r="I8">
        <v>28470</v>
      </c>
      <c r="J8">
        <v>-4998</v>
      </c>
      <c r="K8">
        <v>1.8</v>
      </c>
      <c r="L8">
        <v>35</v>
      </c>
      <c r="M8">
        <v>63</v>
      </c>
      <c r="N8">
        <v>0.04</v>
      </c>
      <c r="O8">
        <v>2043110</v>
      </c>
      <c r="P8">
        <v>72</v>
      </c>
      <c r="R8">
        <v>116</v>
      </c>
      <c r="S8" t="s">
        <v>46</v>
      </c>
      <c r="T8">
        <v>40.069099000000001</v>
      </c>
      <c r="U8">
        <v>45.038189000000003</v>
      </c>
      <c r="V8">
        <f>Table1[[#This Row],[Tourists]]/Table1[[#This Row],[Population]]</f>
        <v>0</v>
      </c>
      <c r="X8" s="11" t="str">
        <v>Armenia</v>
      </c>
      <c r="AJ8" s="11" t="str">
        <v>Bison</v>
      </c>
      <c r="AK8" s="11">
        <f>COUNTIF(Table1[National_Animal],AJ8)</f>
        <v>1</v>
      </c>
    </row>
    <row r="9" spans="1:44" x14ac:dyDescent="0.3">
      <c r="A9">
        <v>8</v>
      </c>
      <c r="B9" t="s">
        <v>47</v>
      </c>
      <c r="C9" t="s">
        <v>48</v>
      </c>
      <c r="D9" t="s">
        <v>49</v>
      </c>
      <c r="E9" t="s">
        <v>50</v>
      </c>
      <c r="F9" s="1">
        <v>1600000000000</v>
      </c>
      <c r="G9">
        <v>25499884</v>
      </c>
      <c r="H9">
        <v>3</v>
      </c>
      <c r="I9">
        <v>7682300</v>
      </c>
      <c r="J9">
        <v>158246</v>
      </c>
      <c r="K9">
        <v>1.8</v>
      </c>
      <c r="L9">
        <v>38</v>
      </c>
      <c r="M9">
        <v>86</v>
      </c>
      <c r="N9">
        <v>0.33</v>
      </c>
      <c r="O9">
        <v>21159515</v>
      </c>
      <c r="P9">
        <v>79.5</v>
      </c>
      <c r="Q9">
        <v>9500000</v>
      </c>
      <c r="R9">
        <v>11</v>
      </c>
      <c r="S9" t="s">
        <v>51</v>
      </c>
      <c r="T9">
        <v>-25.274398000000001</v>
      </c>
      <c r="U9">
        <v>133.775136</v>
      </c>
      <c r="V9">
        <f>Table1[[#This Row],[Tourists]]/Table1[[#This Row],[Population]]</f>
        <v>0.37255071434834763</v>
      </c>
      <c r="X9" s="11" t="str">
        <v>Australia</v>
      </c>
      <c r="AJ9" s="11" t="str">
        <v>Black panther</v>
      </c>
      <c r="AK9" s="11">
        <f>COUNTIF(Table1[National_Animal],AJ9)</f>
        <v>2</v>
      </c>
    </row>
    <row r="10" spans="1:44" x14ac:dyDescent="0.3">
      <c r="A10">
        <v>9</v>
      </c>
      <c r="B10" t="s">
        <v>52</v>
      </c>
      <c r="C10" t="s">
        <v>27</v>
      </c>
      <c r="D10" t="s">
        <v>53</v>
      </c>
      <c r="E10" t="s">
        <v>50</v>
      </c>
      <c r="F10" s="1">
        <v>480000000000</v>
      </c>
      <c r="G10">
        <v>9006398</v>
      </c>
      <c r="H10">
        <v>109</v>
      </c>
      <c r="I10">
        <v>82409</v>
      </c>
      <c r="J10">
        <v>65000</v>
      </c>
      <c r="K10">
        <v>1.5</v>
      </c>
      <c r="L10">
        <v>43</v>
      </c>
      <c r="M10">
        <v>57</v>
      </c>
      <c r="N10">
        <v>0.12</v>
      </c>
      <c r="O10">
        <v>7681957</v>
      </c>
      <c r="P10">
        <v>78.099999999999994</v>
      </c>
      <c r="Q10">
        <v>31900000</v>
      </c>
      <c r="R10">
        <v>10</v>
      </c>
      <c r="S10" t="s">
        <v>29</v>
      </c>
      <c r="T10">
        <v>47.516230999999998</v>
      </c>
      <c r="U10">
        <v>14.550072</v>
      </c>
      <c r="V10">
        <f>Table1[[#This Row],[Tourists]]/Table1[[#This Row],[Population]]</f>
        <v>3.5419265282302645</v>
      </c>
      <c r="X10" s="11" t="str">
        <v>Austria</v>
      </c>
      <c r="AJ10" s="11" t="str">
        <v>Black-crested antshrike</v>
      </c>
      <c r="AK10" s="11">
        <f>COUNTIF(Table1[National_Animal],AJ10)</f>
        <v>1</v>
      </c>
    </row>
    <row r="11" spans="1:44" x14ac:dyDescent="0.3">
      <c r="A11">
        <v>10</v>
      </c>
      <c r="B11" t="s">
        <v>54</v>
      </c>
      <c r="C11" t="s">
        <v>22</v>
      </c>
      <c r="D11" t="s">
        <v>55</v>
      </c>
      <c r="E11" t="s">
        <v>24</v>
      </c>
      <c r="F11" s="1">
        <v>55000000000</v>
      </c>
      <c r="G11">
        <v>10139177</v>
      </c>
      <c r="H11">
        <v>123</v>
      </c>
      <c r="I11">
        <v>82658</v>
      </c>
      <c r="J11">
        <v>1200</v>
      </c>
      <c r="K11">
        <v>2.1</v>
      </c>
      <c r="L11">
        <v>32</v>
      </c>
      <c r="M11">
        <v>56</v>
      </c>
      <c r="N11">
        <v>0.13</v>
      </c>
      <c r="O11">
        <v>7763795</v>
      </c>
      <c r="P11">
        <v>66.599999999999994</v>
      </c>
      <c r="R11">
        <v>90</v>
      </c>
      <c r="S11" t="s">
        <v>56</v>
      </c>
      <c r="T11">
        <v>40.143104999999998</v>
      </c>
      <c r="U11">
        <v>47.576926999999998</v>
      </c>
      <c r="V11">
        <f>Table1[[#This Row],[Tourists]]/Table1[[#This Row],[Population]]</f>
        <v>0</v>
      </c>
      <c r="X11" s="11" t="str">
        <v>Azerbaijan</v>
      </c>
      <c r="AJ11" s="11" t="str">
        <v>Blue rock thrush</v>
      </c>
      <c r="AK11" s="11">
        <f>COUNTIF(Table1[National_Animal],AJ11)</f>
        <v>1</v>
      </c>
    </row>
    <row r="12" spans="1:44" x14ac:dyDescent="0.3">
      <c r="A12">
        <v>11</v>
      </c>
      <c r="B12" t="s">
        <v>57</v>
      </c>
      <c r="C12" t="s">
        <v>38</v>
      </c>
      <c r="D12" t="s">
        <v>58</v>
      </c>
      <c r="E12" t="s">
        <v>24</v>
      </c>
      <c r="F12" s="1">
        <v>0</v>
      </c>
      <c r="G12">
        <v>393244</v>
      </c>
      <c r="H12">
        <v>39</v>
      </c>
      <c r="I12">
        <v>10010</v>
      </c>
      <c r="J12">
        <v>1000</v>
      </c>
      <c r="K12">
        <v>1.8</v>
      </c>
      <c r="L12">
        <v>32</v>
      </c>
      <c r="M12">
        <v>86</v>
      </c>
      <c r="N12">
        <v>0.01</v>
      </c>
      <c r="P12">
        <v>72.599999999999994</v>
      </c>
      <c r="S12" t="s">
        <v>59</v>
      </c>
      <c r="T12">
        <v>25.034279999999999</v>
      </c>
      <c r="U12">
        <v>-77.396280000000004</v>
      </c>
      <c r="V12">
        <f>Table1[[#This Row],[Tourists]]/Table1[[#This Row],[Population]]</f>
        <v>0</v>
      </c>
      <c r="X12" s="11" t="str">
        <v>Bahamas</v>
      </c>
      <c r="AJ12" s="11" t="str">
        <v>Brunei Crested Fireback</v>
      </c>
      <c r="AK12" s="11">
        <f>COUNTIF(Table1[National_Animal],AJ12)</f>
        <v>1</v>
      </c>
    </row>
    <row r="13" spans="1:44" x14ac:dyDescent="0.3">
      <c r="A13">
        <v>12</v>
      </c>
      <c r="B13" t="s">
        <v>60</v>
      </c>
      <c r="C13" t="s">
        <v>22</v>
      </c>
      <c r="D13" t="s">
        <v>61</v>
      </c>
      <c r="E13" t="s">
        <v>24</v>
      </c>
      <c r="F13" s="1">
        <v>39000000000</v>
      </c>
      <c r="G13">
        <v>1701575</v>
      </c>
      <c r="H13">
        <v>2239</v>
      </c>
      <c r="I13">
        <v>760</v>
      </c>
      <c r="J13">
        <v>47800</v>
      </c>
      <c r="K13">
        <v>2</v>
      </c>
      <c r="L13">
        <v>32</v>
      </c>
      <c r="M13">
        <v>89</v>
      </c>
      <c r="N13">
        <v>0.02</v>
      </c>
      <c r="O13">
        <v>1431090</v>
      </c>
      <c r="P13">
        <v>74.5</v>
      </c>
      <c r="R13">
        <v>37</v>
      </c>
      <c r="S13" t="s">
        <v>62</v>
      </c>
      <c r="T13">
        <v>25.930413999999999</v>
      </c>
      <c r="U13">
        <v>50.637771999999998</v>
      </c>
      <c r="V13">
        <f>Table1[[#This Row],[Tourists]]/Table1[[#This Row],[Population]]</f>
        <v>0</v>
      </c>
      <c r="X13" s="11" t="str">
        <v>Bahrain</v>
      </c>
      <c r="AJ13" s="11" t="str">
        <v>Bull</v>
      </c>
      <c r="AK13" s="11">
        <f>COUNTIF(Table1[National_Animal],AJ13)</f>
        <v>1</v>
      </c>
    </row>
    <row r="14" spans="1:44" x14ac:dyDescent="0.3">
      <c r="A14">
        <v>13</v>
      </c>
      <c r="B14" t="s">
        <v>63</v>
      </c>
      <c r="C14" t="s">
        <v>22</v>
      </c>
      <c r="D14" t="s">
        <v>64</v>
      </c>
      <c r="E14" t="s">
        <v>24</v>
      </c>
      <c r="F14" s="1">
        <v>416000000000</v>
      </c>
      <c r="G14">
        <v>164689383</v>
      </c>
      <c r="H14">
        <v>1265</v>
      </c>
      <c r="I14">
        <v>130170</v>
      </c>
      <c r="J14">
        <v>-369501</v>
      </c>
      <c r="K14">
        <v>2.1</v>
      </c>
      <c r="L14">
        <v>28</v>
      </c>
      <c r="M14">
        <v>39</v>
      </c>
      <c r="N14">
        <v>2.11</v>
      </c>
      <c r="O14">
        <v>30530435</v>
      </c>
      <c r="P14">
        <v>65.3</v>
      </c>
      <c r="R14">
        <v>125</v>
      </c>
      <c r="S14" t="s">
        <v>65</v>
      </c>
      <c r="T14">
        <v>23.684994</v>
      </c>
      <c r="U14">
        <v>90.356330999999997</v>
      </c>
      <c r="V14">
        <f>Table1[[#This Row],[Tourists]]/Table1[[#This Row],[Population]]</f>
        <v>0</v>
      </c>
      <c r="X14" s="11" t="str">
        <v>Bangladesh</v>
      </c>
      <c r="AJ14" s="11" t="str">
        <v>Camel</v>
      </c>
      <c r="AK14" s="11">
        <f>COUNTIF(Table1[National_Animal],AJ14)</f>
        <v>1</v>
      </c>
    </row>
    <row r="15" spans="1:44" x14ac:dyDescent="0.3">
      <c r="A15">
        <v>14</v>
      </c>
      <c r="B15" t="s">
        <v>66</v>
      </c>
      <c r="C15" t="s">
        <v>38</v>
      </c>
      <c r="D15" t="s">
        <v>67</v>
      </c>
      <c r="E15" t="s">
        <v>24</v>
      </c>
      <c r="F15" s="1">
        <v>5000000000</v>
      </c>
      <c r="G15">
        <v>287375</v>
      </c>
      <c r="H15">
        <v>668</v>
      </c>
      <c r="I15">
        <v>430</v>
      </c>
      <c r="J15">
        <v>-79</v>
      </c>
      <c r="K15">
        <v>1.6</v>
      </c>
      <c r="L15">
        <v>40</v>
      </c>
      <c r="M15">
        <v>31</v>
      </c>
      <c r="N15">
        <v>0</v>
      </c>
      <c r="O15">
        <v>233604</v>
      </c>
      <c r="P15">
        <v>73.3</v>
      </c>
      <c r="S15" t="s">
        <v>68</v>
      </c>
      <c r="T15">
        <v>13.193887</v>
      </c>
      <c r="U15">
        <v>-59.543197999999997</v>
      </c>
      <c r="V15">
        <f>Table1[[#This Row],[Tourists]]/Table1[[#This Row],[Population]]</f>
        <v>0</v>
      </c>
      <c r="X15" s="11" t="str">
        <v>Barbados</v>
      </c>
      <c r="AJ15" s="11" t="str">
        <v>Cattle</v>
      </c>
      <c r="AK15" s="11">
        <f>COUNTIF(Table1[National_Animal],AJ15)</f>
        <v>1</v>
      </c>
    </row>
    <row r="16" spans="1:44" x14ac:dyDescent="0.3">
      <c r="A16">
        <v>15</v>
      </c>
      <c r="B16" t="s">
        <v>69</v>
      </c>
      <c r="C16" t="s">
        <v>27</v>
      </c>
      <c r="D16" t="s">
        <v>70</v>
      </c>
      <c r="E16" t="s">
        <v>24</v>
      </c>
      <c r="F16" s="1">
        <v>68000000000</v>
      </c>
      <c r="G16">
        <v>9449323</v>
      </c>
      <c r="H16">
        <v>47</v>
      </c>
      <c r="I16">
        <v>202910</v>
      </c>
      <c r="J16">
        <v>8730</v>
      </c>
      <c r="K16">
        <v>1.7</v>
      </c>
      <c r="L16">
        <v>40</v>
      </c>
      <c r="M16">
        <v>79</v>
      </c>
      <c r="N16">
        <v>0.12</v>
      </c>
      <c r="O16">
        <v>7048231</v>
      </c>
      <c r="P16">
        <v>68</v>
      </c>
      <c r="R16">
        <v>81</v>
      </c>
      <c r="S16" t="s">
        <v>71</v>
      </c>
      <c r="T16">
        <v>53.709806999999998</v>
      </c>
      <c r="U16">
        <v>27.953389000000001</v>
      </c>
      <c r="V16">
        <f>Table1[[#This Row],[Tourists]]/Table1[[#This Row],[Population]]</f>
        <v>0</v>
      </c>
      <c r="X16" s="11" t="str">
        <v>Belarus</v>
      </c>
      <c r="AJ16" s="11" t="str">
        <v>Chamois</v>
      </c>
      <c r="AK16" s="11">
        <f>COUNTIF(Table1[National_Animal],AJ16)</f>
        <v>1</v>
      </c>
    </row>
    <row r="17" spans="1:37" x14ac:dyDescent="0.3">
      <c r="A17">
        <v>16</v>
      </c>
      <c r="B17" t="s">
        <v>72</v>
      </c>
      <c r="C17" t="s">
        <v>27</v>
      </c>
      <c r="D17" t="s">
        <v>73</v>
      </c>
      <c r="E17" t="s">
        <v>50</v>
      </c>
      <c r="F17" s="1">
        <v>594000000000</v>
      </c>
      <c r="G17">
        <v>11589623</v>
      </c>
      <c r="H17">
        <v>383</v>
      </c>
      <c r="I17">
        <v>30280</v>
      </c>
      <c r="J17">
        <v>48000</v>
      </c>
      <c r="K17">
        <v>1.7</v>
      </c>
      <c r="L17">
        <v>42</v>
      </c>
      <c r="M17">
        <v>98</v>
      </c>
      <c r="N17">
        <v>0.15</v>
      </c>
      <c r="O17">
        <v>10021242</v>
      </c>
      <c r="P17">
        <v>77.599999999999994</v>
      </c>
      <c r="Q17">
        <v>9300000</v>
      </c>
      <c r="R17">
        <v>18</v>
      </c>
      <c r="S17" t="s">
        <v>74</v>
      </c>
      <c r="T17">
        <v>50.503886999999999</v>
      </c>
      <c r="U17">
        <v>4.4699359999999997</v>
      </c>
      <c r="V17">
        <f>Table1[[#This Row],[Tourists]]/Table1[[#This Row],[Population]]</f>
        <v>0.80244197762084235</v>
      </c>
      <c r="X17" s="11" t="str">
        <v>Belgium</v>
      </c>
      <c r="AJ17" s="11" t="str">
        <v>Chollima (mythical horse)</v>
      </c>
      <c r="AK17" s="11">
        <f>COUNTIF(Table1[National_Animal],AJ17)</f>
        <v>1</v>
      </c>
    </row>
    <row r="18" spans="1:37" x14ac:dyDescent="0.3">
      <c r="A18">
        <v>17</v>
      </c>
      <c r="B18" t="s">
        <v>75</v>
      </c>
      <c r="C18" t="s">
        <v>38</v>
      </c>
      <c r="D18" t="s">
        <v>76</v>
      </c>
      <c r="E18" t="s">
        <v>24</v>
      </c>
      <c r="F18" s="1">
        <v>2000000000</v>
      </c>
      <c r="G18">
        <v>397628</v>
      </c>
      <c r="H18">
        <v>17</v>
      </c>
      <c r="I18">
        <v>22810</v>
      </c>
      <c r="J18">
        <v>1200</v>
      </c>
      <c r="K18">
        <v>2.2999999999999998</v>
      </c>
      <c r="L18">
        <v>25</v>
      </c>
      <c r="M18">
        <v>46</v>
      </c>
      <c r="N18">
        <v>0.01</v>
      </c>
      <c r="O18">
        <v>176400</v>
      </c>
      <c r="P18">
        <v>68.3</v>
      </c>
      <c r="S18" t="s">
        <v>77</v>
      </c>
      <c r="T18">
        <v>17.189876999999999</v>
      </c>
      <c r="U18">
        <v>-88.497649999999993</v>
      </c>
      <c r="V18">
        <f>Table1[[#This Row],[Tourists]]/Table1[[#This Row],[Population]]</f>
        <v>0</v>
      </c>
      <c r="X18" s="11" t="str">
        <v>Belize</v>
      </c>
      <c r="AJ18" s="11" t="str">
        <v>Cow</v>
      </c>
      <c r="AK18" s="11">
        <f>COUNTIF(Table1[National_Animal],AJ18)</f>
        <v>2</v>
      </c>
    </row>
    <row r="19" spans="1:37" x14ac:dyDescent="0.3">
      <c r="A19">
        <v>18</v>
      </c>
      <c r="B19" t="s">
        <v>78</v>
      </c>
      <c r="C19" t="s">
        <v>31</v>
      </c>
      <c r="D19" t="s">
        <v>79</v>
      </c>
      <c r="E19" t="s">
        <v>24</v>
      </c>
      <c r="F19" s="1">
        <v>17000000000</v>
      </c>
      <c r="G19">
        <v>12123200</v>
      </c>
      <c r="H19">
        <v>108</v>
      </c>
      <c r="I19">
        <v>112760</v>
      </c>
      <c r="J19">
        <v>-2000</v>
      </c>
      <c r="K19">
        <v>4.9000000000000004</v>
      </c>
      <c r="L19">
        <v>19</v>
      </c>
      <c r="M19">
        <v>48</v>
      </c>
      <c r="N19">
        <v>0.16</v>
      </c>
      <c r="O19">
        <v>1578008</v>
      </c>
      <c r="P19">
        <v>55.4</v>
      </c>
      <c r="R19">
        <v>102</v>
      </c>
      <c r="S19" t="s">
        <v>74</v>
      </c>
      <c r="T19">
        <v>9.3076899999999991</v>
      </c>
      <c r="U19">
        <v>2.3158340000000002</v>
      </c>
      <c r="V19">
        <f>Table1[[#This Row],[Tourists]]/Table1[[#This Row],[Population]]</f>
        <v>0</v>
      </c>
      <c r="X19" s="11" t="str">
        <v>Benin</v>
      </c>
      <c r="AJ19" s="11" t="str">
        <v>Crane</v>
      </c>
      <c r="AK19" s="11">
        <f>COUNTIF(Table1[National_Animal],AJ19)</f>
        <v>2</v>
      </c>
    </row>
    <row r="20" spans="1:37" x14ac:dyDescent="0.3">
      <c r="A20">
        <v>19</v>
      </c>
      <c r="B20" t="s">
        <v>80</v>
      </c>
      <c r="C20" t="s">
        <v>22</v>
      </c>
      <c r="D20" t="s">
        <v>81</v>
      </c>
      <c r="E20" t="s">
        <v>24</v>
      </c>
      <c r="F20" s="1">
        <v>3000000000</v>
      </c>
      <c r="G20">
        <v>771608</v>
      </c>
      <c r="H20">
        <v>20</v>
      </c>
      <c r="I20">
        <v>38117</v>
      </c>
      <c r="J20">
        <v>320</v>
      </c>
      <c r="K20">
        <v>2</v>
      </c>
      <c r="L20">
        <v>28</v>
      </c>
      <c r="M20">
        <v>46</v>
      </c>
      <c r="N20">
        <v>0.01</v>
      </c>
      <c r="O20">
        <v>388541</v>
      </c>
      <c r="P20">
        <v>62</v>
      </c>
      <c r="R20">
        <v>95</v>
      </c>
      <c r="S20" t="s">
        <v>82</v>
      </c>
      <c r="T20">
        <v>27.514161999999999</v>
      </c>
      <c r="U20">
        <v>90.433600999999996</v>
      </c>
      <c r="V20">
        <f>Table1[[#This Row],[Tourists]]/Table1[[#This Row],[Population]]</f>
        <v>0</v>
      </c>
      <c r="X20" s="11" t="str">
        <v>Bhutan</v>
      </c>
      <c r="AJ20" s="11" t="str">
        <v>Deer</v>
      </c>
      <c r="AK20" s="11">
        <f>COUNTIF(Table1[National_Animal],AJ20)</f>
        <v>3</v>
      </c>
    </row>
    <row r="21" spans="1:37" x14ac:dyDescent="0.3">
      <c r="A21">
        <v>20</v>
      </c>
      <c r="B21" t="s">
        <v>83</v>
      </c>
      <c r="C21" t="s">
        <v>38</v>
      </c>
      <c r="D21" t="s">
        <v>84</v>
      </c>
      <c r="E21" t="s">
        <v>24</v>
      </c>
      <c r="F21" s="1">
        <v>40000000000</v>
      </c>
      <c r="G21">
        <v>11673021</v>
      </c>
      <c r="H21">
        <v>11</v>
      </c>
      <c r="I21">
        <v>1083300</v>
      </c>
      <c r="J21">
        <v>-9504</v>
      </c>
      <c r="K21">
        <v>2.8</v>
      </c>
      <c r="L21">
        <v>26</v>
      </c>
      <c r="M21">
        <v>69</v>
      </c>
      <c r="N21">
        <v>0.15</v>
      </c>
      <c r="O21">
        <v>4843916</v>
      </c>
      <c r="P21">
        <v>62.6</v>
      </c>
      <c r="R21">
        <v>61</v>
      </c>
      <c r="S21" t="s">
        <v>85</v>
      </c>
      <c r="T21">
        <v>-16.290154000000001</v>
      </c>
      <c r="U21">
        <v>-63.588653000000001</v>
      </c>
      <c r="V21">
        <f>Table1[[#This Row],[Tourists]]/Table1[[#This Row],[Population]]</f>
        <v>0</v>
      </c>
      <c r="X21" s="11" t="str">
        <v>Bolivia</v>
      </c>
      <c r="AJ21" s="11" t="str">
        <v>Dodo</v>
      </c>
      <c r="AK21" s="11">
        <f>COUNTIF(Table1[National_Animal],AJ21)</f>
        <v>1</v>
      </c>
    </row>
    <row r="22" spans="1:37" x14ac:dyDescent="0.3">
      <c r="A22">
        <v>21</v>
      </c>
      <c r="B22" t="s">
        <v>86</v>
      </c>
      <c r="C22" t="s">
        <v>27</v>
      </c>
      <c r="D22" t="s">
        <v>87</v>
      </c>
      <c r="E22" t="s">
        <v>24</v>
      </c>
      <c r="F22" s="1">
        <v>23000000000</v>
      </c>
      <c r="G22">
        <v>3280819</v>
      </c>
      <c r="H22">
        <v>64</v>
      </c>
      <c r="I22">
        <v>51000</v>
      </c>
      <c r="J22">
        <v>-21585</v>
      </c>
      <c r="K22">
        <v>1.3</v>
      </c>
      <c r="L22">
        <v>43</v>
      </c>
      <c r="M22">
        <v>52</v>
      </c>
      <c r="N22">
        <v>0.04</v>
      </c>
      <c r="O22">
        <v>2437026</v>
      </c>
      <c r="P22">
        <v>74.599999999999994</v>
      </c>
      <c r="S22" t="s">
        <v>88</v>
      </c>
      <c r="T22">
        <v>43.915886</v>
      </c>
      <c r="U22">
        <v>17.679075999999998</v>
      </c>
      <c r="V22">
        <f>Table1[[#This Row],[Tourists]]/Table1[[#This Row],[Population]]</f>
        <v>0</v>
      </c>
      <c r="X22" s="11" t="str">
        <v>Bosnia and Herzegovina</v>
      </c>
      <c r="AJ22" s="11" t="str">
        <v>Dolphin</v>
      </c>
      <c r="AK22" s="11">
        <f>COUNTIF(Table1[National_Animal],AJ22)</f>
        <v>1</v>
      </c>
    </row>
    <row r="23" spans="1:37" x14ac:dyDescent="0.3">
      <c r="A23">
        <v>22</v>
      </c>
      <c r="B23" t="s">
        <v>89</v>
      </c>
      <c r="C23" t="s">
        <v>31</v>
      </c>
      <c r="D23" t="s">
        <v>90</v>
      </c>
      <c r="E23" t="s">
        <v>24</v>
      </c>
      <c r="F23" s="1">
        <v>18000000000</v>
      </c>
      <c r="G23">
        <v>2351627</v>
      </c>
      <c r="H23">
        <v>4</v>
      </c>
      <c r="I23">
        <v>566730</v>
      </c>
      <c r="J23">
        <v>3000</v>
      </c>
      <c r="K23">
        <v>2.9</v>
      </c>
      <c r="L23">
        <v>24</v>
      </c>
      <c r="M23">
        <v>73</v>
      </c>
      <c r="N23">
        <v>0.03</v>
      </c>
      <c r="O23">
        <v>948977</v>
      </c>
      <c r="P23">
        <v>47.8</v>
      </c>
      <c r="R23">
        <v>148</v>
      </c>
      <c r="S23" t="s">
        <v>91</v>
      </c>
      <c r="T23">
        <v>-22.328474</v>
      </c>
      <c r="U23">
        <v>24.684866</v>
      </c>
      <c r="V23">
        <f>Table1[[#This Row],[Tourists]]/Table1[[#This Row],[Population]]</f>
        <v>0</v>
      </c>
      <c r="X23" s="11" t="str">
        <v>Botswana</v>
      </c>
      <c r="AJ23" s="11" t="str">
        <v>Dove</v>
      </c>
      <c r="AK23" s="11">
        <f>COUNTIF(Table1[National_Animal],AJ23)</f>
        <v>1</v>
      </c>
    </row>
    <row r="24" spans="1:37" x14ac:dyDescent="0.3">
      <c r="A24">
        <v>23</v>
      </c>
      <c r="B24" t="s">
        <v>92</v>
      </c>
      <c r="C24" t="s">
        <v>38</v>
      </c>
      <c r="D24" t="s">
        <v>93</v>
      </c>
      <c r="E24" t="s">
        <v>24</v>
      </c>
      <c r="F24" s="1">
        <v>1600000000000</v>
      </c>
      <c r="G24">
        <v>212559417</v>
      </c>
      <c r="H24">
        <v>25</v>
      </c>
      <c r="I24">
        <v>8358140</v>
      </c>
      <c r="J24">
        <v>21200</v>
      </c>
      <c r="K24">
        <v>1.7</v>
      </c>
      <c r="L24">
        <v>33</v>
      </c>
      <c r="M24">
        <v>88</v>
      </c>
      <c r="N24">
        <v>2.73</v>
      </c>
      <c r="O24">
        <v>141206801</v>
      </c>
      <c r="P24">
        <v>75</v>
      </c>
      <c r="R24">
        <v>32</v>
      </c>
      <c r="S24" t="s">
        <v>94</v>
      </c>
      <c r="T24">
        <v>-14.235004</v>
      </c>
      <c r="U24">
        <v>-51.925280000000001</v>
      </c>
      <c r="V24">
        <f>Table1[[#This Row],[Tourists]]/Table1[[#This Row],[Population]]</f>
        <v>0</v>
      </c>
      <c r="X24" s="11" t="str">
        <v>Brazil</v>
      </c>
      <c r="AJ24" s="11" t="str">
        <v>Eagle</v>
      </c>
      <c r="AK24" s="11">
        <f>COUNTIF(Table1[National_Animal],AJ24)</f>
        <v>16</v>
      </c>
    </row>
    <row r="25" spans="1:37" x14ac:dyDescent="0.3">
      <c r="A25">
        <v>24</v>
      </c>
      <c r="B25" t="s">
        <v>95</v>
      </c>
      <c r="C25" t="s">
        <v>22</v>
      </c>
      <c r="D25" t="s">
        <v>96</v>
      </c>
      <c r="E25" t="s">
        <v>24</v>
      </c>
      <c r="F25" s="1">
        <v>14000000000</v>
      </c>
      <c r="G25">
        <v>437479</v>
      </c>
      <c r="H25">
        <v>83</v>
      </c>
      <c r="I25">
        <v>5270</v>
      </c>
      <c r="J25">
        <v>0</v>
      </c>
      <c r="K25">
        <v>1.8</v>
      </c>
      <c r="L25">
        <v>32</v>
      </c>
      <c r="M25">
        <v>80</v>
      </c>
      <c r="N25">
        <v>0.01</v>
      </c>
      <c r="O25">
        <v>406705</v>
      </c>
      <c r="P25">
        <v>74.400000000000006</v>
      </c>
      <c r="S25" t="s">
        <v>97</v>
      </c>
      <c r="T25">
        <v>4.5352769999999998</v>
      </c>
      <c r="U25">
        <v>114.72766900000001</v>
      </c>
      <c r="V25">
        <f>Table1[[#This Row],[Tourists]]/Table1[[#This Row],[Population]]</f>
        <v>0</v>
      </c>
      <c r="X25" s="11" t="str">
        <v>Brunei</v>
      </c>
      <c r="AJ25" s="11" t="str">
        <v>Elephant</v>
      </c>
      <c r="AK25" s="11">
        <f>COUNTIF(Table1[National_Animal],AJ25)</f>
        <v>5</v>
      </c>
    </row>
    <row r="26" spans="1:37" x14ac:dyDescent="0.3">
      <c r="A26">
        <v>25</v>
      </c>
      <c r="B26" t="s">
        <v>98</v>
      </c>
      <c r="C26" t="s">
        <v>27</v>
      </c>
      <c r="D26" t="s">
        <v>99</v>
      </c>
      <c r="E26" t="s">
        <v>50</v>
      </c>
      <c r="F26" s="1">
        <v>84000000000</v>
      </c>
      <c r="G26">
        <v>6948445</v>
      </c>
      <c r="H26">
        <v>64</v>
      </c>
      <c r="I26">
        <v>108560</v>
      </c>
      <c r="J26">
        <v>-4800</v>
      </c>
      <c r="K26">
        <v>1.6</v>
      </c>
      <c r="L26">
        <v>45</v>
      </c>
      <c r="M26">
        <v>76</v>
      </c>
      <c r="N26">
        <v>0.09</v>
      </c>
      <c r="O26">
        <v>4492326</v>
      </c>
      <c r="P26">
        <v>71.099999999999994</v>
      </c>
      <c r="Q26">
        <v>9300000</v>
      </c>
      <c r="R26">
        <v>97</v>
      </c>
      <c r="S26" t="s">
        <v>74</v>
      </c>
      <c r="T26">
        <v>42.733882999999999</v>
      </c>
      <c r="U26">
        <v>25.48583</v>
      </c>
      <c r="V26">
        <f>Table1[[#This Row],[Tourists]]/Table1[[#This Row],[Population]]</f>
        <v>1.3384289578459641</v>
      </c>
      <c r="X26" s="11" t="str">
        <v>Bulgaria</v>
      </c>
      <c r="AJ26" s="11" t="str">
        <v>Flamingo</v>
      </c>
      <c r="AK26" s="11">
        <f>COUNTIF(Table1[National_Animal],AJ26)</f>
        <v>1</v>
      </c>
    </row>
    <row r="27" spans="1:37" x14ac:dyDescent="0.3">
      <c r="A27">
        <v>26</v>
      </c>
      <c r="B27" t="s">
        <v>100</v>
      </c>
      <c r="C27" t="s">
        <v>31</v>
      </c>
      <c r="D27" t="s">
        <v>101</v>
      </c>
      <c r="E27" t="s">
        <v>24</v>
      </c>
      <c r="F27" s="1">
        <v>20000000000</v>
      </c>
      <c r="G27">
        <v>20903273</v>
      </c>
      <c r="H27">
        <v>76</v>
      </c>
      <c r="I27">
        <v>273600</v>
      </c>
      <c r="J27">
        <v>-25000</v>
      </c>
      <c r="K27">
        <v>5.2</v>
      </c>
      <c r="L27">
        <v>18</v>
      </c>
      <c r="M27">
        <v>31</v>
      </c>
      <c r="N27">
        <v>0.27</v>
      </c>
      <c r="O27">
        <v>3047909</v>
      </c>
      <c r="P27">
        <v>51</v>
      </c>
      <c r="R27">
        <v>115</v>
      </c>
      <c r="S27" t="s">
        <v>56</v>
      </c>
      <c r="T27">
        <v>12.238333000000001</v>
      </c>
      <c r="U27">
        <v>-1.561593</v>
      </c>
      <c r="V27">
        <f>Table1[[#This Row],[Tourists]]/Table1[[#This Row],[Population]]</f>
        <v>0</v>
      </c>
      <c r="X27" s="11" t="str">
        <v>Burkina Faso</v>
      </c>
      <c r="AJ27" s="11" t="str">
        <v>Fox</v>
      </c>
      <c r="AK27" s="11">
        <f>COUNTIF(Table1[National_Animal],AJ27)</f>
        <v>1</v>
      </c>
    </row>
    <row r="28" spans="1:37" x14ac:dyDescent="0.3">
      <c r="A28">
        <v>27</v>
      </c>
      <c r="B28" t="s">
        <v>102</v>
      </c>
      <c r="C28" t="s">
        <v>31</v>
      </c>
      <c r="D28" t="s">
        <v>103</v>
      </c>
      <c r="E28" t="s">
        <v>24</v>
      </c>
      <c r="F28" s="1">
        <v>3000000000</v>
      </c>
      <c r="G28">
        <v>11890784</v>
      </c>
      <c r="H28">
        <v>463</v>
      </c>
      <c r="I28">
        <v>25680</v>
      </c>
      <c r="J28">
        <v>2001</v>
      </c>
      <c r="K28">
        <v>5.5</v>
      </c>
      <c r="L28">
        <v>17</v>
      </c>
      <c r="M28">
        <v>14</v>
      </c>
      <c r="N28">
        <v>0.15</v>
      </c>
      <c r="O28">
        <v>607311</v>
      </c>
      <c r="P28">
        <v>58</v>
      </c>
      <c r="R28">
        <v>145</v>
      </c>
      <c r="S28" t="s">
        <v>25</v>
      </c>
      <c r="T28">
        <v>-3.3730560000000001</v>
      </c>
      <c r="U28">
        <v>29.918886000000001</v>
      </c>
      <c r="V28">
        <f>Table1[[#This Row],[Tourists]]/Table1[[#This Row],[Population]]</f>
        <v>0</v>
      </c>
      <c r="X28" s="11" t="str">
        <v>Burundi</v>
      </c>
      <c r="AJ28" s="11" t="str">
        <v>Gazelle</v>
      </c>
      <c r="AK28" s="11">
        <f>COUNTIF(Table1[National_Animal],AJ28)</f>
        <v>1</v>
      </c>
    </row>
    <row r="29" spans="1:37" x14ac:dyDescent="0.3">
      <c r="A29">
        <v>28</v>
      </c>
      <c r="B29" t="s">
        <v>104</v>
      </c>
      <c r="C29" t="s">
        <v>31</v>
      </c>
      <c r="D29" t="s">
        <v>105</v>
      </c>
      <c r="E29" t="s">
        <v>24</v>
      </c>
      <c r="F29" s="1">
        <v>0</v>
      </c>
      <c r="G29">
        <v>555987</v>
      </c>
      <c r="H29">
        <v>138</v>
      </c>
      <c r="I29">
        <v>4030</v>
      </c>
      <c r="J29">
        <v>-1342</v>
      </c>
      <c r="K29">
        <v>2.2999999999999998</v>
      </c>
      <c r="L29">
        <v>28</v>
      </c>
      <c r="M29">
        <v>68</v>
      </c>
      <c r="N29">
        <v>0.01</v>
      </c>
      <c r="O29">
        <v>312315</v>
      </c>
      <c r="P29">
        <v>69.900000000000006</v>
      </c>
      <c r="T29">
        <v>16.000055</v>
      </c>
      <c r="U29">
        <v>-24.008395</v>
      </c>
      <c r="V29">
        <f>Table1[[#This Row],[Tourists]]/Table1[[#This Row],[Population]]</f>
        <v>0</v>
      </c>
      <c r="X29" s="11" t="str">
        <v>Cabo Verde</v>
      </c>
      <c r="AJ29" s="11" t="str">
        <v>Gilbert's Whistler</v>
      </c>
      <c r="AK29" s="11">
        <f>COUNTIF(Table1[National_Animal],AJ29)</f>
        <v>1</v>
      </c>
    </row>
    <row r="30" spans="1:37" x14ac:dyDescent="0.3">
      <c r="A30">
        <v>29</v>
      </c>
      <c r="B30" t="s">
        <v>106</v>
      </c>
      <c r="C30" t="s">
        <v>22</v>
      </c>
      <c r="D30" t="s">
        <v>107</v>
      </c>
      <c r="E30" t="s">
        <v>24</v>
      </c>
      <c r="F30" s="1">
        <v>27000000000</v>
      </c>
      <c r="G30">
        <v>16718965</v>
      </c>
      <c r="H30">
        <v>95</v>
      </c>
      <c r="I30">
        <v>176520</v>
      </c>
      <c r="J30">
        <v>-30000</v>
      </c>
      <c r="K30">
        <v>2.5</v>
      </c>
      <c r="L30">
        <v>26</v>
      </c>
      <c r="M30">
        <v>24</v>
      </c>
      <c r="N30">
        <v>0.21</v>
      </c>
      <c r="O30">
        <v>5441827</v>
      </c>
      <c r="P30">
        <v>57.7</v>
      </c>
      <c r="Q30">
        <v>6600000</v>
      </c>
      <c r="R30">
        <v>109</v>
      </c>
      <c r="S30" t="s">
        <v>108</v>
      </c>
      <c r="T30">
        <v>12.565678999999999</v>
      </c>
      <c r="U30">
        <v>104.99096299999999</v>
      </c>
      <c r="V30">
        <f>Table1[[#This Row],[Tourists]]/Table1[[#This Row],[Population]]</f>
        <v>0.39476127858393151</v>
      </c>
      <c r="X30" s="11" t="str">
        <v>Cambodia</v>
      </c>
      <c r="AJ30" s="11" t="str">
        <v>Giraffe</v>
      </c>
      <c r="AK30" s="11">
        <f>COUNTIF(Table1[National_Animal],AJ30)</f>
        <v>2</v>
      </c>
    </row>
    <row r="31" spans="1:37" x14ac:dyDescent="0.3">
      <c r="A31">
        <v>30</v>
      </c>
      <c r="B31" t="s">
        <v>109</v>
      </c>
      <c r="C31" t="s">
        <v>31</v>
      </c>
      <c r="D31" t="s">
        <v>110</v>
      </c>
      <c r="E31" t="s">
        <v>24</v>
      </c>
      <c r="F31" s="1">
        <v>45000000000</v>
      </c>
      <c r="G31">
        <v>26545863</v>
      </c>
      <c r="H31">
        <v>56</v>
      </c>
      <c r="I31">
        <v>472710</v>
      </c>
      <c r="J31">
        <v>-4800</v>
      </c>
      <c r="K31">
        <v>4.5999999999999996</v>
      </c>
      <c r="L31">
        <v>19</v>
      </c>
      <c r="M31">
        <v>56</v>
      </c>
      <c r="N31">
        <v>0.34</v>
      </c>
      <c r="O31">
        <v>5580465</v>
      </c>
      <c r="P31">
        <v>51.4</v>
      </c>
      <c r="R31">
        <v>96</v>
      </c>
      <c r="S31" t="s">
        <v>74</v>
      </c>
      <c r="T31">
        <v>7.3697220000000003</v>
      </c>
      <c r="U31">
        <v>12.354722000000001</v>
      </c>
      <c r="V31">
        <f>Table1[[#This Row],[Tourists]]/Table1[[#This Row],[Population]]</f>
        <v>0</v>
      </c>
      <c r="X31" s="11" t="str">
        <v>Cameroon</v>
      </c>
      <c r="AJ31" s="11" t="str">
        <v>Goat</v>
      </c>
      <c r="AK31" s="11">
        <f>COUNTIF(Table1[National_Animal],AJ31)</f>
        <v>2</v>
      </c>
    </row>
    <row r="32" spans="1:37" x14ac:dyDescent="0.3">
      <c r="A32">
        <v>31</v>
      </c>
      <c r="B32" t="s">
        <v>111</v>
      </c>
      <c r="C32" t="s">
        <v>38</v>
      </c>
      <c r="D32" t="s">
        <v>112</v>
      </c>
      <c r="E32" t="s">
        <v>50</v>
      </c>
      <c r="F32" s="1">
        <v>2000000000000</v>
      </c>
      <c r="G32">
        <v>37742154</v>
      </c>
      <c r="H32">
        <v>4</v>
      </c>
      <c r="I32">
        <v>9093510</v>
      </c>
      <c r="J32">
        <v>242032</v>
      </c>
      <c r="K32">
        <v>1.5</v>
      </c>
      <c r="L32">
        <v>41</v>
      </c>
      <c r="M32">
        <v>81</v>
      </c>
      <c r="N32">
        <v>0.48</v>
      </c>
      <c r="O32">
        <v>33950632</v>
      </c>
      <c r="P32">
        <v>79.099999999999994</v>
      </c>
      <c r="Q32">
        <v>22100000</v>
      </c>
      <c r="R32">
        <v>9</v>
      </c>
      <c r="S32" t="s">
        <v>113</v>
      </c>
      <c r="T32">
        <v>56.130366000000002</v>
      </c>
      <c r="U32">
        <v>-106.346771</v>
      </c>
      <c r="V32">
        <f>Table1[[#This Row],[Tourists]]/Table1[[#This Row],[Population]]</f>
        <v>0.58555216535865973</v>
      </c>
      <c r="X32" s="11" t="str">
        <v>Canada</v>
      </c>
      <c r="AJ32" s="11" t="str">
        <v>Gorilla</v>
      </c>
      <c r="AK32" s="11">
        <f>COUNTIF(Table1[National_Animal],AJ32)</f>
        <v>1</v>
      </c>
    </row>
    <row r="33" spans="1:37" x14ac:dyDescent="0.3">
      <c r="A33">
        <v>32</v>
      </c>
      <c r="B33" t="s">
        <v>114</v>
      </c>
      <c r="C33" t="s">
        <v>31</v>
      </c>
      <c r="D33" t="s">
        <v>115</v>
      </c>
      <c r="E33" t="s">
        <v>24</v>
      </c>
      <c r="F33" s="1">
        <v>3000000000</v>
      </c>
      <c r="G33">
        <v>4829767</v>
      </c>
      <c r="H33">
        <v>8</v>
      </c>
      <c r="I33">
        <v>622980</v>
      </c>
      <c r="J33">
        <v>-40000</v>
      </c>
      <c r="K33">
        <v>4.8</v>
      </c>
      <c r="L33">
        <v>18</v>
      </c>
      <c r="M33">
        <v>43</v>
      </c>
      <c r="N33">
        <v>0.06</v>
      </c>
      <c r="O33">
        <v>202204</v>
      </c>
      <c r="P33">
        <v>46</v>
      </c>
      <c r="R33">
        <v>155</v>
      </c>
      <c r="S33" t="s">
        <v>116</v>
      </c>
      <c r="T33">
        <v>6.6111110000000002</v>
      </c>
      <c r="U33">
        <v>20.939444000000002</v>
      </c>
      <c r="V33">
        <f>Table1[[#This Row],[Tourists]]/Table1[[#This Row],[Population]]</f>
        <v>0</v>
      </c>
      <c r="X33" s="11" t="str">
        <v>Central African Republic</v>
      </c>
      <c r="AJ33" s="11" t="str">
        <v>Green pheasant</v>
      </c>
      <c r="AK33" s="11">
        <f>COUNTIF(Table1[National_Animal],AJ33)</f>
        <v>1</v>
      </c>
    </row>
    <row r="34" spans="1:37" x14ac:dyDescent="0.3">
      <c r="A34">
        <v>33</v>
      </c>
      <c r="B34" t="s">
        <v>117</v>
      </c>
      <c r="C34" t="s">
        <v>31</v>
      </c>
      <c r="D34" t="s">
        <v>118</v>
      </c>
      <c r="E34" t="s">
        <v>24</v>
      </c>
      <c r="F34" s="1">
        <v>12000000000</v>
      </c>
      <c r="G34">
        <v>16425864</v>
      </c>
      <c r="H34">
        <v>13</v>
      </c>
      <c r="I34">
        <v>1259200</v>
      </c>
      <c r="J34">
        <v>2000</v>
      </c>
      <c r="K34">
        <v>5.8</v>
      </c>
      <c r="L34">
        <v>17</v>
      </c>
      <c r="M34">
        <v>23</v>
      </c>
      <c r="N34">
        <v>0.21</v>
      </c>
      <c r="O34">
        <v>968500</v>
      </c>
      <c r="P34">
        <v>47.6</v>
      </c>
      <c r="R34">
        <v>132</v>
      </c>
      <c r="S34" t="s">
        <v>74</v>
      </c>
      <c r="T34">
        <v>15.454166000000001</v>
      </c>
      <c r="U34">
        <v>18.732206999999999</v>
      </c>
      <c r="V34">
        <f>Table1[[#This Row],[Tourists]]/Table1[[#This Row],[Population]]</f>
        <v>0</v>
      </c>
      <c r="X34" s="11" t="str">
        <v>Chad</v>
      </c>
      <c r="AJ34" s="11" t="str">
        <v>Gyrfalcon</v>
      </c>
      <c r="AK34" s="11">
        <f>COUNTIF(Table1[National_Animal],AJ34)</f>
        <v>1</v>
      </c>
    </row>
    <row r="35" spans="1:37" x14ac:dyDescent="0.3">
      <c r="A35">
        <v>34</v>
      </c>
      <c r="B35" t="s">
        <v>119</v>
      </c>
      <c r="C35" t="s">
        <v>38</v>
      </c>
      <c r="D35" t="s">
        <v>120</v>
      </c>
      <c r="E35" t="s">
        <v>24</v>
      </c>
      <c r="F35" s="1">
        <v>317000000000</v>
      </c>
      <c r="G35">
        <v>19116201</v>
      </c>
      <c r="H35">
        <v>26</v>
      </c>
      <c r="I35">
        <v>743532</v>
      </c>
      <c r="J35">
        <v>111708</v>
      </c>
      <c r="K35">
        <v>1.7</v>
      </c>
      <c r="L35">
        <v>35</v>
      </c>
      <c r="M35">
        <v>85</v>
      </c>
      <c r="N35">
        <v>0.25</v>
      </c>
      <c r="O35">
        <v>14864456</v>
      </c>
      <c r="P35">
        <v>77.3</v>
      </c>
      <c r="R35">
        <v>26</v>
      </c>
      <c r="S35" t="s">
        <v>85</v>
      </c>
      <c r="T35">
        <v>-35.675147000000003</v>
      </c>
      <c r="U35">
        <v>-71.542968999999999</v>
      </c>
      <c r="V35">
        <f>Table1[[#This Row],[Tourists]]/Table1[[#This Row],[Population]]</f>
        <v>0</v>
      </c>
      <c r="X35" s="11" t="str">
        <v>Chile</v>
      </c>
      <c r="AJ35" s="11" t="str">
        <v>Horse</v>
      </c>
      <c r="AK35" s="11">
        <f>COUNTIF(Table1[National_Animal],AJ35)</f>
        <v>5</v>
      </c>
    </row>
    <row r="36" spans="1:37" x14ac:dyDescent="0.3">
      <c r="A36">
        <v>35</v>
      </c>
      <c r="B36" t="s">
        <v>121</v>
      </c>
      <c r="C36" t="s">
        <v>22</v>
      </c>
      <c r="D36" t="s">
        <v>122</v>
      </c>
      <c r="E36" t="s">
        <v>24</v>
      </c>
      <c r="F36" s="1">
        <v>17700000000000</v>
      </c>
      <c r="G36">
        <v>1439323776</v>
      </c>
      <c r="H36">
        <v>153</v>
      </c>
      <c r="I36">
        <v>9388211</v>
      </c>
      <c r="J36">
        <v>-348399</v>
      </c>
      <c r="K36">
        <v>1.7</v>
      </c>
      <c r="L36">
        <v>38</v>
      </c>
      <c r="M36">
        <v>61</v>
      </c>
      <c r="N36">
        <v>18.47</v>
      </c>
      <c r="O36">
        <v>765367947</v>
      </c>
      <c r="P36">
        <v>71.7</v>
      </c>
      <c r="Q36">
        <v>65700000</v>
      </c>
      <c r="R36">
        <v>93</v>
      </c>
      <c r="S36" t="s">
        <v>123</v>
      </c>
      <c r="T36">
        <v>35.861660000000001</v>
      </c>
      <c r="U36">
        <v>104.195397</v>
      </c>
      <c r="V36">
        <f>Table1[[#This Row],[Tourists]]/Table1[[#This Row],[Population]]</f>
        <v>4.5646435566141862E-2</v>
      </c>
      <c r="X36" s="11" t="str">
        <v>China</v>
      </c>
      <c r="AJ36" s="11" t="str">
        <v>Hyena</v>
      </c>
      <c r="AK36" s="11">
        <f>COUNTIF(Table1[National_Animal],AJ36)</f>
        <v>3</v>
      </c>
    </row>
    <row r="37" spans="1:37" x14ac:dyDescent="0.3">
      <c r="A37">
        <v>36</v>
      </c>
      <c r="B37" t="s">
        <v>124</v>
      </c>
      <c r="C37" t="s">
        <v>38</v>
      </c>
      <c r="D37" t="s">
        <v>125</v>
      </c>
      <c r="E37" t="s">
        <v>24</v>
      </c>
      <c r="F37" s="1">
        <v>314000000000</v>
      </c>
      <c r="G37">
        <v>50882891</v>
      </c>
      <c r="H37">
        <v>46</v>
      </c>
      <c r="I37">
        <v>1109500</v>
      </c>
      <c r="J37">
        <v>204796</v>
      </c>
      <c r="K37">
        <v>1.8</v>
      </c>
      <c r="L37">
        <v>31</v>
      </c>
      <c r="M37">
        <v>80</v>
      </c>
      <c r="N37">
        <v>0.65</v>
      </c>
      <c r="O37">
        <v>30548252</v>
      </c>
      <c r="P37">
        <v>71.400000000000006</v>
      </c>
      <c r="R37">
        <v>43</v>
      </c>
      <c r="S37" t="s">
        <v>85</v>
      </c>
      <c r="T37">
        <v>4.5708679999999999</v>
      </c>
      <c r="U37">
        <v>-74.297332999999995</v>
      </c>
      <c r="V37">
        <f>Table1[[#This Row],[Tourists]]/Table1[[#This Row],[Population]]</f>
        <v>0</v>
      </c>
      <c r="X37" s="11" t="str">
        <v>Colombia</v>
      </c>
      <c r="AJ37" s="11" t="str">
        <v>Iguana</v>
      </c>
      <c r="AK37" s="11">
        <f>COUNTIF(Table1[National_Animal],AJ37)</f>
        <v>1</v>
      </c>
    </row>
    <row r="38" spans="1:37" x14ac:dyDescent="0.3">
      <c r="A38">
        <v>37</v>
      </c>
      <c r="B38" t="s">
        <v>126</v>
      </c>
      <c r="C38" t="s">
        <v>31</v>
      </c>
      <c r="D38" t="s">
        <v>127</v>
      </c>
      <c r="E38" t="s">
        <v>24</v>
      </c>
      <c r="F38" s="1">
        <v>1000000000</v>
      </c>
      <c r="G38">
        <v>869601</v>
      </c>
      <c r="H38">
        <v>467</v>
      </c>
      <c r="I38">
        <v>1861</v>
      </c>
      <c r="J38">
        <v>-2000</v>
      </c>
      <c r="K38">
        <v>4.2</v>
      </c>
      <c r="L38">
        <v>20</v>
      </c>
      <c r="M38">
        <v>29</v>
      </c>
      <c r="N38">
        <v>0.01</v>
      </c>
      <c r="O38">
        <v>69020</v>
      </c>
      <c r="P38">
        <v>59.5</v>
      </c>
      <c r="R38">
        <v>142</v>
      </c>
      <c r="S38" t="s">
        <v>128</v>
      </c>
      <c r="T38">
        <v>-11.875000999999999</v>
      </c>
      <c r="U38">
        <v>43.872219000000001</v>
      </c>
      <c r="V38">
        <f>Table1[[#This Row],[Tourists]]/Table1[[#This Row],[Population]]</f>
        <v>0</v>
      </c>
      <c r="X38" s="11" t="str">
        <v>Comoros</v>
      </c>
      <c r="AJ38" s="11" t="str">
        <v>Jaguar</v>
      </c>
      <c r="AK38" s="11">
        <f>COUNTIF(Table1[National_Animal],AJ38)</f>
        <v>2</v>
      </c>
    </row>
    <row r="39" spans="1:37" x14ac:dyDescent="0.3">
      <c r="A39">
        <v>38</v>
      </c>
      <c r="B39" t="s">
        <v>129</v>
      </c>
      <c r="C39" t="s">
        <v>31</v>
      </c>
      <c r="D39" t="s">
        <v>130</v>
      </c>
      <c r="E39" t="s">
        <v>24</v>
      </c>
      <c r="F39" s="1">
        <v>55000000000</v>
      </c>
      <c r="G39">
        <v>5518087</v>
      </c>
      <c r="H39">
        <v>16</v>
      </c>
      <c r="I39">
        <v>341500</v>
      </c>
      <c r="J39">
        <v>-4000</v>
      </c>
      <c r="K39">
        <v>4.5</v>
      </c>
      <c r="L39">
        <v>19</v>
      </c>
      <c r="M39">
        <v>70</v>
      </c>
      <c r="N39">
        <v>7.0000000000000007E-2</v>
      </c>
      <c r="P39">
        <v>52.9</v>
      </c>
      <c r="S39" t="s">
        <v>131</v>
      </c>
      <c r="T39">
        <v>-0.228021</v>
      </c>
      <c r="U39">
        <v>15.827659000000001</v>
      </c>
      <c r="V39">
        <f>Table1[[#This Row],[Tourists]]/Table1[[#This Row],[Population]]</f>
        <v>0</v>
      </c>
      <c r="X39" s="11" t="str">
        <v>Congo</v>
      </c>
      <c r="AJ39" s="11" t="str">
        <v>Kangaroo</v>
      </c>
      <c r="AK39" s="11">
        <f>COUNTIF(Table1[National_Animal],AJ39)</f>
        <v>1</v>
      </c>
    </row>
    <row r="40" spans="1:37" x14ac:dyDescent="0.3">
      <c r="A40">
        <v>39</v>
      </c>
      <c r="B40" t="s">
        <v>132</v>
      </c>
      <c r="C40" t="s">
        <v>38</v>
      </c>
      <c r="D40" t="s">
        <v>133</v>
      </c>
      <c r="E40" t="s">
        <v>24</v>
      </c>
      <c r="F40" s="1">
        <v>64000000000</v>
      </c>
      <c r="G40">
        <v>5094118</v>
      </c>
      <c r="H40">
        <v>100</v>
      </c>
      <c r="I40">
        <v>51060</v>
      </c>
      <c r="J40">
        <v>4200</v>
      </c>
      <c r="K40">
        <v>1.8</v>
      </c>
      <c r="L40">
        <v>33</v>
      </c>
      <c r="M40">
        <v>80</v>
      </c>
      <c r="N40">
        <v>7.0000000000000007E-2</v>
      </c>
      <c r="O40">
        <v>3511549</v>
      </c>
      <c r="P40">
        <v>77.599999999999994</v>
      </c>
      <c r="R40">
        <v>12</v>
      </c>
      <c r="S40" t="s">
        <v>134</v>
      </c>
      <c r="T40">
        <v>9.7489170000000005</v>
      </c>
      <c r="U40">
        <v>-83.753428</v>
      </c>
      <c r="V40">
        <f>Table1[[#This Row],[Tourists]]/Table1[[#This Row],[Population]]</f>
        <v>0</v>
      </c>
      <c r="X40" s="11" t="str">
        <v>Costa Rica</v>
      </c>
      <c r="AJ40" s="11" t="str">
        <v>Kiwi</v>
      </c>
      <c r="AK40" s="11">
        <f>COUNTIF(Table1[National_Animal],AJ40)</f>
        <v>1</v>
      </c>
    </row>
    <row r="41" spans="1:37" x14ac:dyDescent="0.3">
      <c r="A41">
        <v>40</v>
      </c>
      <c r="B41" t="s">
        <v>135</v>
      </c>
      <c r="C41" t="s">
        <v>27</v>
      </c>
      <c r="D41" t="s">
        <v>136</v>
      </c>
      <c r="E41" t="s">
        <v>50</v>
      </c>
      <c r="F41" s="1">
        <v>69000000000</v>
      </c>
      <c r="G41">
        <v>4105267</v>
      </c>
      <c r="H41">
        <v>73</v>
      </c>
      <c r="I41">
        <v>55960</v>
      </c>
      <c r="J41">
        <v>-8001</v>
      </c>
      <c r="K41">
        <v>1.4</v>
      </c>
      <c r="L41">
        <v>44</v>
      </c>
      <c r="M41">
        <v>58</v>
      </c>
      <c r="N41">
        <v>0.05</v>
      </c>
      <c r="O41">
        <v>2811056</v>
      </c>
      <c r="P41">
        <v>74.7</v>
      </c>
      <c r="Q41">
        <v>17400000</v>
      </c>
      <c r="R41">
        <v>75</v>
      </c>
      <c r="S41" t="s">
        <v>137</v>
      </c>
      <c r="T41">
        <v>45.1</v>
      </c>
      <c r="U41">
        <v>15.2</v>
      </c>
      <c r="V41">
        <f>Table1[[#This Row],[Tourists]]/Table1[[#This Row],[Population]]</f>
        <v>4.2384575716999651</v>
      </c>
      <c r="X41" s="11" t="str">
        <v>Cote d'Ivoire</v>
      </c>
      <c r="AJ41" s="11" t="str">
        <v>Komodo dragon</v>
      </c>
      <c r="AK41" s="11">
        <f>COUNTIF(Table1[National_Animal],AJ41)</f>
        <v>1</v>
      </c>
    </row>
    <row r="42" spans="1:37" x14ac:dyDescent="0.3">
      <c r="A42">
        <v>41</v>
      </c>
      <c r="B42" t="s">
        <v>138</v>
      </c>
      <c r="C42" t="s">
        <v>38</v>
      </c>
      <c r="D42" t="s">
        <v>139</v>
      </c>
      <c r="E42" t="s">
        <v>24</v>
      </c>
      <c r="F42" s="1">
        <v>107000000000</v>
      </c>
      <c r="G42">
        <v>11326616</v>
      </c>
      <c r="H42">
        <v>106</v>
      </c>
      <c r="I42">
        <v>106440</v>
      </c>
      <c r="J42">
        <v>-14400</v>
      </c>
      <c r="K42">
        <v>1.6</v>
      </c>
      <c r="L42">
        <v>42</v>
      </c>
      <c r="M42">
        <v>78</v>
      </c>
      <c r="N42">
        <v>0.15</v>
      </c>
      <c r="O42">
        <v>5638956</v>
      </c>
      <c r="P42">
        <v>76.900000000000006</v>
      </c>
      <c r="S42" t="s">
        <v>140</v>
      </c>
      <c r="T42">
        <v>21.521757000000001</v>
      </c>
      <c r="U42">
        <v>-77.781166999999996</v>
      </c>
      <c r="V42">
        <f>Table1[[#This Row],[Tourists]]/Table1[[#This Row],[Population]]</f>
        <v>0</v>
      </c>
      <c r="X42" s="11" t="str">
        <v>Croatia</v>
      </c>
      <c r="AJ42" s="11" t="str">
        <v>Lemur</v>
      </c>
      <c r="AK42" s="11">
        <f>COUNTIF(Table1[National_Animal],AJ42)</f>
        <v>1</v>
      </c>
    </row>
    <row r="43" spans="1:37" x14ac:dyDescent="0.3">
      <c r="A43">
        <v>42</v>
      </c>
      <c r="B43" t="s">
        <v>141</v>
      </c>
      <c r="C43" t="s">
        <v>22</v>
      </c>
      <c r="D43" t="s">
        <v>142</v>
      </c>
      <c r="E43" t="s">
        <v>50</v>
      </c>
      <c r="F43" s="1">
        <v>28000000000</v>
      </c>
      <c r="G43">
        <v>1207359</v>
      </c>
      <c r="H43">
        <v>131</v>
      </c>
      <c r="I43">
        <v>9240</v>
      </c>
      <c r="J43">
        <v>5000</v>
      </c>
      <c r="K43">
        <v>1.3</v>
      </c>
      <c r="L43">
        <v>37</v>
      </c>
      <c r="M43">
        <v>67</v>
      </c>
      <c r="N43">
        <v>0.02</v>
      </c>
      <c r="O43">
        <v>952369</v>
      </c>
      <c r="P43">
        <v>78.099999999999994</v>
      </c>
      <c r="R43">
        <v>49</v>
      </c>
      <c r="S43" t="s">
        <v>143</v>
      </c>
      <c r="T43">
        <v>35.126412999999999</v>
      </c>
      <c r="U43">
        <v>33.429859</v>
      </c>
      <c r="V43">
        <f>Table1[[#This Row],[Tourists]]/Table1[[#This Row],[Population]]</f>
        <v>0</v>
      </c>
      <c r="X43" s="11" t="str">
        <v>Cuba</v>
      </c>
      <c r="AJ43" s="11" t="str">
        <v>Leopard</v>
      </c>
      <c r="AK43" s="11">
        <f>COUNTIF(Table1[National_Animal],AJ43)</f>
        <v>11</v>
      </c>
    </row>
    <row r="44" spans="1:37" x14ac:dyDescent="0.3">
      <c r="A44">
        <v>43</v>
      </c>
      <c r="B44" t="s">
        <v>144</v>
      </c>
      <c r="C44" t="s">
        <v>27</v>
      </c>
      <c r="D44" t="s">
        <v>145</v>
      </c>
      <c r="E44" t="s">
        <v>50</v>
      </c>
      <c r="F44" s="1">
        <v>282000000000</v>
      </c>
      <c r="G44">
        <v>10708981</v>
      </c>
      <c r="H44">
        <v>139</v>
      </c>
      <c r="I44">
        <v>77240</v>
      </c>
      <c r="J44">
        <v>22011</v>
      </c>
      <c r="K44">
        <v>1.6</v>
      </c>
      <c r="L44">
        <v>43</v>
      </c>
      <c r="M44">
        <v>74</v>
      </c>
      <c r="N44">
        <v>0.14000000000000001</v>
      </c>
      <c r="O44">
        <v>8358728</v>
      </c>
      <c r="P44">
        <v>74.7</v>
      </c>
      <c r="Q44">
        <v>14300000</v>
      </c>
      <c r="R44">
        <v>20</v>
      </c>
      <c r="T44">
        <v>49.817492000000001</v>
      </c>
      <c r="U44">
        <v>15.472962000000001</v>
      </c>
      <c r="V44">
        <f>Table1[[#This Row],[Tourists]]/Table1[[#This Row],[Population]]</f>
        <v>1.3353277963608303</v>
      </c>
      <c r="X44" s="11" t="str">
        <v>Cyprus</v>
      </c>
      <c r="AJ44" s="11" t="str">
        <v>Lesser Kiskadee</v>
      </c>
      <c r="AK44" s="11">
        <f>COUNTIF(Table1[National_Animal],AJ44)</f>
        <v>1</v>
      </c>
    </row>
    <row r="45" spans="1:37" x14ac:dyDescent="0.3">
      <c r="A45">
        <v>44</v>
      </c>
      <c r="B45" t="s">
        <v>146</v>
      </c>
      <c r="C45" t="s">
        <v>31</v>
      </c>
      <c r="D45" t="s">
        <v>147</v>
      </c>
      <c r="E45" t="s">
        <v>24</v>
      </c>
      <c r="F45" s="1">
        <v>70000000000</v>
      </c>
      <c r="G45">
        <v>26378274</v>
      </c>
      <c r="H45">
        <v>83</v>
      </c>
      <c r="I45">
        <v>318000</v>
      </c>
      <c r="J45">
        <v>-8000</v>
      </c>
      <c r="K45">
        <v>4.7</v>
      </c>
      <c r="L45">
        <v>19</v>
      </c>
      <c r="M45">
        <v>51</v>
      </c>
      <c r="N45">
        <v>0.34</v>
      </c>
      <c r="P45">
        <v>47.9</v>
      </c>
      <c r="T45">
        <v>7.5399890000000003</v>
      </c>
      <c r="U45">
        <v>-5.5470800000000002</v>
      </c>
      <c r="V45">
        <f>Table1[[#This Row],[Tourists]]/Table1[[#This Row],[Population]]</f>
        <v>0</v>
      </c>
      <c r="X45" s="11" t="str">
        <v>Czech Republic</v>
      </c>
      <c r="AJ45" s="11" t="str">
        <v>Lion</v>
      </c>
      <c r="AK45" s="11">
        <f>COUNTIF(Table1[National_Animal],AJ45)</f>
        <v>21</v>
      </c>
    </row>
    <row r="46" spans="1:37" x14ac:dyDescent="0.3">
      <c r="A46">
        <v>45</v>
      </c>
      <c r="B46" t="s">
        <v>148</v>
      </c>
      <c r="C46" t="s">
        <v>27</v>
      </c>
      <c r="D46" t="s">
        <v>149</v>
      </c>
      <c r="E46" t="s">
        <v>50</v>
      </c>
      <c r="F46" s="1">
        <v>398000000000</v>
      </c>
      <c r="G46">
        <v>5792202</v>
      </c>
      <c r="H46">
        <v>137</v>
      </c>
      <c r="I46">
        <v>42430</v>
      </c>
      <c r="J46">
        <v>15200</v>
      </c>
      <c r="K46">
        <v>1.8</v>
      </c>
      <c r="L46">
        <v>42</v>
      </c>
      <c r="M46">
        <v>88</v>
      </c>
      <c r="N46">
        <v>7.0000000000000007E-2</v>
      </c>
      <c r="O46">
        <v>5567278</v>
      </c>
      <c r="P46">
        <v>76.900000000000006</v>
      </c>
      <c r="Q46">
        <v>13300000</v>
      </c>
      <c r="R46">
        <v>2</v>
      </c>
      <c r="S46" t="s">
        <v>150</v>
      </c>
      <c r="T46">
        <v>56.263919999999999</v>
      </c>
      <c r="U46">
        <v>9.5017849999999999</v>
      </c>
      <c r="V46">
        <f>Table1[[#This Row],[Tourists]]/Table1[[#This Row],[Population]]</f>
        <v>2.296190636997812</v>
      </c>
      <c r="X46" s="11" t="str">
        <v>Denmark</v>
      </c>
      <c r="AJ46" s="11" t="str">
        <v>Lynx</v>
      </c>
      <c r="AK46" s="11">
        <f>COUNTIF(Table1[National_Animal],AJ46)</f>
        <v>3</v>
      </c>
    </row>
    <row r="47" spans="1:37" x14ac:dyDescent="0.3">
      <c r="A47">
        <v>46</v>
      </c>
      <c r="B47" t="s">
        <v>151</v>
      </c>
      <c r="C47" t="s">
        <v>31</v>
      </c>
      <c r="D47" t="s">
        <v>151</v>
      </c>
      <c r="E47" t="s">
        <v>24</v>
      </c>
      <c r="F47" s="1">
        <v>3000000000</v>
      </c>
      <c r="G47">
        <v>988000</v>
      </c>
      <c r="H47">
        <v>43</v>
      </c>
      <c r="I47">
        <v>23180</v>
      </c>
      <c r="J47">
        <v>900</v>
      </c>
      <c r="K47">
        <v>2.8</v>
      </c>
      <c r="L47">
        <v>27</v>
      </c>
      <c r="M47">
        <v>79</v>
      </c>
      <c r="N47">
        <v>0.01</v>
      </c>
      <c r="O47">
        <v>532849</v>
      </c>
      <c r="P47">
        <v>57.4</v>
      </c>
      <c r="S47" t="s">
        <v>152</v>
      </c>
      <c r="T47">
        <v>11.825138000000001</v>
      </c>
      <c r="U47">
        <v>42.590274999999998</v>
      </c>
      <c r="V47">
        <f>Table1[[#This Row],[Tourists]]/Table1[[#This Row],[Population]]</f>
        <v>0</v>
      </c>
      <c r="X47" s="11" t="str">
        <v>Djibouti</v>
      </c>
      <c r="AJ47" s="11" t="str">
        <v>Mongoose</v>
      </c>
      <c r="AK47" s="11">
        <f>COUNTIF(Table1[National_Animal],AJ47)</f>
        <v>1</v>
      </c>
    </row>
    <row r="48" spans="1:37" x14ac:dyDescent="0.3">
      <c r="A48">
        <v>47</v>
      </c>
      <c r="B48" t="s">
        <v>153</v>
      </c>
      <c r="C48" t="s">
        <v>38</v>
      </c>
      <c r="D48" t="s">
        <v>154</v>
      </c>
      <c r="E48" t="s">
        <v>24</v>
      </c>
      <c r="F48" s="1">
        <v>94000000000</v>
      </c>
      <c r="G48">
        <v>10847910</v>
      </c>
      <c r="H48">
        <v>225</v>
      </c>
      <c r="I48">
        <v>48320</v>
      </c>
      <c r="J48">
        <v>-30000</v>
      </c>
      <c r="K48">
        <v>2.4</v>
      </c>
      <c r="L48">
        <v>28</v>
      </c>
      <c r="M48">
        <v>85</v>
      </c>
      <c r="N48">
        <v>0.14000000000000001</v>
      </c>
      <c r="O48">
        <v>6997472</v>
      </c>
      <c r="P48">
        <v>72</v>
      </c>
      <c r="R48">
        <v>77</v>
      </c>
      <c r="S48" t="s">
        <v>155</v>
      </c>
      <c r="T48">
        <v>18.735693000000001</v>
      </c>
      <c r="U48">
        <v>-70.162650999999997</v>
      </c>
      <c r="V48">
        <f>Table1[[#This Row],[Tourists]]/Table1[[#This Row],[Population]]</f>
        <v>0</v>
      </c>
      <c r="X48" s="11" t="str">
        <v>Dominican Republic</v>
      </c>
      <c r="AJ48" s="11" t="str">
        <v>Moose</v>
      </c>
      <c r="AK48" s="11">
        <f>COUNTIF(Table1[National_Animal],AJ48)</f>
        <v>2</v>
      </c>
    </row>
    <row r="49" spans="1:37" x14ac:dyDescent="0.3">
      <c r="A49">
        <v>48</v>
      </c>
      <c r="B49" t="s">
        <v>156</v>
      </c>
      <c r="C49" t="s">
        <v>38</v>
      </c>
      <c r="D49" t="s">
        <v>157</v>
      </c>
      <c r="E49" t="s">
        <v>24</v>
      </c>
      <c r="F49" s="1">
        <v>106000000000</v>
      </c>
      <c r="G49">
        <v>17643054</v>
      </c>
      <c r="H49">
        <v>71</v>
      </c>
      <c r="I49">
        <v>248360</v>
      </c>
      <c r="J49">
        <v>36400</v>
      </c>
      <c r="K49">
        <v>2.4</v>
      </c>
      <c r="L49">
        <v>28</v>
      </c>
      <c r="M49">
        <v>63</v>
      </c>
      <c r="N49">
        <v>0.23</v>
      </c>
      <c r="O49">
        <v>9521056</v>
      </c>
      <c r="P49">
        <v>72.8</v>
      </c>
      <c r="R49">
        <v>50</v>
      </c>
      <c r="S49" t="s">
        <v>85</v>
      </c>
      <c r="T49">
        <v>-1.8312390000000001</v>
      </c>
      <c r="U49">
        <v>-78.183406000000005</v>
      </c>
      <c r="V49">
        <f>Table1[[#This Row],[Tourists]]/Table1[[#This Row],[Population]]</f>
        <v>0</v>
      </c>
      <c r="X49" s="11" t="str">
        <v>Ecuador</v>
      </c>
      <c r="AJ49" s="11" t="str">
        <v>Motmot</v>
      </c>
      <c r="AK49" s="11">
        <f>COUNTIF(Table1[National_Animal],AJ49)</f>
        <v>1</v>
      </c>
    </row>
    <row r="50" spans="1:37" x14ac:dyDescent="0.3">
      <c r="A50">
        <v>49</v>
      </c>
      <c r="B50" t="s">
        <v>158</v>
      </c>
      <c r="C50" t="s">
        <v>31</v>
      </c>
      <c r="D50" t="s">
        <v>159</v>
      </c>
      <c r="E50" t="s">
        <v>24</v>
      </c>
      <c r="F50" s="1">
        <v>404000000000</v>
      </c>
      <c r="G50">
        <v>102334404</v>
      </c>
      <c r="H50">
        <v>103</v>
      </c>
      <c r="I50">
        <v>995450</v>
      </c>
      <c r="J50">
        <v>-38033</v>
      </c>
      <c r="K50">
        <v>3.3</v>
      </c>
      <c r="L50">
        <v>25</v>
      </c>
      <c r="M50">
        <v>43</v>
      </c>
      <c r="N50">
        <v>1.31</v>
      </c>
      <c r="O50">
        <v>43850141</v>
      </c>
      <c r="P50">
        <v>68.8</v>
      </c>
      <c r="Q50">
        <v>11300000</v>
      </c>
      <c r="R50">
        <v>137</v>
      </c>
      <c r="S50" t="s">
        <v>29</v>
      </c>
      <c r="T50">
        <v>26.820553</v>
      </c>
      <c r="U50">
        <v>30.802498</v>
      </c>
      <c r="V50">
        <f>Table1[[#This Row],[Tourists]]/Table1[[#This Row],[Population]]</f>
        <v>0.11042229747094633</v>
      </c>
      <c r="X50" s="11" t="str">
        <v>Egypt</v>
      </c>
      <c r="AJ50" s="11" t="str">
        <v>Oryx</v>
      </c>
      <c r="AK50" s="11">
        <f>COUNTIF(Table1[National_Animal],AJ50)</f>
        <v>6</v>
      </c>
    </row>
    <row r="51" spans="1:37" x14ac:dyDescent="0.3">
      <c r="A51">
        <v>50</v>
      </c>
      <c r="B51" t="s">
        <v>160</v>
      </c>
      <c r="C51" t="s">
        <v>38</v>
      </c>
      <c r="D51" t="s">
        <v>161</v>
      </c>
      <c r="E51" t="s">
        <v>24</v>
      </c>
      <c r="F51" s="1">
        <v>29000000000</v>
      </c>
      <c r="G51">
        <v>6486205</v>
      </c>
      <c r="H51">
        <v>313</v>
      </c>
      <c r="I51">
        <v>20720</v>
      </c>
      <c r="J51">
        <v>-40539</v>
      </c>
      <c r="K51">
        <v>2.1</v>
      </c>
      <c r="L51">
        <v>28</v>
      </c>
      <c r="M51">
        <v>73</v>
      </c>
      <c r="N51">
        <v>0.08</v>
      </c>
      <c r="O51">
        <v>1993079</v>
      </c>
      <c r="P51">
        <v>69</v>
      </c>
      <c r="R51">
        <v>35</v>
      </c>
      <c r="S51" t="s">
        <v>162</v>
      </c>
      <c r="T51">
        <v>13.794185000000001</v>
      </c>
      <c r="U51">
        <v>-88.896529999999998</v>
      </c>
      <c r="V51">
        <f>Table1[[#This Row],[Tourists]]/Table1[[#This Row],[Population]]</f>
        <v>0</v>
      </c>
      <c r="X51" s="11" t="str">
        <v>El Salvador</v>
      </c>
      <c r="AJ51" s="11" t="str">
        <v>Ox</v>
      </c>
      <c r="AK51" s="11">
        <f>COUNTIF(Table1[National_Animal],AJ51)</f>
        <v>2</v>
      </c>
    </row>
    <row r="52" spans="1:37" x14ac:dyDescent="0.3">
      <c r="A52">
        <v>51</v>
      </c>
      <c r="B52" t="s">
        <v>163</v>
      </c>
      <c r="C52" t="s">
        <v>31</v>
      </c>
      <c r="D52" t="s">
        <v>164</v>
      </c>
      <c r="E52" t="s">
        <v>24</v>
      </c>
      <c r="F52" s="1">
        <v>12000000000</v>
      </c>
      <c r="G52">
        <v>1402985</v>
      </c>
      <c r="H52">
        <v>50</v>
      </c>
      <c r="I52">
        <v>28050</v>
      </c>
      <c r="J52">
        <v>16000</v>
      </c>
      <c r="K52">
        <v>4.5999999999999996</v>
      </c>
      <c r="L52">
        <v>22</v>
      </c>
      <c r="M52">
        <v>73</v>
      </c>
      <c r="N52">
        <v>0.02</v>
      </c>
      <c r="O52">
        <v>332642</v>
      </c>
      <c r="P52">
        <v>52.7</v>
      </c>
      <c r="S52" t="s">
        <v>165</v>
      </c>
      <c r="T52">
        <v>1.650801</v>
      </c>
      <c r="U52">
        <v>10.267894999999999</v>
      </c>
      <c r="V52">
        <f>Table1[[#This Row],[Tourists]]/Table1[[#This Row],[Population]]</f>
        <v>0</v>
      </c>
      <c r="X52" s="11" t="str">
        <v>Equatorial Guinea</v>
      </c>
      <c r="AJ52" s="11" t="str">
        <v>Palmchat</v>
      </c>
      <c r="AK52" s="11">
        <f>COUNTIF(Table1[National_Animal],AJ52)</f>
        <v>1</v>
      </c>
    </row>
    <row r="53" spans="1:37" x14ac:dyDescent="0.3">
      <c r="A53">
        <v>52</v>
      </c>
      <c r="B53" t="s">
        <v>166</v>
      </c>
      <c r="C53" t="s">
        <v>31</v>
      </c>
      <c r="D53" t="s">
        <v>167</v>
      </c>
      <c r="E53" t="s">
        <v>24</v>
      </c>
      <c r="F53" s="1">
        <v>0</v>
      </c>
      <c r="G53">
        <v>3546421</v>
      </c>
      <c r="H53">
        <v>35</v>
      </c>
      <c r="I53">
        <v>101000</v>
      </c>
      <c r="J53">
        <v>-39858</v>
      </c>
      <c r="K53">
        <v>4.0999999999999996</v>
      </c>
      <c r="L53">
        <v>19</v>
      </c>
      <c r="M53">
        <v>63</v>
      </c>
      <c r="N53">
        <v>0.05</v>
      </c>
      <c r="O53">
        <v>66402</v>
      </c>
      <c r="P53">
        <v>45.3</v>
      </c>
      <c r="S53" t="s">
        <v>168</v>
      </c>
      <c r="T53">
        <v>15.179384000000001</v>
      </c>
      <c r="U53">
        <v>39.782333999999999</v>
      </c>
      <c r="V53">
        <f>Table1[[#This Row],[Tourists]]/Table1[[#This Row],[Population]]</f>
        <v>0</v>
      </c>
      <c r="X53" s="11" t="str">
        <v>Eritrea</v>
      </c>
      <c r="AJ53" s="11" t="str">
        <v>Panda</v>
      </c>
      <c r="AK53" s="11">
        <f>COUNTIF(Table1[National_Animal],AJ53)</f>
        <v>1</v>
      </c>
    </row>
    <row r="54" spans="1:37" x14ac:dyDescent="0.3">
      <c r="A54">
        <v>53</v>
      </c>
      <c r="B54" t="s">
        <v>169</v>
      </c>
      <c r="C54" t="s">
        <v>27</v>
      </c>
      <c r="D54" t="s">
        <v>170</v>
      </c>
      <c r="E54" t="s">
        <v>24</v>
      </c>
      <c r="F54" s="1">
        <v>37000000000</v>
      </c>
      <c r="G54">
        <v>1326535</v>
      </c>
      <c r="H54">
        <v>31</v>
      </c>
      <c r="I54">
        <v>42390</v>
      </c>
      <c r="J54">
        <v>3911</v>
      </c>
      <c r="K54">
        <v>1.6</v>
      </c>
      <c r="L54">
        <v>42</v>
      </c>
      <c r="M54">
        <v>68</v>
      </c>
      <c r="N54">
        <v>0.02</v>
      </c>
      <c r="O54">
        <v>1153786</v>
      </c>
      <c r="P54">
        <v>78</v>
      </c>
      <c r="R54">
        <v>55</v>
      </c>
      <c r="S54" t="s">
        <v>88</v>
      </c>
      <c r="T54">
        <v>58.595272000000001</v>
      </c>
      <c r="U54">
        <v>25.013607</v>
      </c>
      <c r="V54">
        <f>Table1[[#This Row],[Tourists]]/Table1[[#This Row],[Population]]</f>
        <v>0</v>
      </c>
      <c r="X54" s="11" t="str">
        <v>Estonia</v>
      </c>
      <c r="AJ54" s="11" t="str">
        <v>Parrot</v>
      </c>
      <c r="AK54" s="11">
        <f>COUNTIF(Table1[National_Animal],AJ54)</f>
        <v>3</v>
      </c>
    </row>
    <row r="55" spans="1:37" x14ac:dyDescent="0.3">
      <c r="A55">
        <v>54</v>
      </c>
      <c r="B55" t="s">
        <v>171</v>
      </c>
      <c r="C55" t="s">
        <v>31</v>
      </c>
      <c r="D55" t="s">
        <v>172</v>
      </c>
      <c r="E55" t="s">
        <v>24</v>
      </c>
      <c r="F55" s="1">
        <v>5000000000</v>
      </c>
      <c r="G55">
        <v>1160164</v>
      </c>
      <c r="H55">
        <v>67</v>
      </c>
      <c r="I55">
        <v>17200</v>
      </c>
      <c r="J55">
        <v>-8353</v>
      </c>
      <c r="K55">
        <v>3</v>
      </c>
      <c r="L55">
        <v>21</v>
      </c>
      <c r="M55">
        <v>30</v>
      </c>
      <c r="N55">
        <v>0.01</v>
      </c>
      <c r="S55" t="s">
        <v>74</v>
      </c>
      <c r="T55">
        <v>-26.562480999999998</v>
      </c>
      <c r="U55">
        <v>31.399132000000002</v>
      </c>
      <c r="V55">
        <f>Table1[[#This Row],[Tourists]]/Table1[[#This Row],[Population]]</f>
        <v>0</v>
      </c>
      <c r="X55" s="11" t="str">
        <v>Eswatini</v>
      </c>
      <c r="AJ55" s="11" t="str">
        <v>Peacock</v>
      </c>
      <c r="AK55" s="11">
        <f>COUNTIF(Table1[National_Animal],AJ55)</f>
        <v>1</v>
      </c>
    </row>
    <row r="56" spans="1:37" x14ac:dyDescent="0.3">
      <c r="A56">
        <v>55</v>
      </c>
      <c r="B56" t="s">
        <v>173</v>
      </c>
      <c r="C56" t="s">
        <v>31</v>
      </c>
      <c r="D56" t="s">
        <v>174</v>
      </c>
      <c r="E56" t="s">
        <v>24</v>
      </c>
      <c r="F56" s="1">
        <v>111000000000</v>
      </c>
      <c r="G56">
        <v>114963588</v>
      </c>
      <c r="H56">
        <v>115</v>
      </c>
      <c r="I56">
        <v>1000000</v>
      </c>
      <c r="J56">
        <v>30000</v>
      </c>
      <c r="K56">
        <v>4.3</v>
      </c>
      <c r="L56">
        <v>19</v>
      </c>
      <c r="M56">
        <v>21</v>
      </c>
      <c r="N56">
        <v>1.47</v>
      </c>
      <c r="O56">
        <v>19543075</v>
      </c>
      <c r="P56">
        <v>51.2</v>
      </c>
      <c r="R56">
        <v>134</v>
      </c>
      <c r="S56" t="s">
        <v>74</v>
      </c>
      <c r="T56">
        <v>9.1449999999999996</v>
      </c>
      <c r="U56">
        <v>40.489673000000003</v>
      </c>
      <c r="V56">
        <f>Table1[[#This Row],[Tourists]]/Table1[[#This Row],[Population]]</f>
        <v>0</v>
      </c>
      <c r="X56" s="11" t="str">
        <v>Ethiopia</v>
      </c>
      <c r="AJ56" s="11" t="str">
        <v>Peccary</v>
      </c>
      <c r="AK56" s="11">
        <f>COUNTIF(Table1[National_Animal],AJ56)</f>
        <v>1</v>
      </c>
    </row>
    <row r="57" spans="1:37" x14ac:dyDescent="0.3">
      <c r="A57">
        <v>56</v>
      </c>
      <c r="B57" t="s">
        <v>175</v>
      </c>
      <c r="C57" t="s">
        <v>48</v>
      </c>
      <c r="D57" t="s">
        <v>176</v>
      </c>
      <c r="E57" t="s">
        <v>24</v>
      </c>
      <c r="F57" s="1">
        <v>4000000000</v>
      </c>
      <c r="G57">
        <v>896445</v>
      </c>
      <c r="H57">
        <v>49</v>
      </c>
      <c r="I57">
        <v>18270</v>
      </c>
      <c r="J57">
        <v>-6202</v>
      </c>
      <c r="K57">
        <v>2.8</v>
      </c>
      <c r="L57">
        <v>28</v>
      </c>
      <c r="M57">
        <v>59</v>
      </c>
      <c r="N57">
        <v>0.01</v>
      </c>
      <c r="O57">
        <v>452479</v>
      </c>
      <c r="P57">
        <v>67.7</v>
      </c>
      <c r="S57" t="s">
        <v>177</v>
      </c>
      <c r="T57">
        <v>-16.578192999999999</v>
      </c>
      <c r="U57">
        <v>179.414413</v>
      </c>
      <c r="V57">
        <f>Table1[[#This Row],[Tourists]]/Table1[[#This Row],[Population]]</f>
        <v>0</v>
      </c>
      <c r="X57" s="11" t="str">
        <v>Fiji</v>
      </c>
      <c r="AJ57" s="11" t="str">
        <v>Pelican</v>
      </c>
      <c r="AK57" s="11">
        <f>COUNTIF(Table1[National_Animal],AJ57)</f>
        <v>1</v>
      </c>
    </row>
    <row r="58" spans="1:37" x14ac:dyDescent="0.3">
      <c r="A58">
        <v>57</v>
      </c>
      <c r="B58" t="s">
        <v>178</v>
      </c>
      <c r="C58" t="s">
        <v>27</v>
      </c>
      <c r="D58" t="s">
        <v>179</v>
      </c>
      <c r="E58" t="s">
        <v>50</v>
      </c>
      <c r="F58" s="1">
        <v>297000000000</v>
      </c>
      <c r="G58">
        <v>5540720</v>
      </c>
      <c r="H58">
        <v>18</v>
      </c>
      <c r="I58">
        <v>303890</v>
      </c>
      <c r="J58">
        <v>14000</v>
      </c>
      <c r="K58">
        <v>1.5</v>
      </c>
      <c r="L58">
        <v>43</v>
      </c>
      <c r="M58">
        <v>86</v>
      </c>
      <c r="N58">
        <v>7.0000000000000007E-2</v>
      </c>
      <c r="O58">
        <v>4831170</v>
      </c>
      <c r="P58">
        <v>77.5</v>
      </c>
      <c r="R58">
        <v>1</v>
      </c>
      <c r="S58" t="s">
        <v>88</v>
      </c>
      <c r="T58">
        <v>61.924109999999999</v>
      </c>
      <c r="U58">
        <v>25.748151</v>
      </c>
      <c r="V58">
        <f>Table1[[#This Row],[Tourists]]/Table1[[#This Row],[Population]]</f>
        <v>0</v>
      </c>
      <c r="X58" s="11" t="str">
        <v>Finland</v>
      </c>
      <c r="AJ58" s="11" t="str">
        <v>Pigeon</v>
      </c>
      <c r="AK58" s="11">
        <f>COUNTIF(Table1[National_Animal],AJ58)</f>
        <v>1</v>
      </c>
    </row>
    <row r="59" spans="1:37" x14ac:dyDescent="0.3">
      <c r="A59">
        <v>58</v>
      </c>
      <c r="B59" t="s">
        <v>180</v>
      </c>
      <c r="C59" t="s">
        <v>27</v>
      </c>
      <c r="D59" t="s">
        <v>181</v>
      </c>
      <c r="E59" t="s">
        <v>50</v>
      </c>
      <c r="F59" s="1">
        <v>3000000000000</v>
      </c>
      <c r="G59">
        <v>65273511</v>
      </c>
      <c r="H59">
        <v>119</v>
      </c>
      <c r="I59">
        <v>547557</v>
      </c>
      <c r="J59">
        <v>36527</v>
      </c>
      <c r="K59">
        <v>1.9</v>
      </c>
      <c r="L59">
        <v>42</v>
      </c>
      <c r="M59">
        <v>82</v>
      </c>
      <c r="N59">
        <v>0.84</v>
      </c>
      <c r="O59">
        <v>52308536</v>
      </c>
      <c r="P59">
        <v>78.8</v>
      </c>
      <c r="Q59">
        <v>89400000</v>
      </c>
      <c r="R59">
        <v>24</v>
      </c>
      <c r="S59" t="s">
        <v>182</v>
      </c>
      <c r="T59">
        <v>46.227637999999999</v>
      </c>
      <c r="U59">
        <v>2.213749</v>
      </c>
      <c r="V59">
        <f>Table1[[#This Row],[Tourists]]/Table1[[#This Row],[Population]]</f>
        <v>1.3696214380133467</v>
      </c>
      <c r="X59" s="11" t="str">
        <v>France</v>
      </c>
      <c r="AJ59" s="11" t="str">
        <v>Raggiana bird-of-paradise</v>
      </c>
      <c r="AK59" s="11">
        <f>COUNTIF(Table1[National_Animal],AJ59)</f>
        <v>1</v>
      </c>
    </row>
    <row r="60" spans="1:37" x14ac:dyDescent="0.3">
      <c r="A60">
        <v>59</v>
      </c>
      <c r="B60" t="s">
        <v>183</v>
      </c>
      <c r="C60" t="s">
        <v>31</v>
      </c>
      <c r="D60" t="s">
        <v>184</v>
      </c>
      <c r="E60" t="s">
        <v>24</v>
      </c>
      <c r="F60" s="1">
        <v>20000000000</v>
      </c>
      <c r="G60">
        <v>2225734</v>
      </c>
      <c r="H60">
        <v>9</v>
      </c>
      <c r="I60">
        <v>257670</v>
      </c>
      <c r="J60">
        <v>3260</v>
      </c>
      <c r="K60">
        <v>4</v>
      </c>
      <c r="L60">
        <v>23</v>
      </c>
      <c r="M60">
        <v>87</v>
      </c>
      <c r="N60">
        <v>0.03</v>
      </c>
      <c r="O60">
        <v>1019049</v>
      </c>
      <c r="P60">
        <v>61</v>
      </c>
      <c r="R60">
        <v>104</v>
      </c>
      <c r="S60" t="s">
        <v>152</v>
      </c>
      <c r="T60">
        <v>-0.80368899999999999</v>
      </c>
      <c r="U60">
        <v>11.609444</v>
      </c>
      <c r="V60">
        <f>Table1[[#This Row],[Tourists]]/Table1[[#This Row],[Population]]</f>
        <v>0</v>
      </c>
      <c r="X60" s="11" t="str">
        <v>Gabon</v>
      </c>
      <c r="AJ60" s="11" t="str">
        <v>Red-billed streamertail</v>
      </c>
      <c r="AK60" s="11">
        <f>COUNTIF(Table1[National_Animal],AJ60)</f>
        <v>1</v>
      </c>
    </row>
    <row r="61" spans="1:37" x14ac:dyDescent="0.3">
      <c r="A61">
        <v>60</v>
      </c>
      <c r="B61" t="s">
        <v>185</v>
      </c>
      <c r="C61" t="s">
        <v>31</v>
      </c>
      <c r="D61" t="s">
        <v>186</v>
      </c>
      <c r="E61" t="s">
        <v>24</v>
      </c>
      <c r="F61" s="1">
        <v>0</v>
      </c>
      <c r="G61">
        <v>2416668</v>
      </c>
      <c r="H61">
        <v>239</v>
      </c>
      <c r="I61">
        <v>10120</v>
      </c>
      <c r="J61">
        <v>-3087</v>
      </c>
      <c r="K61">
        <v>5.3</v>
      </c>
      <c r="L61">
        <v>18</v>
      </c>
      <c r="M61">
        <v>59</v>
      </c>
      <c r="N61">
        <v>0.03</v>
      </c>
      <c r="P61">
        <v>55.9</v>
      </c>
      <c r="R61">
        <v>120</v>
      </c>
      <c r="S61" t="s">
        <v>187</v>
      </c>
      <c r="T61">
        <v>13.443182</v>
      </c>
      <c r="U61">
        <v>-15.310138999999999</v>
      </c>
      <c r="V61">
        <f>Table1[[#This Row],[Tourists]]/Table1[[#This Row],[Population]]</f>
        <v>0</v>
      </c>
      <c r="X61" s="11" t="str">
        <v>Gambia</v>
      </c>
      <c r="AJ61" s="11" t="str">
        <v>Red-billed tropicbird</v>
      </c>
      <c r="AK61" s="11">
        <f>COUNTIF(Table1[National_Animal],AJ61)</f>
        <v>2</v>
      </c>
    </row>
    <row r="62" spans="1:37" x14ac:dyDescent="0.3">
      <c r="A62">
        <v>61</v>
      </c>
      <c r="B62" t="s">
        <v>188</v>
      </c>
      <c r="C62" t="s">
        <v>22</v>
      </c>
      <c r="D62" t="s">
        <v>189</v>
      </c>
      <c r="E62" t="s">
        <v>24</v>
      </c>
      <c r="F62" s="1">
        <v>19000000000</v>
      </c>
      <c r="G62">
        <v>3989167</v>
      </c>
      <c r="H62">
        <v>57</v>
      </c>
      <c r="I62">
        <v>69490</v>
      </c>
      <c r="J62">
        <v>-10000</v>
      </c>
      <c r="K62">
        <v>2.1</v>
      </c>
      <c r="L62">
        <v>38</v>
      </c>
      <c r="M62">
        <v>58</v>
      </c>
      <c r="N62">
        <v>0.05</v>
      </c>
      <c r="O62">
        <v>2366406</v>
      </c>
      <c r="P62">
        <v>71.8</v>
      </c>
      <c r="R62">
        <v>119</v>
      </c>
      <c r="S62" t="s">
        <v>25</v>
      </c>
      <c r="T62">
        <v>42.315407</v>
      </c>
      <c r="U62">
        <v>43.356892000000002</v>
      </c>
      <c r="V62">
        <f>Table1[[#This Row],[Tourists]]/Table1[[#This Row],[Population]]</f>
        <v>0</v>
      </c>
      <c r="X62" s="11" t="str">
        <v>Georgia</v>
      </c>
      <c r="AJ62" s="11" t="str">
        <v>Resplendent quetzal</v>
      </c>
      <c r="AK62" s="11">
        <f>COUNTIF(Table1[National_Animal],AJ62)</f>
        <v>1</v>
      </c>
    </row>
    <row r="63" spans="1:37" x14ac:dyDescent="0.3">
      <c r="A63">
        <v>62</v>
      </c>
      <c r="B63" t="s">
        <v>190</v>
      </c>
      <c r="C63" t="s">
        <v>27</v>
      </c>
      <c r="D63" t="s">
        <v>191</v>
      </c>
      <c r="E63" t="s">
        <v>50</v>
      </c>
      <c r="F63" s="1">
        <v>4300000000000</v>
      </c>
      <c r="G63">
        <v>83783942</v>
      </c>
      <c r="H63">
        <v>240</v>
      </c>
      <c r="I63">
        <v>348560</v>
      </c>
      <c r="J63">
        <v>543822</v>
      </c>
      <c r="K63">
        <v>1.6</v>
      </c>
      <c r="L63">
        <v>46</v>
      </c>
      <c r="M63">
        <v>76</v>
      </c>
      <c r="N63">
        <v>1.07</v>
      </c>
      <c r="O63">
        <v>69304405</v>
      </c>
      <c r="P63">
        <v>78</v>
      </c>
      <c r="Q63">
        <v>39600000</v>
      </c>
      <c r="R63">
        <v>17</v>
      </c>
      <c r="S63" t="s">
        <v>29</v>
      </c>
      <c r="T63">
        <v>51.165691000000002</v>
      </c>
      <c r="U63">
        <v>10.451525999999999</v>
      </c>
      <c r="V63">
        <f>Table1[[#This Row],[Tourists]]/Table1[[#This Row],[Population]]</f>
        <v>0.47264426875498411</v>
      </c>
      <c r="X63" s="11" t="str">
        <v>Germany</v>
      </c>
      <c r="AJ63" s="11" t="str">
        <v>Rooster</v>
      </c>
      <c r="AK63" s="11">
        <f>COUNTIF(Table1[National_Animal],AJ63)</f>
        <v>1</v>
      </c>
    </row>
    <row r="64" spans="1:37" x14ac:dyDescent="0.3">
      <c r="A64">
        <v>63</v>
      </c>
      <c r="B64" t="s">
        <v>192</v>
      </c>
      <c r="C64" t="s">
        <v>31</v>
      </c>
      <c r="D64" t="s">
        <v>193</v>
      </c>
      <c r="E64" t="s">
        <v>24</v>
      </c>
      <c r="F64" s="1">
        <v>78000000000</v>
      </c>
      <c r="G64">
        <v>31072940</v>
      </c>
      <c r="H64">
        <v>137</v>
      </c>
      <c r="I64">
        <v>227540</v>
      </c>
      <c r="J64">
        <v>-10000</v>
      </c>
      <c r="K64">
        <v>3.9</v>
      </c>
      <c r="L64">
        <v>22</v>
      </c>
      <c r="M64">
        <v>57</v>
      </c>
      <c r="N64">
        <v>0.4</v>
      </c>
      <c r="O64">
        <v>10922179</v>
      </c>
      <c r="P64">
        <v>57.2</v>
      </c>
      <c r="R64">
        <v>98</v>
      </c>
      <c r="S64" t="s">
        <v>29</v>
      </c>
      <c r="T64">
        <v>7.9465269999999997</v>
      </c>
      <c r="U64">
        <v>-1.0231939999999999</v>
      </c>
      <c r="V64">
        <f>Table1[[#This Row],[Tourists]]/Table1[[#This Row],[Population]]</f>
        <v>0</v>
      </c>
      <c r="X64" s="11" t="str">
        <v>Ghana</v>
      </c>
      <c r="AJ64" s="11" t="str">
        <v>Rufous hornero</v>
      </c>
      <c r="AK64" s="11">
        <f>COUNTIF(Table1[National_Animal],AJ64)</f>
        <v>1</v>
      </c>
    </row>
    <row r="65" spans="1:37" x14ac:dyDescent="0.3">
      <c r="A65">
        <v>64</v>
      </c>
      <c r="B65" t="s">
        <v>194</v>
      </c>
      <c r="C65" t="s">
        <v>27</v>
      </c>
      <c r="D65" t="s">
        <v>195</v>
      </c>
      <c r="E65" t="s">
        <v>50</v>
      </c>
      <c r="F65" s="1">
        <v>215000000000</v>
      </c>
      <c r="G65">
        <v>10423054</v>
      </c>
      <c r="H65">
        <v>81</v>
      </c>
      <c r="I65">
        <v>128900</v>
      </c>
      <c r="J65">
        <v>-16000</v>
      </c>
      <c r="K65">
        <v>1.3</v>
      </c>
      <c r="L65">
        <v>46</v>
      </c>
      <c r="M65">
        <v>85</v>
      </c>
      <c r="N65">
        <v>0.13</v>
      </c>
      <c r="O65">
        <v>7799565</v>
      </c>
      <c r="P65">
        <v>78.2</v>
      </c>
      <c r="Q65">
        <v>31300000</v>
      </c>
      <c r="R65">
        <v>82</v>
      </c>
      <c r="S65" t="s">
        <v>196</v>
      </c>
      <c r="T65">
        <v>39.074207999999999</v>
      </c>
      <c r="U65">
        <v>21.824311999999999</v>
      </c>
      <c r="V65">
        <f>Table1[[#This Row],[Tourists]]/Table1[[#This Row],[Population]]</f>
        <v>3.0029586338130838</v>
      </c>
      <c r="X65" s="11" t="str">
        <v>Greece</v>
      </c>
      <c r="AJ65" s="11" t="str">
        <v>Scarlet ibis</v>
      </c>
      <c r="AK65" s="11">
        <f>COUNTIF(Table1[National_Animal],AJ65)</f>
        <v>1</v>
      </c>
    </row>
    <row r="66" spans="1:37" x14ac:dyDescent="0.3">
      <c r="A66">
        <v>65</v>
      </c>
      <c r="B66" t="s">
        <v>197</v>
      </c>
      <c r="C66" t="s">
        <v>38</v>
      </c>
      <c r="D66" t="s">
        <v>198</v>
      </c>
      <c r="E66" t="s">
        <v>24</v>
      </c>
      <c r="F66" s="1">
        <v>1000000000</v>
      </c>
      <c r="G66">
        <v>112523</v>
      </c>
      <c r="H66">
        <v>331</v>
      </c>
      <c r="I66">
        <v>340</v>
      </c>
      <c r="J66">
        <v>-200</v>
      </c>
      <c r="K66">
        <v>2.1</v>
      </c>
      <c r="L66">
        <v>32</v>
      </c>
      <c r="M66">
        <v>35</v>
      </c>
      <c r="N66">
        <v>0</v>
      </c>
      <c r="O66">
        <v>63692</v>
      </c>
      <c r="P66">
        <v>74</v>
      </c>
      <c r="S66" t="s">
        <v>199</v>
      </c>
      <c r="T66">
        <v>12.262776000000001</v>
      </c>
      <c r="U66">
        <v>-61.604171000000001</v>
      </c>
      <c r="V66">
        <f>Table1[[#This Row],[Tourists]]/Table1[[#This Row],[Population]]</f>
        <v>0</v>
      </c>
      <c r="X66" s="11" t="str">
        <v>Grenada</v>
      </c>
      <c r="AJ66" s="11" t="str">
        <v>Sheep</v>
      </c>
      <c r="AK66" s="11">
        <f>COUNTIF(Table1[National_Animal],AJ66)</f>
        <v>1</v>
      </c>
    </row>
    <row r="67" spans="1:37" x14ac:dyDescent="0.3">
      <c r="A67">
        <v>66</v>
      </c>
      <c r="B67" t="s">
        <v>200</v>
      </c>
      <c r="C67" t="s">
        <v>38</v>
      </c>
      <c r="D67" t="s">
        <v>201</v>
      </c>
      <c r="E67" t="s">
        <v>24</v>
      </c>
      <c r="F67" s="1">
        <v>86000000000</v>
      </c>
      <c r="G67">
        <v>17915568</v>
      </c>
      <c r="H67">
        <v>167</v>
      </c>
      <c r="I67">
        <v>107160</v>
      </c>
      <c r="J67">
        <v>-9215</v>
      </c>
      <c r="K67">
        <v>2.9</v>
      </c>
      <c r="L67">
        <v>23</v>
      </c>
      <c r="M67">
        <v>52</v>
      </c>
      <c r="N67">
        <v>0.23</v>
      </c>
      <c r="O67">
        <v>6883796</v>
      </c>
      <c r="P67">
        <v>67.7</v>
      </c>
      <c r="R67">
        <v>27</v>
      </c>
      <c r="S67" t="s">
        <v>202</v>
      </c>
      <c r="T67">
        <v>15.783471</v>
      </c>
      <c r="U67">
        <v>-90.230759000000006</v>
      </c>
      <c r="V67">
        <f>Table1[[#This Row],[Tourists]]/Table1[[#This Row],[Population]]</f>
        <v>0</v>
      </c>
      <c r="X67" s="11" t="str">
        <v>Guatemala</v>
      </c>
      <c r="AJ67" s="11" t="str">
        <v>Springbok</v>
      </c>
      <c r="AK67" s="11">
        <f>COUNTIF(Table1[National_Animal],AJ67)</f>
        <v>1</v>
      </c>
    </row>
    <row r="68" spans="1:37" x14ac:dyDescent="0.3">
      <c r="A68">
        <v>67</v>
      </c>
      <c r="B68" t="s">
        <v>203</v>
      </c>
      <c r="C68" t="s">
        <v>31</v>
      </c>
      <c r="D68" t="s">
        <v>204</v>
      </c>
      <c r="E68" t="s">
        <v>24</v>
      </c>
      <c r="F68" s="1">
        <v>16000000000</v>
      </c>
      <c r="G68">
        <v>13132795</v>
      </c>
      <c r="H68">
        <v>53</v>
      </c>
      <c r="I68">
        <v>245720</v>
      </c>
      <c r="J68">
        <v>-4000</v>
      </c>
      <c r="K68">
        <v>4.7</v>
      </c>
      <c r="L68">
        <v>18</v>
      </c>
      <c r="M68">
        <v>39</v>
      </c>
      <c r="N68">
        <v>0.17</v>
      </c>
      <c r="O68">
        <v>1449758</v>
      </c>
      <c r="P68">
        <v>52.5</v>
      </c>
      <c r="R68">
        <v>118</v>
      </c>
      <c r="S68" t="s">
        <v>74</v>
      </c>
      <c r="T68">
        <v>9.9455869999999997</v>
      </c>
      <c r="U68">
        <v>-9.6966450000000002</v>
      </c>
      <c r="V68">
        <f>Table1[[#This Row],[Tourists]]/Table1[[#This Row],[Population]]</f>
        <v>0</v>
      </c>
      <c r="X68" s="11" t="str">
        <v>Guinea</v>
      </c>
      <c r="AJ68" s="11" t="str">
        <v>Swan</v>
      </c>
      <c r="AK68" s="11">
        <f>COUNTIF(Table1[National_Animal],AJ68)</f>
        <v>2</v>
      </c>
    </row>
    <row r="69" spans="1:37" x14ac:dyDescent="0.3">
      <c r="A69">
        <v>68</v>
      </c>
      <c r="B69" t="s">
        <v>205</v>
      </c>
      <c r="C69" t="s">
        <v>31</v>
      </c>
      <c r="D69" t="s">
        <v>206</v>
      </c>
      <c r="E69" t="s">
        <v>24</v>
      </c>
      <c r="F69" s="1">
        <v>2000000000</v>
      </c>
      <c r="G69">
        <v>1968001</v>
      </c>
      <c r="H69">
        <v>70</v>
      </c>
      <c r="I69">
        <v>28120</v>
      </c>
      <c r="J69">
        <v>-1399</v>
      </c>
      <c r="K69">
        <v>4.5</v>
      </c>
      <c r="L69">
        <v>19</v>
      </c>
      <c r="M69">
        <v>45</v>
      </c>
      <c r="N69">
        <v>0.03</v>
      </c>
      <c r="O69">
        <v>73148</v>
      </c>
      <c r="P69">
        <v>52.1</v>
      </c>
      <c r="S69" t="s">
        <v>207</v>
      </c>
      <c r="T69">
        <v>11.803749</v>
      </c>
      <c r="U69">
        <v>-15.180413</v>
      </c>
      <c r="V69">
        <f>Table1[[#This Row],[Tourists]]/Table1[[#This Row],[Population]]</f>
        <v>0</v>
      </c>
      <c r="X69" s="11" t="str">
        <v>Guinea-Bissau</v>
      </c>
      <c r="AJ69" s="11" t="str">
        <v>Tapir</v>
      </c>
      <c r="AK69" s="11">
        <f>COUNTIF(Table1[National_Animal],AJ69)</f>
        <v>1</v>
      </c>
    </row>
    <row r="70" spans="1:37" x14ac:dyDescent="0.3">
      <c r="A70">
        <v>69</v>
      </c>
      <c r="B70" t="s">
        <v>208</v>
      </c>
      <c r="C70" t="s">
        <v>38</v>
      </c>
      <c r="D70" t="s">
        <v>209</v>
      </c>
      <c r="E70" t="s">
        <v>24</v>
      </c>
      <c r="F70" s="1">
        <v>8000000000</v>
      </c>
      <c r="G70">
        <v>786552</v>
      </c>
      <c r="H70">
        <v>4</v>
      </c>
      <c r="I70">
        <v>196850</v>
      </c>
      <c r="J70">
        <v>-6000</v>
      </c>
      <c r="K70">
        <v>2.5</v>
      </c>
      <c r="L70">
        <v>27</v>
      </c>
      <c r="M70">
        <v>27</v>
      </c>
      <c r="N70">
        <v>0.01</v>
      </c>
      <c r="O70">
        <v>290375</v>
      </c>
      <c r="P70">
        <v>65.400000000000006</v>
      </c>
      <c r="S70" t="s">
        <v>94</v>
      </c>
      <c r="T70">
        <v>4.8604159999999998</v>
      </c>
      <c r="U70">
        <v>-58.93018</v>
      </c>
      <c r="V70">
        <f>Table1[[#This Row],[Tourists]]/Table1[[#This Row],[Population]]</f>
        <v>0</v>
      </c>
      <c r="X70" s="11" t="str">
        <v>Guyana</v>
      </c>
      <c r="AJ70" s="11" t="str">
        <v>Tiger</v>
      </c>
      <c r="AK70" s="11">
        <f>COUNTIF(Table1[National_Animal],AJ70)</f>
        <v>4</v>
      </c>
    </row>
    <row r="71" spans="1:37" x14ac:dyDescent="0.3">
      <c r="A71">
        <v>70</v>
      </c>
      <c r="B71" t="s">
        <v>210</v>
      </c>
      <c r="C71" t="s">
        <v>38</v>
      </c>
      <c r="D71" t="s">
        <v>211</v>
      </c>
      <c r="E71" t="s">
        <v>24</v>
      </c>
      <c r="F71" s="1">
        <v>21000000000</v>
      </c>
      <c r="G71">
        <v>11402528</v>
      </c>
      <c r="H71">
        <v>414</v>
      </c>
      <c r="I71">
        <v>27560</v>
      </c>
      <c r="J71">
        <v>-35000</v>
      </c>
      <c r="K71">
        <v>3</v>
      </c>
      <c r="L71">
        <v>24</v>
      </c>
      <c r="M71">
        <v>57</v>
      </c>
      <c r="N71">
        <v>0.15</v>
      </c>
      <c r="O71">
        <v>1353986</v>
      </c>
      <c r="P71">
        <v>58.6</v>
      </c>
      <c r="R71">
        <v>147</v>
      </c>
      <c r="S71" t="s">
        <v>140</v>
      </c>
      <c r="T71">
        <v>18.971187</v>
      </c>
      <c r="U71">
        <v>-72.285214999999994</v>
      </c>
      <c r="V71">
        <f>Table1[[#This Row],[Tourists]]/Table1[[#This Row],[Population]]</f>
        <v>0</v>
      </c>
      <c r="X71" s="11" t="str">
        <v>Haiti</v>
      </c>
      <c r="AJ71" s="11" t="str">
        <v>Torogoz</v>
      </c>
      <c r="AK71" s="11">
        <f>COUNTIF(Table1[National_Animal],AJ71)</f>
        <v>1</v>
      </c>
    </row>
    <row r="72" spans="1:37" x14ac:dyDescent="0.3">
      <c r="A72">
        <v>71</v>
      </c>
      <c r="B72" t="s">
        <v>212</v>
      </c>
      <c r="C72" t="s">
        <v>38</v>
      </c>
      <c r="D72" t="s">
        <v>213</v>
      </c>
      <c r="E72" t="s">
        <v>24</v>
      </c>
      <c r="F72" s="1">
        <v>28000000000</v>
      </c>
      <c r="G72">
        <v>9904607</v>
      </c>
      <c r="H72">
        <v>89</v>
      </c>
      <c r="I72">
        <v>111890</v>
      </c>
      <c r="J72">
        <v>-6800</v>
      </c>
      <c r="K72">
        <v>2.5</v>
      </c>
      <c r="L72">
        <v>24</v>
      </c>
      <c r="M72">
        <v>57</v>
      </c>
      <c r="N72">
        <v>0.13</v>
      </c>
      <c r="O72">
        <v>2977793</v>
      </c>
      <c r="P72">
        <v>71</v>
      </c>
      <c r="R72">
        <v>59</v>
      </c>
      <c r="S72" t="s">
        <v>134</v>
      </c>
      <c r="T72">
        <v>15.199999</v>
      </c>
      <c r="U72">
        <v>-86.241905000000003</v>
      </c>
      <c r="V72">
        <f>Table1[[#This Row],[Tourists]]/Table1[[#This Row],[Population]]</f>
        <v>0</v>
      </c>
      <c r="X72" s="11" t="str">
        <v>Honduras</v>
      </c>
      <c r="AJ72" s="11" t="str">
        <v>Tortoise</v>
      </c>
      <c r="AK72" s="11">
        <f>COUNTIF(Table1[National_Animal],AJ72)</f>
        <v>1</v>
      </c>
    </row>
    <row r="73" spans="1:37" x14ac:dyDescent="0.3">
      <c r="A73">
        <v>72</v>
      </c>
      <c r="B73" t="s">
        <v>214</v>
      </c>
      <c r="C73" t="s">
        <v>22</v>
      </c>
      <c r="D73" t="s">
        <v>214</v>
      </c>
      <c r="E73" t="s">
        <v>50</v>
      </c>
      <c r="F73" s="1">
        <v>369000000000</v>
      </c>
      <c r="G73">
        <v>7496981</v>
      </c>
      <c r="H73">
        <v>7140</v>
      </c>
      <c r="I73">
        <v>1050</v>
      </c>
      <c r="J73">
        <v>29308</v>
      </c>
      <c r="K73">
        <v>1.3</v>
      </c>
      <c r="L73">
        <v>45</v>
      </c>
      <c r="M73">
        <v>100</v>
      </c>
      <c r="N73">
        <v>0.1</v>
      </c>
      <c r="O73">
        <v>6585678</v>
      </c>
      <c r="Q73">
        <v>23800000</v>
      </c>
      <c r="R73">
        <v>76</v>
      </c>
      <c r="T73">
        <v>22.396428</v>
      </c>
      <c r="U73">
        <v>114.109497</v>
      </c>
      <c r="V73">
        <f>Table1[[#This Row],[Tourists]]/Table1[[#This Row],[Population]]</f>
        <v>3.1746112201698256</v>
      </c>
      <c r="X73" s="11" t="str">
        <v>Hong Kong</v>
      </c>
      <c r="AJ73" s="11" t="str">
        <v>Trogon</v>
      </c>
      <c r="AK73" s="11">
        <f>COUNTIF(Table1[National_Animal],AJ73)</f>
        <v>2</v>
      </c>
    </row>
    <row r="74" spans="1:37" x14ac:dyDescent="0.3">
      <c r="A74">
        <v>73</v>
      </c>
      <c r="B74" t="s">
        <v>215</v>
      </c>
      <c r="C74" t="s">
        <v>27</v>
      </c>
      <c r="D74" t="s">
        <v>216</v>
      </c>
      <c r="E74" t="s">
        <v>50</v>
      </c>
      <c r="F74" s="1">
        <v>182000000000</v>
      </c>
      <c r="G74">
        <v>9660351</v>
      </c>
      <c r="H74">
        <v>107</v>
      </c>
      <c r="I74">
        <v>90530</v>
      </c>
      <c r="J74">
        <v>6000</v>
      </c>
      <c r="K74">
        <v>1.5</v>
      </c>
      <c r="L74">
        <v>43</v>
      </c>
      <c r="M74">
        <v>72</v>
      </c>
      <c r="N74">
        <v>0.12</v>
      </c>
      <c r="O74">
        <v>7461297</v>
      </c>
      <c r="P74">
        <v>71.7</v>
      </c>
      <c r="Q74">
        <v>16900000</v>
      </c>
      <c r="R74">
        <v>62</v>
      </c>
      <c r="S74" t="s">
        <v>217</v>
      </c>
      <c r="T74">
        <v>47.162494000000002</v>
      </c>
      <c r="U74">
        <v>19.503304</v>
      </c>
      <c r="V74">
        <f>Table1[[#This Row],[Tourists]]/Table1[[#This Row],[Population]]</f>
        <v>1.7494188358166283</v>
      </c>
      <c r="X74" s="11" t="str">
        <v>Hungary</v>
      </c>
      <c r="AJ74" s="11" t="str">
        <v>Turtle</v>
      </c>
      <c r="AK74" s="11">
        <f>COUNTIF(Table1[National_Animal],AJ74)</f>
        <v>1</v>
      </c>
    </row>
    <row r="75" spans="1:37" x14ac:dyDescent="0.3">
      <c r="A75">
        <v>74</v>
      </c>
      <c r="B75" t="s">
        <v>218</v>
      </c>
      <c r="C75" t="s">
        <v>27</v>
      </c>
      <c r="D75" t="s">
        <v>219</v>
      </c>
      <c r="E75" t="s">
        <v>50</v>
      </c>
      <c r="F75" s="1">
        <v>26000000000</v>
      </c>
      <c r="G75">
        <v>341243</v>
      </c>
      <c r="H75">
        <v>3</v>
      </c>
      <c r="I75">
        <v>100250</v>
      </c>
      <c r="J75">
        <v>380</v>
      </c>
      <c r="K75">
        <v>1.8</v>
      </c>
      <c r="L75">
        <v>37</v>
      </c>
      <c r="M75">
        <v>94</v>
      </c>
      <c r="N75">
        <v>0</v>
      </c>
      <c r="O75">
        <v>329196</v>
      </c>
      <c r="P75">
        <v>79.7</v>
      </c>
      <c r="R75">
        <v>4</v>
      </c>
      <c r="S75" t="s">
        <v>220</v>
      </c>
      <c r="T75">
        <v>64.963050999999993</v>
      </c>
      <c r="U75">
        <v>-19.020835000000002</v>
      </c>
      <c r="V75">
        <f>Table1[[#This Row],[Tourists]]/Table1[[#This Row],[Population]]</f>
        <v>0</v>
      </c>
      <c r="X75" s="11" t="str">
        <v>Iceland</v>
      </c>
      <c r="AJ75" s="11" t="str">
        <v>Vanuatu megapode</v>
      </c>
      <c r="AK75" s="11">
        <f>COUNTIF(Table1[National_Animal],AJ75)</f>
        <v>1</v>
      </c>
    </row>
    <row r="76" spans="1:37" x14ac:dyDescent="0.3">
      <c r="A76">
        <v>75</v>
      </c>
      <c r="B76" t="s">
        <v>221</v>
      </c>
      <c r="C76" t="s">
        <v>22</v>
      </c>
      <c r="D76" t="s">
        <v>222</v>
      </c>
      <c r="E76" t="s">
        <v>24</v>
      </c>
      <c r="F76" s="1">
        <v>3200000000000</v>
      </c>
      <c r="G76">
        <v>1380004385</v>
      </c>
      <c r="H76">
        <v>464</v>
      </c>
      <c r="I76">
        <v>2973190</v>
      </c>
      <c r="J76">
        <v>-532687</v>
      </c>
      <c r="K76">
        <v>2.2000000000000002</v>
      </c>
      <c r="L76">
        <v>28</v>
      </c>
      <c r="M76">
        <v>35</v>
      </c>
      <c r="N76">
        <v>17.7</v>
      </c>
      <c r="O76">
        <v>461347554</v>
      </c>
      <c r="P76">
        <v>62.5</v>
      </c>
      <c r="Q76">
        <v>17900000</v>
      </c>
      <c r="R76">
        <v>140</v>
      </c>
      <c r="S76" t="s">
        <v>65</v>
      </c>
      <c r="T76">
        <v>20.593684</v>
      </c>
      <c r="U76">
        <v>78.962879999999998</v>
      </c>
      <c r="V76">
        <f>Table1[[#This Row],[Tourists]]/Table1[[#This Row],[Population]]</f>
        <v>1.2970973277016073E-2</v>
      </c>
      <c r="X76" s="11" t="str">
        <v>India</v>
      </c>
      <c r="AJ76" s="11" t="str">
        <v>Venezuelan troupial</v>
      </c>
      <c r="AK76" s="11">
        <f>COUNTIF(Table1[National_Animal],AJ76)</f>
        <v>1</v>
      </c>
    </row>
    <row r="77" spans="1:37" x14ac:dyDescent="0.3">
      <c r="A77">
        <v>76</v>
      </c>
      <c r="B77" t="s">
        <v>223</v>
      </c>
      <c r="C77" t="s">
        <v>22</v>
      </c>
      <c r="D77" t="s">
        <v>224</v>
      </c>
      <c r="E77" t="s">
        <v>24</v>
      </c>
      <c r="F77" s="1">
        <v>1200000000000</v>
      </c>
      <c r="G77">
        <v>273523615</v>
      </c>
      <c r="H77">
        <v>151</v>
      </c>
      <c r="I77">
        <v>1811570</v>
      </c>
      <c r="J77">
        <v>-98955</v>
      </c>
      <c r="K77">
        <v>2.2999999999999998</v>
      </c>
      <c r="L77">
        <v>30</v>
      </c>
      <c r="M77">
        <v>56</v>
      </c>
      <c r="N77">
        <v>3.51</v>
      </c>
      <c r="O77">
        <v>85242816</v>
      </c>
      <c r="P77">
        <v>66.3</v>
      </c>
      <c r="Q77">
        <v>15500000</v>
      </c>
      <c r="R77">
        <v>92</v>
      </c>
      <c r="S77" t="s">
        <v>225</v>
      </c>
      <c r="T77">
        <v>-0.78927499999999995</v>
      </c>
      <c r="U77">
        <v>113.92132700000001</v>
      </c>
      <c r="V77">
        <f>Table1[[#This Row],[Tourists]]/Table1[[#This Row],[Population]]</f>
        <v>5.6667867598927425E-2</v>
      </c>
      <c r="X77" s="11" t="str">
        <v>Indonesia</v>
      </c>
      <c r="AJ77" s="11" t="str">
        <v>Vicuña</v>
      </c>
      <c r="AK77" s="11">
        <f>COUNTIF(Table1[National_Animal],AJ77)</f>
        <v>1</v>
      </c>
    </row>
    <row r="78" spans="1:37" x14ac:dyDescent="0.3">
      <c r="A78">
        <v>77</v>
      </c>
      <c r="B78" t="s">
        <v>226</v>
      </c>
      <c r="C78" t="s">
        <v>22</v>
      </c>
      <c r="D78" t="s">
        <v>227</v>
      </c>
      <c r="E78" t="s">
        <v>24</v>
      </c>
      <c r="F78" s="1">
        <v>360000000000</v>
      </c>
      <c r="G78">
        <v>83992949</v>
      </c>
      <c r="H78">
        <v>52</v>
      </c>
      <c r="I78">
        <v>1628550</v>
      </c>
      <c r="J78">
        <v>-55000</v>
      </c>
      <c r="K78">
        <v>2.2000000000000002</v>
      </c>
      <c r="L78">
        <v>32</v>
      </c>
      <c r="M78">
        <v>76</v>
      </c>
      <c r="N78">
        <v>1.08</v>
      </c>
      <c r="O78">
        <v>49038556</v>
      </c>
      <c r="P78">
        <v>73</v>
      </c>
      <c r="Q78">
        <v>7300000</v>
      </c>
      <c r="R78">
        <v>117</v>
      </c>
      <c r="S78" t="s">
        <v>74</v>
      </c>
      <c r="T78">
        <v>32.427908000000002</v>
      </c>
      <c r="U78">
        <v>53.688046</v>
      </c>
      <c r="V78">
        <f>Table1[[#This Row],[Tourists]]/Table1[[#This Row],[Population]]</f>
        <v>8.691205734424208E-2</v>
      </c>
      <c r="X78" s="11" t="str">
        <v>Iran</v>
      </c>
      <c r="AJ78" s="11" t="str">
        <v>Wagtail</v>
      </c>
      <c r="AK78" s="11">
        <f>COUNTIF(Table1[National_Animal],AJ78)</f>
        <v>1</v>
      </c>
    </row>
    <row r="79" spans="1:37" x14ac:dyDescent="0.3">
      <c r="A79">
        <v>78</v>
      </c>
      <c r="B79" t="s">
        <v>228</v>
      </c>
      <c r="C79" t="s">
        <v>22</v>
      </c>
      <c r="D79" t="s">
        <v>229</v>
      </c>
      <c r="E79" t="s">
        <v>24</v>
      </c>
      <c r="F79" s="1">
        <v>208000000000</v>
      </c>
      <c r="G79">
        <v>40222493</v>
      </c>
      <c r="H79">
        <v>93</v>
      </c>
      <c r="I79">
        <v>434320</v>
      </c>
      <c r="J79">
        <v>7834</v>
      </c>
      <c r="K79">
        <v>3.7</v>
      </c>
      <c r="L79">
        <v>21</v>
      </c>
      <c r="M79">
        <v>73</v>
      </c>
      <c r="N79">
        <v>0.52</v>
      </c>
      <c r="O79">
        <v>18892351</v>
      </c>
      <c r="P79">
        <v>70</v>
      </c>
      <c r="R79">
        <v>126</v>
      </c>
      <c r="S79" t="s">
        <v>29</v>
      </c>
      <c r="T79">
        <v>33.223191</v>
      </c>
      <c r="U79">
        <v>43.679290999999999</v>
      </c>
      <c r="V79">
        <f>Table1[[#This Row],[Tourists]]/Table1[[#This Row],[Population]]</f>
        <v>0</v>
      </c>
      <c r="X79" s="11" t="str">
        <v>Iraq</v>
      </c>
      <c r="AJ79" s="11" t="str">
        <v>Water Buffalo</v>
      </c>
      <c r="AK79" s="11">
        <f>COUNTIF(Table1[National_Animal],AJ79)</f>
        <v>2</v>
      </c>
    </row>
    <row r="80" spans="1:37" x14ac:dyDescent="0.3">
      <c r="A80">
        <v>79</v>
      </c>
      <c r="B80" t="s">
        <v>230</v>
      </c>
      <c r="C80" t="s">
        <v>27</v>
      </c>
      <c r="D80" t="s">
        <v>231</v>
      </c>
      <c r="E80" t="s">
        <v>50</v>
      </c>
      <c r="F80" s="1">
        <v>504000000000</v>
      </c>
      <c r="G80">
        <v>4937786</v>
      </c>
      <c r="H80">
        <v>72</v>
      </c>
      <c r="I80">
        <v>68890</v>
      </c>
      <c r="J80">
        <v>23604</v>
      </c>
      <c r="K80">
        <v>1.8</v>
      </c>
      <c r="L80">
        <v>38</v>
      </c>
      <c r="M80">
        <v>63</v>
      </c>
      <c r="N80">
        <v>0.06</v>
      </c>
      <c r="O80">
        <v>4024552</v>
      </c>
      <c r="P80">
        <v>76.400000000000006</v>
      </c>
      <c r="Q80">
        <v>10900000</v>
      </c>
      <c r="R80">
        <v>16</v>
      </c>
      <c r="S80" t="s">
        <v>134</v>
      </c>
      <c r="T80">
        <v>53.412909999999997</v>
      </c>
      <c r="U80">
        <v>-8.2438900000000004</v>
      </c>
      <c r="V80">
        <f>Table1[[#This Row],[Tourists]]/Table1[[#This Row],[Population]]</f>
        <v>2.2074670712744537</v>
      </c>
      <c r="X80" s="11" t="str">
        <v>Ireland</v>
      </c>
      <c r="AJ80" s="11" t="str">
        <v>Wild dog</v>
      </c>
      <c r="AK80" s="11">
        <f>COUNTIF(Table1[National_Animal],AJ80)</f>
        <v>1</v>
      </c>
    </row>
    <row r="81" spans="1:37" x14ac:dyDescent="0.3">
      <c r="A81">
        <v>80</v>
      </c>
      <c r="B81" t="s">
        <v>232</v>
      </c>
      <c r="C81" t="s">
        <v>22</v>
      </c>
      <c r="D81" t="s">
        <v>233</v>
      </c>
      <c r="E81" t="s">
        <v>24</v>
      </c>
      <c r="F81" s="1">
        <v>489000000000</v>
      </c>
      <c r="G81">
        <v>8655535</v>
      </c>
      <c r="H81">
        <v>400</v>
      </c>
      <c r="I81">
        <v>21640</v>
      </c>
      <c r="J81">
        <v>10000</v>
      </c>
      <c r="K81">
        <v>3</v>
      </c>
      <c r="L81">
        <v>30</v>
      </c>
      <c r="M81">
        <v>93</v>
      </c>
      <c r="N81">
        <v>0.11</v>
      </c>
      <c r="O81">
        <v>6788737</v>
      </c>
      <c r="P81">
        <v>78.900000000000006</v>
      </c>
      <c r="R81">
        <v>13</v>
      </c>
      <c r="S81" t="s">
        <v>234</v>
      </c>
      <c r="T81">
        <v>31.046050999999999</v>
      </c>
      <c r="U81">
        <v>34.851612000000003</v>
      </c>
      <c r="V81">
        <f>Table1[[#This Row],[Tourists]]/Table1[[#This Row],[Population]]</f>
        <v>0</v>
      </c>
      <c r="X81" s="11" t="str">
        <v>Israel</v>
      </c>
      <c r="AJ81" s="11" t="str">
        <v>Wildebeest</v>
      </c>
      <c r="AK81" s="11">
        <f>COUNTIF(Table1[National_Animal],AJ81)</f>
        <v>1</v>
      </c>
    </row>
    <row r="82" spans="1:37" x14ac:dyDescent="0.3">
      <c r="A82">
        <v>81</v>
      </c>
      <c r="B82" t="s">
        <v>235</v>
      </c>
      <c r="C82" t="s">
        <v>27</v>
      </c>
      <c r="D82" t="s">
        <v>236</v>
      </c>
      <c r="E82" t="s">
        <v>50</v>
      </c>
      <c r="F82" s="1">
        <v>2100000000000</v>
      </c>
      <c r="G82">
        <v>60461826</v>
      </c>
      <c r="H82">
        <v>206</v>
      </c>
      <c r="I82">
        <v>294140</v>
      </c>
      <c r="J82">
        <v>148943</v>
      </c>
      <c r="K82">
        <v>1.3</v>
      </c>
      <c r="L82">
        <v>47</v>
      </c>
      <c r="M82">
        <v>69</v>
      </c>
      <c r="N82">
        <v>0.78</v>
      </c>
      <c r="O82">
        <v>36387619</v>
      </c>
      <c r="P82">
        <v>79.400000000000006</v>
      </c>
      <c r="Q82">
        <v>64500000</v>
      </c>
      <c r="R82">
        <v>36</v>
      </c>
      <c r="S82" t="s">
        <v>46</v>
      </c>
      <c r="T82">
        <v>41.871940000000002</v>
      </c>
      <c r="U82">
        <v>12.56738</v>
      </c>
      <c r="V82">
        <f>Table1[[#This Row],[Tourists]]/Table1[[#This Row],[Population]]</f>
        <v>1.0667888197753075</v>
      </c>
      <c r="X82" s="11" t="str">
        <v>Italy</v>
      </c>
      <c r="AJ82" s="11" t="str">
        <v>Wolf</v>
      </c>
      <c r="AK82" s="11">
        <f>COUNTIF(Table1[National_Animal],AJ82)</f>
        <v>5</v>
      </c>
    </row>
    <row r="83" spans="1:37" x14ac:dyDescent="0.3">
      <c r="A83">
        <v>82</v>
      </c>
      <c r="B83" t="s">
        <v>237</v>
      </c>
      <c r="C83" t="s">
        <v>38</v>
      </c>
      <c r="D83" t="s">
        <v>238</v>
      </c>
      <c r="E83" t="s">
        <v>24</v>
      </c>
      <c r="F83" s="1">
        <v>15000000000</v>
      </c>
      <c r="G83">
        <v>2961167</v>
      </c>
      <c r="H83">
        <v>273</v>
      </c>
      <c r="I83">
        <v>10830</v>
      </c>
      <c r="J83">
        <v>-11332</v>
      </c>
      <c r="K83">
        <v>2</v>
      </c>
      <c r="L83">
        <v>31</v>
      </c>
      <c r="M83">
        <v>55</v>
      </c>
      <c r="N83">
        <v>0.04</v>
      </c>
      <c r="O83">
        <v>1409888</v>
      </c>
      <c r="P83">
        <v>72.599999999999994</v>
      </c>
      <c r="R83">
        <v>56</v>
      </c>
      <c r="S83" t="s">
        <v>239</v>
      </c>
      <c r="T83">
        <v>18.109580999999999</v>
      </c>
      <c r="U83">
        <v>-77.297507999999993</v>
      </c>
      <c r="V83">
        <f>Table1[[#This Row],[Tourists]]/Table1[[#This Row],[Population]]</f>
        <v>0</v>
      </c>
      <c r="X83" s="11" t="str">
        <v>Jamaica</v>
      </c>
      <c r="AJ83" s="11" t="str">
        <v>Zebra</v>
      </c>
      <c r="AK83" s="11">
        <f>COUNTIF(Table1[National_Animal],AJ83)</f>
        <v>1</v>
      </c>
    </row>
    <row r="84" spans="1:37" x14ac:dyDescent="0.3">
      <c r="A84">
        <v>83</v>
      </c>
      <c r="B84" t="s">
        <v>240</v>
      </c>
      <c r="C84" t="s">
        <v>22</v>
      </c>
      <c r="D84" t="s">
        <v>241</v>
      </c>
      <c r="E84" t="s">
        <v>50</v>
      </c>
      <c r="F84" s="1">
        <v>4900000000000</v>
      </c>
      <c r="G84">
        <v>126476461</v>
      </c>
      <c r="H84">
        <v>347</v>
      </c>
      <c r="I84">
        <v>364555</v>
      </c>
      <c r="J84">
        <v>71560</v>
      </c>
      <c r="K84">
        <v>1.4</v>
      </c>
      <c r="L84">
        <v>48</v>
      </c>
      <c r="M84">
        <v>92</v>
      </c>
      <c r="N84">
        <v>1.62</v>
      </c>
      <c r="O84">
        <v>115845120</v>
      </c>
      <c r="P84">
        <v>81.099999999999994</v>
      </c>
      <c r="Q84">
        <v>32300000</v>
      </c>
      <c r="R84">
        <v>58</v>
      </c>
      <c r="S84" t="s">
        <v>242</v>
      </c>
      <c r="T84">
        <v>36.204824000000002</v>
      </c>
      <c r="U84">
        <v>138.25292400000001</v>
      </c>
      <c r="V84">
        <f>Table1[[#This Row],[Tourists]]/Table1[[#This Row],[Population]]</f>
        <v>0.25538348989698567</v>
      </c>
      <c r="X84" s="11" t="str">
        <v>Japan</v>
      </c>
      <c r="AJ84" s="11">
        <v>0</v>
      </c>
      <c r="AK84" s="11">
        <f>COUNTIF(Table1[National_Animal],AJ84)</f>
        <v>0</v>
      </c>
    </row>
    <row r="85" spans="1:37" x14ac:dyDescent="0.3">
      <c r="A85">
        <v>84</v>
      </c>
      <c r="B85" t="s">
        <v>243</v>
      </c>
      <c r="C85" t="s">
        <v>22</v>
      </c>
      <c r="D85" t="s">
        <v>244</v>
      </c>
      <c r="E85" t="s">
        <v>24</v>
      </c>
      <c r="F85" s="1">
        <v>46000000000</v>
      </c>
      <c r="G85">
        <v>10203134</v>
      </c>
      <c r="H85">
        <v>115</v>
      </c>
      <c r="I85">
        <v>88780</v>
      </c>
      <c r="J85">
        <v>10220</v>
      </c>
      <c r="K85">
        <v>2.8</v>
      </c>
      <c r="L85">
        <v>24</v>
      </c>
      <c r="M85">
        <v>91</v>
      </c>
      <c r="N85">
        <v>0.13</v>
      </c>
      <c r="O85">
        <v>6480202</v>
      </c>
      <c r="P85">
        <v>71.7</v>
      </c>
      <c r="R85">
        <v>101</v>
      </c>
      <c r="S85" t="s">
        <v>62</v>
      </c>
      <c r="T85">
        <v>30.585163999999999</v>
      </c>
      <c r="U85">
        <v>36.238413999999999</v>
      </c>
      <c r="V85">
        <f>Table1[[#This Row],[Tourists]]/Table1[[#This Row],[Population]]</f>
        <v>0</v>
      </c>
      <c r="X85" s="11" t="str">
        <v>Jordan</v>
      </c>
    </row>
    <row r="86" spans="1:37" x14ac:dyDescent="0.3">
      <c r="A86">
        <v>85</v>
      </c>
      <c r="B86" t="s">
        <v>245</v>
      </c>
      <c r="C86" t="s">
        <v>22</v>
      </c>
      <c r="D86" t="s">
        <v>246</v>
      </c>
      <c r="E86" t="s">
        <v>24</v>
      </c>
      <c r="F86" s="1">
        <v>197000000000</v>
      </c>
      <c r="G86">
        <v>18776707</v>
      </c>
      <c r="H86">
        <v>7</v>
      </c>
      <c r="I86">
        <v>2699700</v>
      </c>
      <c r="J86">
        <v>-18000</v>
      </c>
      <c r="K86">
        <v>2.8</v>
      </c>
      <c r="L86">
        <v>31</v>
      </c>
      <c r="M86">
        <v>58</v>
      </c>
      <c r="N86">
        <v>0.24</v>
      </c>
      <c r="O86">
        <v>13913699</v>
      </c>
      <c r="P86">
        <v>63.9</v>
      </c>
      <c r="R86">
        <v>60</v>
      </c>
      <c r="S86" t="s">
        <v>25</v>
      </c>
      <c r="T86">
        <v>48.019573000000001</v>
      </c>
      <c r="U86">
        <v>66.923683999999994</v>
      </c>
      <c r="V86">
        <f>Table1[[#This Row],[Tourists]]/Table1[[#This Row],[Population]]</f>
        <v>0</v>
      </c>
      <c r="X86" s="11" t="str">
        <v>Kazakhstan</v>
      </c>
    </row>
    <row r="87" spans="1:37" x14ac:dyDescent="0.3">
      <c r="A87">
        <v>86</v>
      </c>
      <c r="B87" t="s">
        <v>247</v>
      </c>
      <c r="C87" t="s">
        <v>31</v>
      </c>
      <c r="D87" t="s">
        <v>248</v>
      </c>
      <c r="E87" t="s">
        <v>24</v>
      </c>
      <c r="F87" s="1">
        <v>110000000000</v>
      </c>
      <c r="G87">
        <v>53771296</v>
      </c>
      <c r="H87">
        <v>94</v>
      </c>
      <c r="I87">
        <v>569140</v>
      </c>
      <c r="J87">
        <v>-10000</v>
      </c>
      <c r="K87">
        <v>3.5</v>
      </c>
      <c r="L87">
        <v>20</v>
      </c>
      <c r="M87">
        <v>28</v>
      </c>
      <c r="N87">
        <v>0.69</v>
      </c>
      <c r="O87">
        <v>8861485</v>
      </c>
      <c r="P87">
        <v>51.9</v>
      </c>
      <c r="R87">
        <v>121</v>
      </c>
      <c r="S87" t="s">
        <v>74</v>
      </c>
      <c r="T87">
        <v>-2.3559E-2</v>
      </c>
      <c r="U87">
        <v>37.906193000000002</v>
      </c>
      <c r="V87">
        <f>Table1[[#This Row],[Tourists]]/Table1[[#This Row],[Population]]</f>
        <v>0</v>
      </c>
      <c r="X87" s="11" t="str">
        <v>Kenya</v>
      </c>
    </row>
    <row r="88" spans="1:37" x14ac:dyDescent="0.3">
      <c r="A88">
        <v>87</v>
      </c>
      <c r="B88" t="s">
        <v>249</v>
      </c>
      <c r="C88" t="s">
        <v>48</v>
      </c>
      <c r="D88" t="s">
        <v>250</v>
      </c>
      <c r="E88" t="s">
        <v>24</v>
      </c>
      <c r="F88" s="1">
        <v>0</v>
      </c>
      <c r="G88">
        <v>119449</v>
      </c>
      <c r="H88">
        <v>147</v>
      </c>
      <c r="I88">
        <v>810</v>
      </c>
      <c r="J88">
        <v>-800</v>
      </c>
      <c r="K88">
        <v>3.6</v>
      </c>
      <c r="L88">
        <v>23</v>
      </c>
      <c r="M88">
        <v>57</v>
      </c>
      <c r="N88">
        <v>0</v>
      </c>
      <c r="O88">
        <v>16971</v>
      </c>
      <c r="P88">
        <v>64.099999999999994</v>
      </c>
      <c r="S88" t="s">
        <v>251</v>
      </c>
      <c r="T88">
        <v>-3.3704170000000002</v>
      </c>
      <c r="U88">
        <v>-168.734039</v>
      </c>
      <c r="V88">
        <f>Table1[[#This Row],[Tourists]]/Table1[[#This Row],[Population]]</f>
        <v>0</v>
      </c>
      <c r="X88" s="11" t="str">
        <v>Kiribati</v>
      </c>
    </row>
    <row r="89" spans="1:37" x14ac:dyDescent="0.3">
      <c r="A89">
        <v>88</v>
      </c>
      <c r="B89" t="s">
        <v>252</v>
      </c>
      <c r="C89" t="s">
        <v>22</v>
      </c>
      <c r="D89" t="s">
        <v>253</v>
      </c>
      <c r="E89" t="s">
        <v>24</v>
      </c>
      <c r="F89" s="1">
        <v>106000000000</v>
      </c>
      <c r="G89">
        <v>4270571</v>
      </c>
      <c r="H89">
        <v>240</v>
      </c>
      <c r="I89">
        <v>17820</v>
      </c>
      <c r="J89">
        <v>39520</v>
      </c>
      <c r="K89">
        <v>2.1</v>
      </c>
      <c r="L89">
        <v>37</v>
      </c>
      <c r="M89">
        <v>30</v>
      </c>
      <c r="N89">
        <v>0.05</v>
      </c>
      <c r="O89">
        <v>4053797</v>
      </c>
      <c r="P89">
        <v>73.2</v>
      </c>
      <c r="R89">
        <v>51</v>
      </c>
      <c r="S89" t="s">
        <v>62</v>
      </c>
      <c r="T89">
        <v>29.31166</v>
      </c>
      <c r="U89">
        <v>47.481766</v>
      </c>
      <c r="V89">
        <f>Table1[[#This Row],[Tourists]]/Table1[[#This Row],[Population]]</f>
        <v>0</v>
      </c>
      <c r="X89" s="11" t="str">
        <v>Kuwait</v>
      </c>
    </row>
    <row r="90" spans="1:37" x14ac:dyDescent="0.3">
      <c r="A90">
        <v>89</v>
      </c>
      <c r="B90" t="s">
        <v>254</v>
      </c>
      <c r="C90" t="s">
        <v>22</v>
      </c>
      <c r="D90" t="s">
        <v>255</v>
      </c>
      <c r="E90" t="s">
        <v>24</v>
      </c>
      <c r="F90" s="1">
        <v>9000000000</v>
      </c>
      <c r="G90">
        <v>6524195</v>
      </c>
      <c r="H90">
        <v>34</v>
      </c>
      <c r="I90">
        <v>191800</v>
      </c>
      <c r="J90">
        <v>-4000</v>
      </c>
      <c r="K90">
        <v>3</v>
      </c>
      <c r="L90">
        <v>26</v>
      </c>
      <c r="M90">
        <v>36</v>
      </c>
      <c r="N90">
        <v>0.08</v>
      </c>
      <c r="O90">
        <v>2309235</v>
      </c>
      <c r="P90">
        <v>66.599999999999994</v>
      </c>
      <c r="Q90">
        <v>6900000</v>
      </c>
      <c r="R90">
        <v>86</v>
      </c>
      <c r="S90" t="s">
        <v>25</v>
      </c>
      <c r="T90">
        <v>41.20438</v>
      </c>
      <c r="U90">
        <v>74.766098</v>
      </c>
      <c r="V90">
        <f>Table1[[#This Row],[Tourists]]/Table1[[#This Row],[Population]]</f>
        <v>1.0576017424371895</v>
      </c>
      <c r="X90" s="11" t="str">
        <v>Kyrgyzstan</v>
      </c>
    </row>
    <row r="91" spans="1:37" x14ac:dyDescent="0.3">
      <c r="A91">
        <v>90</v>
      </c>
      <c r="B91" t="s">
        <v>256</v>
      </c>
      <c r="C91" t="s">
        <v>22</v>
      </c>
      <c r="D91" t="s">
        <v>257</v>
      </c>
      <c r="E91" t="s">
        <v>24</v>
      </c>
      <c r="F91" s="1">
        <v>19000000000</v>
      </c>
      <c r="G91">
        <v>7275560</v>
      </c>
      <c r="H91">
        <v>32</v>
      </c>
      <c r="I91">
        <v>230800</v>
      </c>
      <c r="J91">
        <v>-14704</v>
      </c>
      <c r="K91">
        <v>2.7</v>
      </c>
      <c r="L91">
        <v>24</v>
      </c>
      <c r="M91">
        <v>36</v>
      </c>
      <c r="N91">
        <v>0.09</v>
      </c>
      <c r="O91">
        <v>1749517</v>
      </c>
      <c r="R91">
        <v>105</v>
      </c>
      <c r="S91" t="s">
        <v>116</v>
      </c>
      <c r="T91">
        <v>19.856269999999999</v>
      </c>
      <c r="U91">
        <v>102.495496</v>
      </c>
      <c r="V91">
        <f>Table1[[#This Row],[Tourists]]/Table1[[#This Row],[Population]]</f>
        <v>0</v>
      </c>
      <c r="X91" s="11" t="str">
        <v>Laos</v>
      </c>
    </row>
    <row r="92" spans="1:37" x14ac:dyDescent="0.3">
      <c r="A92">
        <v>91</v>
      </c>
      <c r="B92" t="s">
        <v>258</v>
      </c>
      <c r="C92" t="s">
        <v>27</v>
      </c>
      <c r="D92" t="s">
        <v>259</v>
      </c>
      <c r="E92" t="s">
        <v>50</v>
      </c>
      <c r="F92" s="1">
        <v>40000000000</v>
      </c>
      <c r="G92">
        <v>1886198</v>
      </c>
      <c r="H92">
        <v>30</v>
      </c>
      <c r="I92">
        <v>62200</v>
      </c>
      <c r="J92">
        <v>-14837</v>
      </c>
      <c r="K92">
        <v>1.7</v>
      </c>
      <c r="L92">
        <v>44</v>
      </c>
      <c r="M92">
        <v>69</v>
      </c>
      <c r="N92">
        <v>0.02</v>
      </c>
      <c r="O92">
        <v>1585471</v>
      </c>
      <c r="P92">
        <v>71</v>
      </c>
      <c r="R92">
        <v>53</v>
      </c>
      <c r="S92" t="s">
        <v>260</v>
      </c>
      <c r="T92">
        <v>56.879635</v>
      </c>
      <c r="U92">
        <v>24.603189</v>
      </c>
      <c r="V92">
        <f>Table1[[#This Row],[Tourists]]/Table1[[#This Row],[Population]]</f>
        <v>0</v>
      </c>
      <c r="X92" s="11" t="str">
        <v>Latvia</v>
      </c>
    </row>
    <row r="93" spans="1:37" x14ac:dyDescent="0.3">
      <c r="A93">
        <v>92</v>
      </c>
      <c r="B93" t="s">
        <v>261</v>
      </c>
      <c r="C93" t="s">
        <v>22</v>
      </c>
      <c r="D93" t="s">
        <v>262</v>
      </c>
      <c r="E93" t="s">
        <v>24</v>
      </c>
      <c r="F93" s="1">
        <v>23000000000</v>
      </c>
      <c r="G93">
        <v>6825445</v>
      </c>
      <c r="H93">
        <v>667</v>
      </c>
      <c r="I93">
        <v>10230</v>
      </c>
      <c r="J93">
        <v>-30012</v>
      </c>
      <c r="K93">
        <v>2.1</v>
      </c>
      <c r="L93">
        <v>30</v>
      </c>
      <c r="M93">
        <v>78</v>
      </c>
      <c r="N93">
        <v>0.09</v>
      </c>
      <c r="O93">
        <v>4755187</v>
      </c>
      <c r="P93">
        <v>72.7</v>
      </c>
      <c r="R93">
        <v>91</v>
      </c>
      <c r="S93" t="s">
        <v>187</v>
      </c>
      <c r="T93">
        <v>33.854720999999998</v>
      </c>
      <c r="U93">
        <v>35.862285</v>
      </c>
      <c r="V93">
        <f>Table1[[#This Row],[Tourists]]/Table1[[#This Row],[Population]]</f>
        <v>0</v>
      </c>
      <c r="X93" s="11" t="str">
        <v>Lebanon</v>
      </c>
    </row>
    <row r="94" spans="1:37" x14ac:dyDescent="0.3">
      <c r="A94">
        <v>93</v>
      </c>
      <c r="B94" t="s">
        <v>263</v>
      </c>
      <c r="C94" t="s">
        <v>31</v>
      </c>
      <c r="D94" t="s">
        <v>264</v>
      </c>
      <c r="E94" t="s">
        <v>24</v>
      </c>
      <c r="F94" s="1">
        <v>2000000000</v>
      </c>
      <c r="G94">
        <v>2142249</v>
      </c>
      <c r="H94">
        <v>71</v>
      </c>
      <c r="I94">
        <v>30360</v>
      </c>
      <c r="J94">
        <v>-10047</v>
      </c>
      <c r="K94">
        <v>3.2</v>
      </c>
      <c r="L94">
        <v>24</v>
      </c>
      <c r="M94">
        <v>31</v>
      </c>
      <c r="N94">
        <v>0.03</v>
      </c>
      <c r="O94">
        <v>665312</v>
      </c>
      <c r="P94">
        <v>49.3</v>
      </c>
      <c r="R94">
        <v>144</v>
      </c>
      <c r="S94" t="s">
        <v>265</v>
      </c>
      <c r="T94">
        <v>-29.609988000000001</v>
      </c>
      <c r="U94">
        <v>28.233608</v>
      </c>
      <c r="V94">
        <f>Table1[[#This Row],[Tourists]]/Table1[[#This Row],[Population]]</f>
        <v>0</v>
      </c>
      <c r="X94" s="11" t="str">
        <v>Lesotho</v>
      </c>
    </row>
    <row r="95" spans="1:37" x14ac:dyDescent="0.3">
      <c r="A95">
        <v>94</v>
      </c>
      <c r="B95" t="s">
        <v>266</v>
      </c>
      <c r="C95" t="s">
        <v>31</v>
      </c>
      <c r="D95" t="s">
        <v>267</v>
      </c>
      <c r="E95" t="s">
        <v>24</v>
      </c>
      <c r="F95" s="1">
        <v>4000000000</v>
      </c>
      <c r="G95">
        <v>5057681</v>
      </c>
      <c r="H95">
        <v>53</v>
      </c>
      <c r="I95">
        <v>96320</v>
      </c>
      <c r="J95">
        <v>-5000</v>
      </c>
      <c r="K95">
        <v>4.4000000000000004</v>
      </c>
      <c r="L95">
        <v>19</v>
      </c>
      <c r="M95">
        <v>53</v>
      </c>
      <c r="N95">
        <v>0.06</v>
      </c>
      <c r="O95">
        <v>377607</v>
      </c>
      <c r="P95">
        <v>51.9</v>
      </c>
      <c r="R95">
        <v>141</v>
      </c>
      <c r="S95" t="s">
        <v>268</v>
      </c>
      <c r="T95">
        <v>6.4280549999999996</v>
      </c>
      <c r="U95">
        <v>-9.4294989999999999</v>
      </c>
      <c r="V95">
        <f>Table1[[#This Row],[Tourists]]/Table1[[#This Row],[Population]]</f>
        <v>0</v>
      </c>
      <c r="X95" s="11" t="str">
        <v>Liberia</v>
      </c>
    </row>
    <row r="96" spans="1:37" x14ac:dyDescent="0.3">
      <c r="A96">
        <v>95</v>
      </c>
      <c r="B96" t="s">
        <v>269</v>
      </c>
      <c r="C96" t="s">
        <v>31</v>
      </c>
      <c r="D96" t="s">
        <v>270</v>
      </c>
      <c r="E96" t="s">
        <v>24</v>
      </c>
      <c r="F96" s="1">
        <v>43000000000</v>
      </c>
      <c r="G96">
        <v>6871292</v>
      </c>
      <c r="H96">
        <v>4</v>
      </c>
      <c r="I96">
        <v>1759540</v>
      </c>
      <c r="J96">
        <v>-1999</v>
      </c>
      <c r="K96">
        <v>2.2999999999999998</v>
      </c>
      <c r="L96">
        <v>29</v>
      </c>
      <c r="M96">
        <v>78</v>
      </c>
      <c r="N96">
        <v>0.09</v>
      </c>
      <c r="O96">
        <v>1387116</v>
      </c>
      <c r="P96">
        <v>78</v>
      </c>
      <c r="R96">
        <v>72</v>
      </c>
      <c r="S96" t="s">
        <v>74</v>
      </c>
      <c r="T96">
        <v>26.335100000000001</v>
      </c>
      <c r="U96">
        <v>17.228331000000001</v>
      </c>
      <c r="V96">
        <f>Table1[[#This Row],[Tourists]]/Table1[[#This Row],[Population]]</f>
        <v>0</v>
      </c>
      <c r="X96" s="11" t="str">
        <v>Libya</v>
      </c>
    </row>
    <row r="97" spans="1:24" x14ac:dyDescent="0.3">
      <c r="A97">
        <v>96</v>
      </c>
      <c r="B97" t="s">
        <v>271</v>
      </c>
      <c r="C97" t="s">
        <v>27</v>
      </c>
      <c r="D97" t="s">
        <v>272</v>
      </c>
      <c r="E97" t="s">
        <v>50</v>
      </c>
      <c r="F97" s="1">
        <v>66000000000</v>
      </c>
      <c r="G97">
        <v>2722289</v>
      </c>
      <c r="H97">
        <v>43</v>
      </c>
      <c r="I97">
        <v>62674</v>
      </c>
      <c r="J97">
        <v>-32780</v>
      </c>
      <c r="K97">
        <v>1.7</v>
      </c>
      <c r="L97">
        <v>45</v>
      </c>
      <c r="M97">
        <v>71</v>
      </c>
      <c r="N97">
        <v>0.03</v>
      </c>
      <c r="O97">
        <v>2243448</v>
      </c>
      <c r="P97">
        <v>71.599999999999994</v>
      </c>
      <c r="R97">
        <v>42</v>
      </c>
      <c r="S97" t="s">
        <v>88</v>
      </c>
      <c r="T97">
        <v>55.169438</v>
      </c>
      <c r="U97">
        <v>23.881274999999999</v>
      </c>
      <c r="V97">
        <f>Table1[[#This Row],[Tourists]]/Table1[[#This Row],[Population]]</f>
        <v>0</v>
      </c>
      <c r="X97" s="11" t="str">
        <v>Lithuania</v>
      </c>
    </row>
    <row r="98" spans="1:24" x14ac:dyDescent="0.3">
      <c r="A98">
        <v>97</v>
      </c>
      <c r="B98" t="s">
        <v>273</v>
      </c>
      <c r="C98" t="s">
        <v>27</v>
      </c>
      <c r="D98" t="s">
        <v>274</v>
      </c>
      <c r="E98" t="s">
        <v>50</v>
      </c>
      <c r="F98" s="1">
        <v>86000000000</v>
      </c>
      <c r="G98">
        <v>625978</v>
      </c>
      <c r="H98">
        <v>242</v>
      </c>
      <c r="I98">
        <v>2590</v>
      </c>
      <c r="J98">
        <v>9741</v>
      </c>
      <c r="K98">
        <v>1.5</v>
      </c>
      <c r="L98">
        <v>40</v>
      </c>
      <c r="M98">
        <v>88</v>
      </c>
      <c r="N98">
        <v>0.01</v>
      </c>
      <c r="O98">
        <v>570794</v>
      </c>
      <c r="P98">
        <v>77.8</v>
      </c>
      <c r="R98">
        <v>14</v>
      </c>
      <c r="S98" t="s">
        <v>74</v>
      </c>
      <c r="T98">
        <v>49.815272999999998</v>
      </c>
      <c r="U98">
        <v>6.1295830000000002</v>
      </c>
      <c r="V98">
        <f>Table1[[#This Row],[Tourists]]/Table1[[#This Row],[Population]]</f>
        <v>0</v>
      </c>
      <c r="X98" s="11" t="str">
        <v>Luxembourg</v>
      </c>
    </row>
    <row r="99" spans="1:24" x14ac:dyDescent="0.3">
      <c r="A99">
        <v>98</v>
      </c>
      <c r="B99" t="s">
        <v>275</v>
      </c>
      <c r="C99" t="s">
        <v>31</v>
      </c>
      <c r="D99" t="s">
        <v>276</v>
      </c>
      <c r="E99" t="s">
        <v>24</v>
      </c>
      <c r="F99" s="1">
        <v>14000000000</v>
      </c>
      <c r="G99">
        <v>27691018</v>
      </c>
      <c r="H99">
        <v>48</v>
      </c>
      <c r="I99">
        <v>581795</v>
      </c>
      <c r="J99">
        <v>-1500</v>
      </c>
      <c r="K99">
        <v>4.0999999999999996</v>
      </c>
      <c r="L99">
        <v>20</v>
      </c>
      <c r="M99">
        <v>39</v>
      </c>
      <c r="N99">
        <v>0.36</v>
      </c>
      <c r="O99">
        <v>2505948</v>
      </c>
      <c r="P99">
        <v>57.9</v>
      </c>
      <c r="R99">
        <v>143</v>
      </c>
      <c r="S99" t="s">
        <v>277</v>
      </c>
      <c r="T99">
        <v>-18.766946999999998</v>
      </c>
      <c r="U99">
        <v>46.869107</v>
      </c>
      <c r="V99">
        <f>Table1[[#This Row],[Tourists]]/Table1[[#This Row],[Population]]</f>
        <v>0</v>
      </c>
      <c r="X99" s="11" t="str">
        <v>Madagascar</v>
      </c>
    </row>
    <row r="100" spans="1:24" x14ac:dyDescent="0.3">
      <c r="A100">
        <v>99</v>
      </c>
      <c r="B100" t="s">
        <v>278</v>
      </c>
      <c r="C100" t="s">
        <v>31</v>
      </c>
      <c r="D100" t="s">
        <v>279</v>
      </c>
      <c r="E100" t="s">
        <v>24</v>
      </c>
      <c r="F100" s="1">
        <v>13000000000</v>
      </c>
      <c r="G100">
        <v>19129952</v>
      </c>
      <c r="H100">
        <v>203</v>
      </c>
      <c r="I100">
        <v>94280</v>
      </c>
      <c r="J100">
        <v>-16053</v>
      </c>
      <c r="K100">
        <v>4.3</v>
      </c>
      <c r="L100">
        <v>18</v>
      </c>
      <c r="M100">
        <v>18</v>
      </c>
      <c r="N100">
        <v>0.25</v>
      </c>
      <c r="O100">
        <v>2566126</v>
      </c>
      <c r="P100">
        <v>43.1</v>
      </c>
      <c r="R100">
        <v>150</v>
      </c>
      <c r="S100" t="s">
        <v>25</v>
      </c>
      <c r="T100">
        <v>-13.254308</v>
      </c>
      <c r="U100">
        <v>34.301524999999998</v>
      </c>
      <c r="V100">
        <f>Table1[[#This Row],[Tourists]]/Table1[[#This Row],[Population]]</f>
        <v>0</v>
      </c>
      <c r="X100" s="11" t="str">
        <v>Malawi</v>
      </c>
    </row>
    <row r="101" spans="1:24" x14ac:dyDescent="0.3">
      <c r="A101">
        <v>100</v>
      </c>
      <c r="B101" t="s">
        <v>280</v>
      </c>
      <c r="C101" t="s">
        <v>22</v>
      </c>
      <c r="D101" t="s">
        <v>281</v>
      </c>
      <c r="E101" t="s">
        <v>24</v>
      </c>
      <c r="F101" s="1">
        <v>373000000000</v>
      </c>
      <c r="G101">
        <v>32365999</v>
      </c>
      <c r="H101">
        <v>99</v>
      </c>
      <c r="I101">
        <v>328550</v>
      </c>
      <c r="J101">
        <v>50000</v>
      </c>
      <c r="K101">
        <v>2</v>
      </c>
      <c r="L101">
        <v>30</v>
      </c>
      <c r="M101">
        <v>78</v>
      </c>
      <c r="N101">
        <v>0.42</v>
      </c>
      <c r="O101">
        <v>25343685</v>
      </c>
      <c r="P101">
        <v>72.400000000000006</v>
      </c>
      <c r="Q101">
        <v>26100000</v>
      </c>
      <c r="R101">
        <v>80</v>
      </c>
      <c r="S101" t="s">
        <v>65</v>
      </c>
      <c r="T101">
        <v>4.2104840000000001</v>
      </c>
      <c r="U101">
        <v>101.97576599999999</v>
      </c>
      <c r="V101">
        <f>Table1[[#This Row],[Tourists]]/Table1[[#This Row],[Population]]</f>
        <v>0.8064018045603969</v>
      </c>
      <c r="X101" s="11" t="str">
        <v>Malaysia</v>
      </c>
    </row>
    <row r="102" spans="1:24" x14ac:dyDescent="0.3">
      <c r="A102">
        <v>101</v>
      </c>
      <c r="B102" t="s">
        <v>282</v>
      </c>
      <c r="C102" t="s">
        <v>22</v>
      </c>
      <c r="D102" t="s">
        <v>283</v>
      </c>
      <c r="E102" t="s">
        <v>24</v>
      </c>
      <c r="F102" s="1">
        <v>5000000000</v>
      </c>
      <c r="G102">
        <v>540544</v>
      </c>
      <c r="H102">
        <v>1802</v>
      </c>
      <c r="I102">
        <v>300</v>
      </c>
      <c r="J102">
        <v>11370</v>
      </c>
      <c r="K102">
        <v>1.9</v>
      </c>
      <c r="L102">
        <v>30</v>
      </c>
      <c r="M102">
        <v>35</v>
      </c>
      <c r="N102">
        <v>0.01</v>
      </c>
      <c r="O102">
        <v>275717</v>
      </c>
      <c r="P102">
        <v>69.599999999999994</v>
      </c>
      <c r="S102" t="s">
        <v>284</v>
      </c>
      <c r="T102">
        <v>3.2027779999999999</v>
      </c>
      <c r="U102">
        <v>73.220680000000002</v>
      </c>
      <c r="V102">
        <f>Table1[[#This Row],[Tourists]]/Table1[[#This Row],[Population]]</f>
        <v>0</v>
      </c>
      <c r="X102" s="11" t="str">
        <v>Maldives</v>
      </c>
    </row>
    <row r="103" spans="1:24" x14ac:dyDescent="0.3">
      <c r="A103">
        <v>102</v>
      </c>
      <c r="B103" t="s">
        <v>285</v>
      </c>
      <c r="C103" t="s">
        <v>31</v>
      </c>
      <c r="D103" t="s">
        <v>286</v>
      </c>
      <c r="E103" t="s">
        <v>24</v>
      </c>
      <c r="F103" s="1">
        <v>19000000000</v>
      </c>
      <c r="G103">
        <v>20250833</v>
      </c>
      <c r="H103">
        <v>17</v>
      </c>
      <c r="I103">
        <v>1220190</v>
      </c>
      <c r="J103">
        <v>-40000</v>
      </c>
      <c r="K103">
        <v>5.9</v>
      </c>
      <c r="L103">
        <v>16</v>
      </c>
      <c r="M103">
        <v>44</v>
      </c>
      <c r="N103">
        <v>0.26</v>
      </c>
      <c r="O103">
        <v>2358540</v>
      </c>
      <c r="P103">
        <v>49.8</v>
      </c>
      <c r="R103">
        <v>128</v>
      </c>
      <c r="S103" t="s">
        <v>74</v>
      </c>
      <c r="T103">
        <v>17.570692000000001</v>
      </c>
      <c r="U103">
        <v>-3.9961660000000001</v>
      </c>
      <c r="V103">
        <f>Table1[[#This Row],[Tourists]]/Table1[[#This Row],[Population]]</f>
        <v>0</v>
      </c>
      <c r="X103" s="11" t="str">
        <v>Mali</v>
      </c>
    </row>
    <row r="104" spans="1:24" x14ac:dyDescent="0.3">
      <c r="A104">
        <v>103</v>
      </c>
      <c r="B104" t="s">
        <v>287</v>
      </c>
      <c r="C104" t="s">
        <v>27</v>
      </c>
      <c r="D104" t="s">
        <v>288</v>
      </c>
      <c r="E104" t="s">
        <v>50</v>
      </c>
      <c r="F104" s="1">
        <v>17000000000</v>
      </c>
      <c r="G104">
        <v>441543</v>
      </c>
      <c r="H104">
        <v>1380</v>
      </c>
      <c r="I104">
        <v>320</v>
      </c>
      <c r="J104">
        <v>900</v>
      </c>
      <c r="K104">
        <v>1.5</v>
      </c>
      <c r="L104">
        <v>43</v>
      </c>
      <c r="M104">
        <v>93</v>
      </c>
      <c r="N104">
        <v>0.01</v>
      </c>
      <c r="O104">
        <v>344970</v>
      </c>
      <c r="P104">
        <v>77.5</v>
      </c>
      <c r="R104">
        <v>22</v>
      </c>
      <c r="S104" t="s">
        <v>289</v>
      </c>
      <c r="T104">
        <v>35.937496000000003</v>
      </c>
      <c r="U104">
        <v>14.375416</v>
      </c>
      <c r="V104">
        <f>Table1[[#This Row],[Tourists]]/Table1[[#This Row],[Population]]</f>
        <v>0</v>
      </c>
      <c r="X104" s="11" t="str">
        <v>Malta</v>
      </c>
    </row>
    <row r="105" spans="1:24" x14ac:dyDescent="0.3">
      <c r="A105">
        <v>104</v>
      </c>
      <c r="B105" t="s">
        <v>290</v>
      </c>
      <c r="C105" t="s">
        <v>31</v>
      </c>
      <c r="D105" t="s">
        <v>291</v>
      </c>
      <c r="E105" t="s">
        <v>24</v>
      </c>
      <c r="F105" s="1">
        <v>10000000000</v>
      </c>
      <c r="G105">
        <v>4649658</v>
      </c>
      <c r="H105">
        <v>5</v>
      </c>
      <c r="I105">
        <v>1030700</v>
      </c>
      <c r="J105">
        <v>5000</v>
      </c>
      <c r="K105">
        <v>4.5999999999999996</v>
      </c>
      <c r="L105">
        <v>20</v>
      </c>
      <c r="M105">
        <v>57</v>
      </c>
      <c r="N105">
        <v>0.06</v>
      </c>
      <c r="O105">
        <v>919398</v>
      </c>
      <c r="P105">
        <v>60</v>
      </c>
      <c r="R105">
        <v>122</v>
      </c>
      <c r="S105" t="s">
        <v>29</v>
      </c>
      <c r="T105">
        <v>21.00789</v>
      </c>
      <c r="U105">
        <v>-10.940835</v>
      </c>
      <c r="V105">
        <f>Table1[[#This Row],[Tourists]]/Table1[[#This Row],[Population]]</f>
        <v>0</v>
      </c>
      <c r="X105" s="11" t="str">
        <v>Mauritania</v>
      </c>
    </row>
    <row r="106" spans="1:24" x14ac:dyDescent="0.3">
      <c r="A106">
        <v>105</v>
      </c>
      <c r="B106" t="s">
        <v>292</v>
      </c>
      <c r="C106" t="s">
        <v>31</v>
      </c>
      <c r="D106" t="s">
        <v>293</v>
      </c>
      <c r="E106" t="s">
        <v>24</v>
      </c>
      <c r="F106" s="1">
        <v>12000000000</v>
      </c>
      <c r="G106">
        <v>1271768</v>
      </c>
      <c r="H106">
        <v>626</v>
      </c>
      <c r="I106">
        <v>2030</v>
      </c>
      <c r="J106">
        <v>0</v>
      </c>
      <c r="K106">
        <v>1.4</v>
      </c>
      <c r="L106">
        <v>37</v>
      </c>
      <c r="M106">
        <v>41</v>
      </c>
      <c r="N106">
        <v>0.02</v>
      </c>
      <c r="O106">
        <v>702911</v>
      </c>
      <c r="P106">
        <v>71</v>
      </c>
      <c r="R106">
        <v>57</v>
      </c>
      <c r="S106" t="s">
        <v>294</v>
      </c>
      <c r="T106">
        <v>-20.348403999999999</v>
      </c>
      <c r="U106">
        <v>57.552152</v>
      </c>
      <c r="V106">
        <f>Table1[[#This Row],[Tourists]]/Table1[[#This Row],[Population]]</f>
        <v>0</v>
      </c>
      <c r="X106" s="11" t="str">
        <v>Mauritius</v>
      </c>
    </row>
    <row r="107" spans="1:24" x14ac:dyDescent="0.3">
      <c r="A107">
        <v>106</v>
      </c>
      <c r="B107" t="s">
        <v>295</v>
      </c>
      <c r="C107" t="s">
        <v>38</v>
      </c>
      <c r="D107" t="s">
        <v>296</v>
      </c>
      <c r="E107" t="s">
        <v>24</v>
      </c>
      <c r="F107" s="1">
        <v>1300000000000</v>
      </c>
      <c r="G107">
        <v>128932753</v>
      </c>
      <c r="H107">
        <v>66</v>
      </c>
      <c r="I107">
        <v>1943950</v>
      </c>
      <c r="J107">
        <v>-60000</v>
      </c>
      <c r="K107">
        <v>2.1</v>
      </c>
      <c r="L107">
        <v>29</v>
      </c>
      <c r="M107">
        <v>84</v>
      </c>
      <c r="N107">
        <v>1.65</v>
      </c>
      <c r="O107">
        <v>82470752</v>
      </c>
      <c r="P107">
        <v>74.8</v>
      </c>
      <c r="Q107">
        <v>45000000</v>
      </c>
      <c r="R107">
        <v>23</v>
      </c>
      <c r="S107" t="s">
        <v>29</v>
      </c>
      <c r="T107">
        <v>23.634501</v>
      </c>
      <c r="U107">
        <v>-102.552784</v>
      </c>
      <c r="V107">
        <f>Table1[[#This Row],[Tourists]]/Table1[[#This Row],[Population]]</f>
        <v>0.34901915109188741</v>
      </c>
      <c r="X107" s="11" t="str">
        <v>Mexico</v>
      </c>
    </row>
    <row r="108" spans="1:24" x14ac:dyDescent="0.3">
      <c r="A108">
        <v>107</v>
      </c>
      <c r="B108" t="s">
        <v>297</v>
      </c>
      <c r="C108" t="s">
        <v>48</v>
      </c>
      <c r="D108" t="s">
        <v>298</v>
      </c>
      <c r="E108" t="s">
        <v>24</v>
      </c>
      <c r="F108" s="1">
        <v>0</v>
      </c>
      <c r="G108">
        <v>548914</v>
      </c>
      <c r="H108">
        <v>784</v>
      </c>
      <c r="I108">
        <v>700</v>
      </c>
      <c r="J108">
        <v>-2957</v>
      </c>
      <c r="K108">
        <v>2.9</v>
      </c>
      <c r="L108">
        <v>27</v>
      </c>
      <c r="M108">
        <v>68</v>
      </c>
      <c r="N108">
        <v>0.01</v>
      </c>
      <c r="S108" t="s">
        <v>128</v>
      </c>
      <c r="T108">
        <v>7.425554</v>
      </c>
      <c r="U108">
        <v>150.55081200000001</v>
      </c>
      <c r="V108">
        <f>Table1[[#This Row],[Tourists]]/Table1[[#This Row],[Population]]</f>
        <v>0</v>
      </c>
      <c r="X108" s="11" t="str">
        <v>Micronesia</v>
      </c>
    </row>
    <row r="109" spans="1:24" x14ac:dyDescent="0.3">
      <c r="A109">
        <v>108</v>
      </c>
      <c r="B109" t="s">
        <v>299</v>
      </c>
      <c r="C109" t="s">
        <v>27</v>
      </c>
      <c r="D109" t="s">
        <v>300</v>
      </c>
      <c r="E109" t="s">
        <v>24</v>
      </c>
      <c r="F109" s="1">
        <v>14000000000</v>
      </c>
      <c r="G109">
        <v>4033963</v>
      </c>
      <c r="H109">
        <v>123</v>
      </c>
      <c r="I109">
        <v>32850</v>
      </c>
      <c r="J109">
        <v>-1387</v>
      </c>
      <c r="K109">
        <v>1.3</v>
      </c>
      <c r="L109">
        <v>38</v>
      </c>
      <c r="M109">
        <v>43</v>
      </c>
      <c r="N109">
        <v>0.05</v>
      </c>
      <c r="O109">
        <v>3083783</v>
      </c>
      <c r="R109">
        <v>71</v>
      </c>
      <c r="S109" t="s">
        <v>108</v>
      </c>
      <c r="T109">
        <v>47.411631</v>
      </c>
      <c r="U109">
        <v>28.369885</v>
      </c>
      <c r="V109">
        <f>Table1[[#This Row],[Tourists]]/Table1[[#This Row],[Population]]</f>
        <v>0</v>
      </c>
      <c r="X109" s="11" t="str">
        <v>Moldova</v>
      </c>
    </row>
    <row r="110" spans="1:24" x14ac:dyDescent="0.3">
      <c r="A110">
        <v>109</v>
      </c>
      <c r="B110" t="s">
        <v>301</v>
      </c>
      <c r="C110" t="s">
        <v>22</v>
      </c>
      <c r="D110" t="s">
        <v>302</v>
      </c>
      <c r="E110" t="s">
        <v>24</v>
      </c>
      <c r="F110" s="1">
        <v>15000000000</v>
      </c>
      <c r="G110">
        <v>3278290</v>
      </c>
      <c r="H110">
        <v>2</v>
      </c>
      <c r="I110">
        <v>1553560</v>
      </c>
      <c r="J110">
        <v>-852</v>
      </c>
      <c r="K110">
        <v>2.9</v>
      </c>
      <c r="L110">
        <v>28</v>
      </c>
      <c r="M110">
        <v>67</v>
      </c>
      <c r="N110">
        <v>0.04</v>
      </c>
      <c r="O110">
        <v>729236</v>
      </c>
      <c r="P110">
        <v>62.8</v>
      </c>
      <c r="R110">
        <v>83</v>
      </c>
      <c r="S110" t="s">
        <v>56</v>
      </c>
      <c r="T110">
        <v>46.862496</v>
      </c>
      <c r="U110">
        <v>103.846656</v>
      </c>
      <c r="V110">
        <f>Table1[[#This Row],[Tourists]]/Table1[[#This Row],[Population]]</f>
        <v>0</v>
      </c>
      <c r="X110" s="11" t="str">
        <v>Mongolia</v>
      </c>
    </row>
    <row r="111" spans="1:24" x14ac:dyDescent="0.3">
      <c r="A111">
        <v>110</v>
      </c>
      <c r="B111" t="s">
        <v>303</v>
      </c>
      <c r="C111" t="s">
        <v>27</v>
      </c>
      <c r="D111" t="s">
        <v>304</v>
      </c>
      <c r="E111" t="s">
        <v>24</v>
      </c>
      <c r="F111" s="1">
        <v>6000000000</v>
      </c>
      <c r="G111">
        <v>628066</v>
      </c>
      <c r="H111">
        <v>47</v>
      </c>
      <c r="I111">
        <v>13450</v>
      </c>
      <c r="J111">
        <v>-480</v>
      </c>
      <c r="K111">
        <v>1.8</v>
      </c>
      <c r="L111">
        <v>39</v>
      </c>
      <c r="M111">
        <v>68</v>
      </c>
      <c r="N111">
        <v>0.01</v>
      </c>
      <c r="O111">
        <v>448260</v>
      </c>
      <c r="P111">
        <v>73</v>
      </c>
      <c r="R111">
        <v>73</v>
      </c>
      <c r="S111" t="s">
        <v>29</v>
      </c>
      <c r="T111">
        <v>42.708677999999999</v>
      </c>
      <c r="U111">
        <v>19.374389999999998</v>
      </c>
      <c r="V111">
        <f>Table1[[#This Row],[Tourists]]/Table1[[#This Row],[Population]]</f>
        <v>0</v>
      </c>
      <c r="X111" s="11" t="str">
        <v>Montenegro</v>
      </c>
    </row>
    <row r="112" spans="1:24" x14ac:dyDescent="0.3">
      <c r="A112">
        <v>111</v>
      </c>
      <c r="B112" t="s">
        <v>305</v>
      </c>
      <c r="C112" t="s">
        <v>31</v>
      </c>
      <c r="D112" t="s">
        <v>306</v>
      </c>
      <c r="E112" t="s">
        <v>24</v>
      </c>
      <c r="F112" s="1">
        <v>143000000000</v>
      </c>
      <c r="G112">
        <v>36910560</v>
      </c>
      <c r="H112">
        <v>83</v>
      </c>
      <c r="I112">
        <v>446300</v>
      </c>
      <c r="J112">
        <v>-51419</v>
      </c>
      <c r="K112">
        <v>2.4</v>
      </c>
      <c r="L112">
        <v>30</v>
      </c>
      <c r="M112">
        <v>64</v>
      </c>
      <c r="N112">
        <v>0.47</v>
      </c>
      <c r="O112">
        <v>22072765</v>
      </c>
      <c r="P112">
        <v>68.599999999999994</v>
      </c>
      <c r="Q112">
        <v>12900000</v>
      </c>
      <c r="R112">
        <v>89</v>
      </c>
      <c r="S112" t="s">
        <v>74</v>
      </c>
      <c r="T112">
        <v>31.791702000000001</v>
      </c>
      <c r="U112">
        <v>-7.0926200000000001</v>
      </c>
      <c r="V112">
        <f>Table1[[#This Row],[Tourists]]/Table1[[#This Row],[Population]]</f>
        <v>0.34949347828914001</v>
      </c>
      <c r="X112" s="11" t="str">
        <v>Morocco</v>
      </c>
    </row>
    <row r="113" spans="1:24" x14ac:dyDescent="0.3">
      <c r="A113">
        <v>112</v>
      </c>
      <c r="B113" t="s">
        <v>307</v>
      </c>
      <c r="C113" t="s">
        <v>31</v>
      </c>
      <c r="D113" t="s">
        <v>308</v>
      </c>
      <c r="E113" t="s">
        <v>24</v>
      </c>
      <c r="F113" s="1">
        <v>16000000000</v>
      </c>
      <c r="G113">
        <v>31255435</v>
      </c>
      <c r="H113">
        <v>40</v>
      </c>
      <c r="I113">
        <v>786380</v>
      </c>
      <c r="J113">
        <v>-5000</v>
      </c>
      <c r="K113">
        <v>4.9000000000000004</v>
      </c>
      <c r="L113">
        <v>18</v>
      </c>
      <c r="M113">
        <v>38</v>
      </c>
      <c r="N113">
        <v>0.4</v>
      </c>
      <c r="O113">
        <v>6162217</v>
      </c>
      <c r="P113">
        <v>49</v>
      </c>
      <c r="R113">
        <v>123</v>
      </c>
      <c r="S113" t="s">
        <v>116</v>
      </c>
      <c r="T113">
        <v>-18.665694999999999</v>
      </c>
      <c r="U113">
        <v>35.529561999999999</v>
      </c>
      <c r="V113">
        <f>Table1[[#This Row],[Tourists]]/Table1[[#This Row],[Population]]</f>
        <v>0</v>
      </c>
      <c r="X113" s="11" t="str">
        <v>Mozambique</v>
      </c>
    </row>
    <row r="114" spans="1:24" x14ac:dyDescent="0.3">
      <c r="A114">
        <v>113</v>
      </c>
      <c r="B114" t="s">
        <v>309</v>
      </c>
      <c r="C114" t="s">
        <v>22</v>
      </c>
      <c r="D114" t="s">
        <v>310</v>
      </c>
      <c r="E114" t="s">
        <v>24</v>
      </c>
      <c r="F114" s="1">
        <v>65000000000</v>
      </c>
      <c r="G114">
        <v>54409800</v>
      </c>
      <c r="H114">
        <v>83</v>
      </c>
      <c r="I114">
        <v>653290</v>
      </c>
      <c r="J114">
        <v>-163313</v>
      </c>
      <c r="K114">
        <v>2.2000000000000002</v>
      </c>
      <c r="L114">
        <v>29</v>
      </c>
      <c r="M114">
        <v>31</v>
      </c>
      <c r="N114">
        <v>0.7</v>
      </c>
      <c r="O114">
        <v>16374103</v>
      </c>
      <c r="P114">
        <v>62.1</v>
      </c>
      <c r="R114">
        <v>131</v>
      </c>
      <c r="S114" t="s">
        <v>311</v>
      </c>
      <c r="T114">
        <v>21.913965000000001</v>
      </c>
      <c r="U114">
        <v>95.956222999999994</v>
      </c>
      <c r="V114">
        <f>Table1[[#This Row],[Tourists]]/Table1[[#This Row],[Population]]</f>
        <v>0</v>
      </c>
      <c r="X114" s="11" t="str">
        <v>Myanmar</v>
      </c>
    </row>
    <row r="115" spans="1:24" x14ac:dyDescent="0.3">
      <c r="A115">
        <v>114</v>
      </c>
      <c r="B115" t="s">
        <v>312</v>
      </c>
      <c r="C115" t="s">
        <v>31</v>
      </c>
      <c r="D115" t="s">
        <v>313</v>
      </c>
      <c r="E115" t="s">
        <v>24</v>
      </c>
      <c r="F115" s="1">
        <v>12000000000</v>
      </c>
      <c r="G115">
        <v>2540905</v>
      </c>
      <c r="H115">
        <v>3</v>
      </c>
      <c r="I115">
        <v>823290</v>
      </c>
      <c r="J115">
        <v>-4806</v>
      </c>
      <c r="K115">
        <v>3.4</v>
      </c>
      <c r="L115">
        <v>22</v>
      </c>
      <c r="M115">
        <v>55</v>
      </c>
      <c r="N115">
        <v>0.03</v>
      </c>
      <c r="O115">
        <v>933450</v>
      </c>
      <c r="P115">
        <v>57.4</v>
      </c>
      <c r="R115">
        <v>113</v>
      </c>
      <c r="S115" t="s">
        <v>187</v>
      </c>
      <c r="T115">
        <v>-22.957640000000001</v>
      </c>
      <c r="U115">
        <v>18.490410000000001</v>
      </c>
      <c r="V115">
        <f>Table1[[#This Row],[Tourists]]/Table1[[#This Row],[Population]]</f>
        <v>0</v>
      </c>
      <c r="X115" s="11" t="str">
        <v>Namibia</v>
      </c>
    </row>
    <row r="116" spans="1:24" x14ac:dyDescent="0.3">
      <c r="A116">
        <v>115</v>
      </c>
      <c r="B116" t="s">
        <v>314</v>
      </c>
      <c r="C116" t="s">
        <v>22</v>
      </c>
      <c r="D116" t="s">
        <v>315</v>
      </c>
      <c r="E116" t="s">
        <v>24</v>
      </c>
      <c r="F116" s="1">
        <v>36000000000</v>
      </c>
      <c r="G116">
        <v>29136808</v>
      </c>
      <c r="H116">
        <v>203</v>
      </c>
      <c r="I116">
        <v>143350</v>
      </c>
      <c r="J116">
        <v>41710</v>
      </c>
      <c r="K116">
        <v>1.9</v>
      </c>
      <c r="L116">
        <v>25</v>
      </c>
      <c r="M116">
        <v>21</v>
      </c>
      <c r="N116">
        <v>0.37</v>
      </c>
      <c r="O116">
        <v>6271270</v>
      </c>
      <c r="P116">
        <v>62.5</v>
      </c>
      <c r="R116">
        <v>100</v>
      </c>
      <c r="S116" t="s">
        <v>316</v>
      </c>
      <c r="T116">
        <v>28.394856999999998</v>
      </c>
      <c r="U116">
        <v>84.124008000000003</v>
      </c>
      <c r="V116">
        <f>Table1[[#This Row],[Tourists]]/Table1[[#This Row],[Population]]</f>
        <v>0</v>
      </c>
      <c r="X116" s="11" t="str">
        <v>Nepal</v>
      </c>
    </row>
    <row r="117" spans="1:24" x14ac:dyDescent="0.3">
      <c r="A117">
        <v>116</v>
      </c>
      <c r="B117" t="s">
        <v>317</v>
      </c>
      <c r="C117" t="s">
        <v>27</v>
      </c>
      <c r="D117" t="s">
        <v>318</v>
      </c>
      <c r="E117" t="s">
        <v>50</v>
      </c>
      <c r="F117" s="1">
        <v>1000000000000</v>
      </c>
      <c r="G117">
        <v>17134872</v>
      </c>
      <c r="H117">
        <v>508</v>
      </c>
      <c r="I117">
        <v>33720</v>
      </c>
      <c r="J117">
        <v>16000</v>
      </c>
      <c r="K117">
        <v>1.7</v>
      </c>
      <c r="L117">
        <v>43</v>
      </c>
      <c r="M117">
        <v>92</v>
      </c>
      <c r="N117">
        <v>0.22</v>
      </c>
      <c r="O117">
        <v>15877494</v>
      </c>
      <c r="P117">
        <v>78.099999999999994</v>
      </c>
      <c r="Q117">
        <v>20100000</v>
      </c>
      <c r="R117">
        <v>5</v>
      </c>
      <c r="S117" t="s">
        <v>74</v>
      </c>
      <c r="T117">
        <v>52.132632999999998</v>
      </c>
      <c r="U117">
        <v>5.2912660000000002</v>
      </c>
      <c r="V117">
        <f>Table1[[#This Row],[Tourists]]/Table1[[#This Row],[Population]]</f>
        <v>1.1730464050154561</v>
      </c>
      <c r="X117" s="11" t="str">
        <v>Netherlands</v>
      </c>
    </row>
    <row r="118" spans="1:24" x14ac:dyDescent="0.3">
      <c r="A118">
        <v>117</v>
      </c>
      <c r="B118" t="s">
        <v>319</v>
      </c>
      <c r="C118" t="s">
        <v>48</v>
      </c>
      <c r="D118" t="s">
        <v>320</v>
      </c>
      <c r="E118" t="s">
        <v>50</v>
      </c>
      <c r="F118" s="1">
        <v>250000000000</v>
      </c>
      <c r="G118">
        <v>4822233</v>
      </c>
      <c r="H118">
        <v>18</v>
      </c>
      <c r="I118">
        <v>263310</v>
      </c>
      <c r="J118">
        <v>14881</v>
      </c>
      <c r="K118">
        <v>1.9</v>
      </c>
      <c r="L118">
        <v>38</v>
      </c>
      <c r="M118">
        <v>87</v>
      </c>
      <c r="N118">
        <v>0.06</v>
      </c>
      <c r="O118">
        <v>4273353</v>
      </c>
      <c r="P118">
        <v>78.599999999999994</v>
      </c>
      <c r="R118">
        <v>8</v>
      </c>
      <c r="S118" t="s">
        <v>321</v>
      </c>
      <c r="T118">
        <v>-40.900556999999999</v>
      </c>
      <c r="U118">
        <v>174.88597100000001</v>
      </c>
      <c r="V118">
        <f>Table1[[#This Row],[Tourists]]/Table1[[#This Row],[Population]]</f>
        <v>0</v>
      </c>
      <c r="X118" s="11" t="str">
        <v>New Zealand</v>
      </c>
    </row>
    <row r="119" spans="1:24" x14ac:dyDescent="0.3">
      <c r="A119">
        <v>118</v>
      </c>
      <c r="B119" t="s">
        <v>322</v>
      </c>
      <c r="C119" t="s">
        <v>38</v>
      </c>
      <c r="D119" t="s">
        <v>323</v>
      </c>
      <c r="E119" t="s">
        <v>24</v>
      </c>
      <c r="F119" s="1">
        <v>14000000000</v>
      </c>
      <c r="G119">
        <v>6624554</v>
      </c>
      <c r="H119">
        <v>55</v>
      </c>
      <c r="I119">
        <v>120340</v>
      </c>
      <c r="J119">
        <v>-21272</v>
      </c>
      <c r="K119">
        <v>2.4</v>
      </c>
      <c r="L119">
        <v>26</v>
      </c>
      <c r="M119">
        <v>57</v>
      </c>
      <c r="N119">
        <v>0.08</v>
      </c>
      <c r="O119">
        <v>1732218</v>
      </c>
      <c r="P119">
        <v>73</v>
      </c>
      <c r="R119">
        <v>45</v>
      </c>
      <c r="S119" t="s">
        <v>324</v>
      </c>
      <c r="T119">
        <v>12.865416</v>
      </c>
      <c r="U119">
        <v>-85.207228999999998</v>
      </c>
      <c r="V119">
        <f>Table1[[#This Row],[Tourists]]/Table1[[#This Row],[Population]]</f>
        <v>0</v>
      </c>
      <c r="X119" s="11" t="str">
        <v>Nicaragua</v>
      </c>
    </row>
    <row r="120" spans="1:24" x14ac:dyDescent="0.3">
      <c r="A120">
        <v>119</v>
      </c>
      <c r="B120" t="s">
        <v>325</v>
      </c>
      <c r="C120" t="s">
        <v>31</v>
      </c>
      <c r="D120" t="s">
        <v>326</v>
      </c>
      <c r="E120" t="s">
        <v>24</v>
      </c>
      <c r="F120" s="1">
        <v>15000000000</v>
      </c>
      <c r="G120">
        <v>24206644</v>
      </c>
      <c r="H120">
        <v>19</v>
      </c>
      <c r="I120">
        <v>1266700</v>
      </c>
      <c r="J120">
        <v>4000</v>
      </c>
      <c r="K120">
        <v>7</v>
      </c>
      <c r="L120">
        <v>15</v>
      </c>
      <c r="M120">
        <v>17</v>
      </c>
      <c r="N120">
        <v>0.31</v>
      </c>
      <c r="O120">
        <v>2194985</v>
      </c>
      <c r="P120">
        <v>50</v>
      </c>
      <c r="R120">
        <v>114</v>
      </c>
      <c r="S120" t="s">
        <v>327</v>
      </c>
      <c r="T120">
        <v>17.607789</v>
      </c>
      <c r="U120">
        <v>8.0816660000000002</v>
      </c>
      <c r="V120">
        <f>Table1[[#This Row],[Tourists]]/Table1[[#This Row],[Population]]</f>
        <v>0</v>
      </c>
      <c r="X120" s="11" t="str">
        <v>Niger</v>
      </c>
    </row>
    <row r="121" spans="1:24" x14ac:dyDescent="0.3">
      <c r="A121">
        <v>120</v>
      </c>
      <c r="B121" t="s">
        <v>328</v>
      </c>
      <c r="C121" t="s">
        <v>31</v>
      </c>
      <c r="D121" t="s">
        <v>329</v>
      </c>
      <c r="E121" t="s">
        <v>24</v>
      </c>
      <c r="F121" s="1">
        <v>441000000000</v>
      </c>
      <c r="G121">
        <v>206139589</v>
      </c>
      <c r="H121">
        <v>226</v>
      </c>
      <c r="I121">
        <v>910770</v>
      </c>
      <c r="J121">
        <v>-60000</v>
      </c>
      <c r="K121">
        <v>5.4</v>
      </c>
      <c r="L121">
        <v>18</v>
      </c>
      <c r="M121">
        <v>52</v>
      </c>
      <c r="N121">
        <v>2.64</v>
      </c>
      <c r="O121">
        <v>30557175</v>
      </c>
      <c r="P121">
        <v>47.1</v>
      </c>
      <c r="R121">
        <v>85</v>
      </c>
      <c r="S121" t="s">
        <v>29</v>
      </c>
      <c r="T121">
        <v>9.0819989999999997</v>
      </c>
      <c r="U121">
        <v>8.6752769999999995</v>
      </c>
      <c r="V121">
        <f>Table1[[#This Row],[Tourists]]/Table1[[#This Row],[Population]]</f>
        <v>0</v>
      </c>
      <c r="X121" s="11" t="str">
        <v>Nigeria</v>
      </c>
    </row>
    <row r="122" spans="1:24" x14ac:dyDescent="0.3">
      <c r="A122">
        <v>121</v>
      </c>
      <c r="B122" t="s">
        <v>330</v>
      </c>
      <c r="C122" t="s">
        <v>22</v>
      </c>
      <c r="D122" t="s">
        <v>331</v>
      </c>
      <c r="E122" t="s">
        <v>24</v>
      </c>
      <c r="F122" s="1">
        <v>0</v>
      </c>
      <c r="G122">
        <v>25778816</v>
      </c>
      <c r="H122">
        <v>214</v>
      </c>
      <c r="I122">
        <v>120410</v>
      </c>
      <c r="J122">
        <v>-5403</v>
      </c>
      <c r="K122">
        <v>1.9</v>
      </c>
      <c r="L122">
        <v>35</v>
      </c>
      <c r="M122">
        <v>63</v>
      </c>
      <c r="N122">
        <v>0.33</v>
      </c>
      <c r="S122" t="s">
        <v>332</v>
      </c>
      <c r="T122">
        <v>40.339852</v>
      </c>
      <c r="U122">
        <v>127.510093</v>
      </c>
      <c r="V122">
        <f>Table1[[#This Row],[Tourists]]/Table1[[#This Row],[Population]]</f>
        <v>0</v>
      </c>
      <c r="X122" s="11" t="str">
        <v>North Korea</v>
      </c>
    </row>
    <row r="123" spans="1:24" x14ac:dyDescent="0.3">
      <c r="A123">
        <v>122</v>
      </c>
      <c r="B123" t="s">
        <v>333</v>
      </c>
      <c r="C123" t="s">
        <v>27</v>
      </c>
      <c r="D123" t="s">
        <v>334</v>
      </c>
      <c r="E123" t="s">
        <v>50</v>
      </c>
      <c r="F123" s="1">
        <v>0</v>
      </c>
      <c r="G123">
        <v>2083374</v>
      </c>
      <c r="H123">
        <v>83</v>
      </c>
      <c r="I123">
        <v>25220</v>
      </c>
      <c r="J123">
        <v>-1000</v>
      </c>
      <c r="K123">
        <v>1.5</v>
      </c>
      <c r="L123">
        <v>39</v>
      </c>
      <c r="M123">
        <v>59</v>
      </c>
      <c r="N123">
        <v>0.03</v>
      </c>
      <c r="O123">
        <v>1768000</v>
      </c>
      <c r="S123" t="s">
        <v>335</v>
      </c>
      <c r="T123">
        <v>41.608635</v>
      </c>
      <c r="U123">
        <v>21.745274999999999</v>
      </c>
      <c r="V123">
        <f>Table1[[#This Row],[Tourists]]/Table1[[#This Row],[Population]]</f>
        <v>0</v>
      </c>
      <c r="X123" s="11" t="str">
        <v>North Macedonia</v>
      </c>
    </row>
    <row r="124" spans="1:24" x14ac:dyDescent="0.3">
      <c r="A124">
        <v>123</v>
      </c>
      <c r="B124" t="s">
        <v>336</v>
      </c>
      <c r="C124" t="s">
        <v>27</v>
      </c>
      <c r="D124" t="s">
        <v>337</v>
      </c>
      <c r="E124" t="s">
        <v>50</v>
      </c>
      <c r="F124" s="1">
        <v>482000000000</v>
      </c>
      <c r="G124">
        <v>5421241</v>
      </c>
      <c r="H124">
        <v>15</v>
      </c>
      <c r="I124">
        <v>365268</v>
      </c>
      <c r="J124">
        <v>28000</v>
      </c>
      <c r="K124">
        <v>1.7</v>
      </c>
      <c r="L124">
        <v>40</v>
      </c>
      <c r="M124">
        <v>83</v>
      </c>
      <c r="N124">
        <v>7.0000000000000007E-2</v>
      </c>
      <c r="O124">
        <v>5120225</v>
      </c>
      <c r="P124">
        <v>78.5</v>
      </c>
      <c r="R124">
        <v>3</v>
      </c>
      <c r="S124" t="s">
        <v>338</v>
      </c>
      <c r="T124">
        <v>60.472023999999998</v>
      </c>
      <c r="U124">
        <v>8.4689460000000008</v>
      </c>
      <c r="V124">
        <f>Table1[[#This Row],[Tourists]]/Table1[[#This Row],[Population]]</f>
        <v>0</v>
      </c>
      <c r="X124" s="11" t="str">
        <v>Norway</v>
      </c>
    </row>
    <row r="125" spans="1:24" x14ac:dyDescent="0.3">
      <c r="A125">
        <v>124</v>
      </c>
      <c r="B125" t="s">
        <v>339</v>
      </c>
      <c r="C125" t="s">
        <v>22</v>
      </c>
      <c r="D125" t="s">
        <v>340</v>
      </c>
      <c r="E125" t="s">
        <v>24</v>
      </c>
      <c r="F125" s="1">
        <v>88000000000</v>
      </c>
      <c r="G125">
        <v>5106626</v>
      </c>
      <c r="H125">
        <v>16</v>
      </c>
      <c r="I125">
        <v>309500</v>
      </c>
      <c r="J125">
        <v>87400</v>
      </c>
      <c r="K125">
        <v>2.9</v>
      </c>
      <c r="L125">
        <v>31</v>
      </c>
      <c r="M125">
        <v>87</v>
      </c>
      <c r="N125">
        <v>7.0000000000000007E-2</v>
      </c>
      <c r="O125">
        <v>3717818</v>
      </c>
      <c r="P125">
        <v>72.599999999999994</v>
      </c>
      <c r="S125" t="s">
        <v>62</v>
      </c>
      <c r="T125">
        <v>21.512582999999999</v>
      </c>
      <c r="U125">
        <v>55.923254999999997</v>
      </c>
      <c r="V125">
        <f>Table1[[#This Row],[Tourists]]/Table1[[#This Row],[Population]]</f>
        <v>0</v>
      </c>
      <c r="X125" s="11" t="str">
        <v>Oman</v>
      </c>
    </row>
    <row r="126" spans="1:24" x14ac:dyDescent="0.3">
      <c r="A126">
        <v>125</v>
      </c>
      <c r="B126" t="s">
        <v>341</v>
      </c>
      <c r="C126" t="s">
        <v>22</v>
      </c>
      <c r="D126" t="s">
        <v>342</v>
      </c>
      <c r="E126" t="s">
        <v>24</v>
      </c>
      <c r="F126" s="1">
        <v>348000000000</v>
      </c>
      <c r="G126">
        <v>220892340</v>
      </c>
      <c r="H126">
        <v>287</v>
      </c>
      <c r="I126">
        <v>770880</v>
      </c>
      <c r="J126">
        <v>-233379</v>
      </c>
      <c r="K126">
        <v>3.6</v>
      </c>
      <c r="L126">
        <v>23</v>
      </c>
      <c r="M126">
        <v>35</v>
      </c>
      <c r="N126">
        <v>2.83</v>
      </c>
      <c r="O126">
        <v>61837331</v>
      </c>
      <c r="P126">
        <v>62.8</v>
      </c>
      <c r="R126">
        <v>67</v>
      </c>
      <c r="S126" t="s">
        <v>82</v>
      </c>
      <c r="T126">
        <v>30.375321</v>
      </c>
      <c r="U126">
        <v>69.345116000000004</v>
      </c>
      <c r="V126">
        <f>Table1[[#This Row],[Tourists]]/Table1[[#This Row],[Population]]</f>
        <v>0</v>
      </c>
      <c r="X126" s="11" t="str">
        <v>Pakistan</v>
      </c>
    </row>
    <row r="127" spans="1:24" x14ac:dyDescent="0.3">
      <c r="A127">
        <v>126</v>
      </c>
      <c r="B127" t="s">
        <v>343</v>
      </c>
      <c r="C127" t="s">
        <v>38</v>
      </c>
      <c r="D127" t="s">
        <v>344</v>
      </c>
      <c r="E127" t="s">
        <v>24</v>
      </c>
      <c r="F127" s="1">
        <v>64000000000</v>
      </c>
      <c r="G127">
        <v>4314767</v>
      </c>
      <c r="H127">
        <v>58</v>
      </c>
      <c r="I127">
        <v>74340</v>
      </c>
      <c r="J127">
        <v>11200</v>
      </c>
      <c r="K127">
        <v>2.5</v>
      </c>
      <c r="L127">
        <v>30</v>
      </c>
      <c r="M127">
        <v>68</v>
      </c>
      <c r="N127">
        <v>0.06</v>
      </c>
      <c r="O127">
        <v>2371852</v>
      </c>
      <c r="P127">
        <v>75.7</v>
      </c>
      <c r="R127">
        <v>31</v>
      </c>
      <c r="S127" t="s">
        <v>29</v>
      </c>
      <c r="T127">
        <v>8.5379810000000003</v>
      </c>
      <c r="U127">
        <v>-80.782127000000003</v>
      </c>
      <c r="V127">
        <f>Table1[[#This Row],[Tourists]]/Table1[[#This Row],[Population]]</f>
        <v>0</v>
      </c>
      <c r="X127" s="11" t="str">
        <v>Panama</v>
      </c>
    </row>
    <row r="128" spans="1:24" x14ac:dyDescent="0.3">
      <c r="A128">
        <v>127</v>
      </c>
      <c r="B128" t="s">
        <v>345</v>
      </c>
      <c r="C128" t="s">
        <v>48</v>
      </c>
      <c r="D128" t="s">
        <v>346</v>
      </c>
      <c r="E128" t="s">
        <v>24</v>
      </c>
      <c r="F128" s="1">
        <v>27000000000</v>
      </c>
      <c r="G128">
        <v>8947024</v>
      </c>
      <c r="H128">
        <v>20</v>
      </c>
      <c r="I128">
        <v>452860</v>
      </c>
      <c r="J128">
        <v>-800</v>
      </c>
      <c r="K128">
        <v>3.6</v>
      </c>
      <c r="L128">
        <v>22</v>
      </c>
      <c r="M128">
        <v>13</v>
      </c>
      <c r="N128">
        <v>0.11</v>
      </c>
      <c r="O128">
        <v>924955</v>
      </c>
      <c r="P128">
        <v>58.9</v>
      </c>
      <c r="S128" t="s">
        <v>347</v>
      </c>
      <c r="T128">
        <v>-6.3149930000000003</v>
      </c>
      <c r="U128">
        <v>143.95554999999999</v>
      </c>
      <c r="V128">
        <f>Table1[[#This Row],[Tourists]]/Table1[[#This Row],[Population]]</f>
        <v>0</v>
      </c>
      <c r="X128" s="11" t="str">
        <v>Papua New Guinea</v>
      </c>
    </row>
    <row r="129" spans="1:24" x14ac:dyDescent="0.3">
      <c r="A129">
        <v>128</v>
      </c>
      <c r="B129" t="s">
        <v>348</v>
      </c>
      <c r="C129" t="s">
        <v>38</v>
      </c>
      <c r="D129" t="s">
        <v>349</v>
      </c>
      <c r="E129" t="s">
        <v>24</v>
      </c>
      <c r="F129" s="1">
        <v>39000000000</v>
      </c>
      <c r="G129">
        <v>7132538</v>
      </c>
      <c r="H129">
        <v>18</v>
      </c>
      <c r="I129">
        <v>397300</v>
      </c>
      <c r="J129">
        <v>-16556</v>
      </c>
      <c r="K129">
        <v>2.4</v>
      </c>
      <c r="L129">
        <v>26</v>
      </c>
      <c r="M129">
        <v>62</v>
      </c>
      <c r="N129">
        <v>0.09</v>
      </c>
      <c r="O129">
        <v>4160340</v>
      </c>
      <c r="P129">
        <v>79</v>
      </c>
      <c r="R129">
        <v>63</v>
      </c>
      <c r="S129" t="s">
        <v>350</v>
      </c>
      <c r="T129">
        <v>-23.442502999999999</v>
      </c>
      <c r="U129">
        <v>-58.443832</v>
      </c>
      <c r="V129">
        <f>Table1[[#This Row],[Tourists]]/Table1[[#This Row],[Population]]</f>
        <v>0</v>
      </c>
      <c r="X129" s="11" t="str">
        <v>Paraguay</v>
      </c>
    </row>
    <row r="130" spans="1:24" x14ac:dyDescent="0.3">
      <c r="A130">
        <v>129</v>
      </c>
      <c r="B130" t="s">
        <v>351</v>
      </c>
      <c r="C130" t="s">
        <v>38</v>
      </c>
      <c r="D130" t="s">
        <v>352</v>
      </c>
      <c r="E130" t="s">
        <v>24</v>
      </c>
      <c r="F130" s="1">
        <v>223000000000</v>
      </c>
      <c r="G130">
        <v>32971854</v>
      </c>
      <c r="H130">
        <v>26</v>
      </c>
      <c r="I130">
        <v>1280000</v>
      </c>
      <c r="J130">
        <v>99069</v>
      </c>
      <c r="K130">
        <v>2.2999999999999998</v>
      </c>
      <c r="L130">
        <v>31</v>
      </c>
      <c r="M130">
        <v>79</v>
      </c>
      <c r="N130">
        <v>0.42</v>
      </c>
      <c r="O130">
        <v>15674241</v>
      </c>
      <c r="P130">
        <v>71.400000000000006</v>
      </c>
      <c r="R130">
        <v>65</v>
      </c>
      <c r="S130" t="s">
        <v>353</v>
      </c>
      <c r="T130">
        <v>-9.1899669999999993</v>
      </c>
      <c r="U130">
        <v>-75.015152</v>
      </c>
      <c r="V130">
        <f>Table1[[#This Row],[Tourists]]/Table1[[#This Row],[Population]]</f>
        <v>0</v>
      </c>
      <c r="X130" s="11" t="str">
        <v>Peru</v>
      </c>
    </row>
    <row r="131" spans="1:24" x14ac:dyDescent="0.3">
      <c r="A131">
        <v>130</v>
      </c>
      <c r="B131" t="s">
        <v>354</v>
      </c>
      <c r="C131" t="s">
        <v>22</v>
      </c>
      <c r="D131" t="s">
        <v>355</v>
      </c>
      <c r="E131" t="s">
        <v>24</v>
      </c>
      <c r="F131" s="1">
        <v>394000000000</v>
      </c>
      <c r="G131">
        <v>109581078</v>
      </c>
      <c r="H131">
        <v>368</v>
      </c>
      <c r="I131">
        <v>298170</v>
      </c>
      <c r="J131">
        <v>-67152</v>
      </c>
      <c r="K131">
        <v>2.6</v>
      </c>
      <c r="L131">
        <v>26</v>
      </c>
      <c r="M131">
        <v>47</v>
      </c>
      <c r="N131">
        <v>1.41</v>
      </c>
      <c r="O131">
        <v>63003313</v>
      </c>
      <c r="P131">
        <v>66.8</v>
      </c>
      <c r="Q131">
        <v>8300000</v>
      </c>
      <c r="R131">
        <v>69</v>
      </c>
      <c r="S131" t="s">
        <v>356</v>
      </c>
      <c r="T131">
        <v>12.879721</v>
      </c>
      <c r="U131">
        <v>121.774017</v>
      </c>
      <c r="V131">
        <f>Table1[[#This Row],[Tourists]]/Table1[[#This Row],[Population]]</f>
        <v>7.5743003732815992E-2</v>
      </c>
      <c r="X131" s="11" t="str">
        <v>Philippines</v>
      </c>
    </row>
    <row r="132" spans="1:24" x14ac:dyDescent="0.3">
      <c r="A132">
        <v>131</v>
      </c>
      <c r="B132" t="s">
        <v>357</v>
      </c>
      <c r="C132" t="s">
        <v>27</v>
      </c>
      <c r="D132" t="s">
        <v>358</v>
      </c>
      <c r="E132" t="s">
        <v>50</v>
      </c>
      <c r="F132" s="1">
        <v>679000000000</v>
      </c>
      <c r="G132">
        <v>37846611</v>
      </c>
      <c r="H132">
        <v>124</v>
      </c>
      <c r="I132">
        <v>306230</v>
      </c>
      <c r="J132">
        <v>-29395</v>
      </c>
      <c r="K132">
        <v>1.4</v>
      </c>
      <c r="L132">
        <v>42</v>
      </c>
      <c r="M132">
        <v>60</v>
      </c>
      <c r="N132">
        <v>0.49</v>
      </c>
      <c r="O132">
        <v>29005924</v>
      </c>
      <c r="P132">
        <v>73.7</v>
      </c>
      <c r="Q132">
        <v>22100000</v>
      </c>
      <c r="R132">
        <v>40</v>
      </c>
      <c r="S132" t="s">
        <v>29</v>
      </c>
      <c r="T132">
        <v>51.919438</v>
      </c>
      <c r="U132">
        <v>19.145136000000001</v>
      </c>
      <c r="V132">
        <f>Table1[[#This Row],[Tourists]]/Table1[[#This Row],[Population]]</f>
        <v>0.58393603591085075</v>
      </c>
      <c r="X132" s="11" t="str">
        <v>Poland</v>
      </c>
    </row>
    <row r="133" spans="1:24" x14ac:dyDescent="0.3">
      <c r="A133">
        <v>132</v>
      </c>
      <c r="B133" t="s">
        <v>359</v>
      </c>
      <c r="C133" t="s">
        <v>27</v>
      </c>
      <c r="D133" t="s">
        <v>360</v>
      </c>
      <c r="E133" t="s">
        <v>50</v>
      </c>
      <c r="F133" s="1">
        <v>254000000000</v>
      </c>
      <c r="G133">
        <v>10196709</v>
      </c>
      <c r="H133">
        <v>111</v>
      </c>
      <c r="I133">
        <v>91590</v>
      </c>
      <c r="J133">
        <v>-6000</v>
      </c>
      <c r="K133">
        <v>1.3</v>
      </c>
      <c r="L133">
        <v>46</v>
      </c>
      <c r="M133">
        <v>66</v>
      </c>
      <c r="N133">
        <v>0.13</v>
      </c>
      <c r="O133">
        <v>7622142</v>
      </c>
      <c r="P133">
        <v>76.599999999999994</v>
      </c>
      <c r="Q133">
        <v>24600000</v>
      </c>
      <c r="R133">
        <v>66</v>
      </c>
      <c r="S133" t="s">
        <v>46</v>
      </c>
      <c r="T133">
        <v>39.399872000000002</v>
      </c>
      <c r="U133">
        <v>-8.2244539999999997</v>
      </c>
      <c r="V133">
        <f>Table1[[#This Row],[Tourists]]/Table1[[#This Row],[Population]]</f>
        <v>2.4125431058197306</v>
      </c>
      <c r="X133" s="11" t="str">
        <v>Portugal</v>
      </c>
    </row>
    <row r="134" spans="1:24" x14ac:dyDescent="0.3">
      <c r="A134">
        <v>133</v>
      </c>
      <c r="B134" t="s">
        <v>361</v>
      </c>
      <c r="C134" t="s">
        <v>38</v>
      </c>
      <c r="D134" t="s">
        <v>362</v>
      </c>
      <c r="E134" t="s">
        <v>24</v>
      </c>
      <c r="F134" s="1">
        <v>107000000000</v>
      </c>
      <c r="G134">
        <v>2860853</v>
      </c>
      <c r="H134">
        <v>323</v>
      </c>
      <c r="I134">
        <v>8870</v>
      </c>
      <c r="J134">
        <v>-97986</v>
      </c>
      <c r="K134">
        <v>1.2</v>
      </c>
      <c r="L134">
        <v>44</v>
      </c>
      <c r="M134">
        <v>70</v>
      </c>
      <c r="N134">
        <v>0.04</v>
      </c>
      <c r="O134">
        <v>2664928</v>
      </c>
      <c r="T134">
        <v>18.220832999999999</v>
      </c>
      <c r="U134">
        <v>-66.590148999999997</v>
      </c>
      <c r="V134">
        <f>Table1[[#This Row],[Tourists]]/Table1[[#This Row],[Population]]</f>
        <v>0</v>
      </c>
      <c r="X134" s="11" t="str">
        <v>Puerto Rico</v>
      </c>
    </row>
    <row r="135" spans="1:24" x14ac:dyDescent="0.3">
      <c r="A135">
        <v>134</v>
      </c>
      <c r="B135" t="s">
        <v>363</v>
      </c>
      <c r="C135" t="s">
        <v>22</v>
      </c>
      <c r="D135" t="s">
        <v>364</v>
      </c>
      <c r="E135" t="s">
        <v>24</v>
      </c>
      <c r="F135" s="1">
        <v>180000000000</v>
      </c>
      <c r="G135">
        <v>2881053</v>
      </c>
      <c r="H135">
        <v>248</v>
      </c>
      <c r="I135">
        <v>11610</v>
      </c>
      <c r="J135">
        <v>40000</v>
      </c>
      <c r="K135">
        <v>1.9</v>
      </c>
      <c r="L135">
        <v>32</v>
      </c>
      <c r="M135">
        <v>96</v>
      </c>
      <c r="N135">
        <v>0.04</v>
      </c>
      <c r="O135">
        <v>2532059</v>
      </c>
      <c r="P135">
        <v>76.2</v>
      </c>
      <c r="R135">
        <v>29</v>
      </c>
      <c r="S135" t="s">
        <v>62</v>
      </c>
      <c r="T135">
        <v>25.354825999999999</v>
      </c>
      <c r="U135">
        <v>51.183883999999999</v>
      </c>
      <c r="V135">
        <f>Table1[[#This Row],[Tourists]]/Table1[[#This Row],[Population]]</f>
        <v>0</v>
      </c>
      <c r="X135" s="11" t="str">
        <v>Qatar</v>
      </c>
    </row>
    <row r="136" spans="1:24" x14ac:dyDescent="0.3">
      <c r="A136">
        <v>135</v>
      </c>
      <c r="B136" t="s">
        <v>365</v>
      </c>
      <c r="C136" t="s">
        <v>27</v>
      </c>
      <c r="D136" t="s">
        <v>366</v>
      </c>
      <c r="E136" t="s">
        <v>50</v>
      </c>
      <c r="F136" s="1">
        <v>284000000000</v>
      </c>
      <c r="G136">
        <v>19237691</v>
      </c>
      <c r="H136">
        <v>84</v>
      </c>
      <c r="I136">
        <v>230170</v>
      </c>
      <c r="J136">
        <v>-73999</v>
      </c>
      <c r="K136">
        <v>1.6</v>
      </c>
      <c r="L136">
        <v>43</v>
      </c>
      <c r="M136">
        <v>55</v>
      </c>
      <c r="N136">
        <v>0.25</v>
      </c>
      <c r="O136">
        <v>12545558</v>
      </c>
      <c r="P136">
        <v>77</v>
      </c>
      <c r="Q136">
        <v>5243511</v>
      </c>
      <c r="R136">
        <v>48</v>
      </c>
      <c r="S136" t="s">
        <v>335</v>
      </c>
      <c r="T136">
        <v>45.943161000000003</v>
      </c>
      <c r="U136">
        <v>24.966760000000001</v>
      </c>
      <c r="V136">
        <f>Table1[[#This Row],[Tourists]]/Table1[[#This Row],[Population]]</f>
        <v>0.27256446732614636</v>
      </c>
      <c r="X136" s="11" t="str">
        <v>Reunion</v>
      </c>
    </row>
    <row r="137" spans="1:24" x14ac:dyDescent="0.3">
      <c r="A137">
        <v>136</v>
      </c>
      <c r="B137" t="s">
        <v>367</v>
      </c>
      <c r="C137" t="s">
        <v>27</v>
      </c>
      <c r="D137" t="s">
        <v>368</v>
      </c>
      <c r="E137" t="s">
        <v>24</v>
      </c>
      <c r="F137" s="1">
        <v>1800000000000</v>
      </c>
      <c r="G137">
        <v>145934462</v>
      </c>
      <c r="H137">
        <v>9</v>
      </c>
      <c r="I137">
        <v>16376870</v>
      </c>
      <c r="J137">
        <v>182456</v>
      </c>
      <c r="K137">
        <v>1.8</v>
      </c>
      <c r="L137">
        <v>40</v>
      </c>
      <c r="M137">
        <v>74</v>
      </c>
      <c r="N137">
        <v>1.87</v>
      </c>
      <c r="O137">
        <v>109446612</v>
      </c>
      <c r="P137">
        <v>65</v>
      </c>
      <c r="Q137">
        <v>24400000</v>
      </c>
      <c r="R137">
        <v>68</v>
      </c>
      <c r="S137" t="s">
        <v>88</v>
      </c>
      <c r="T137">
        <v>61.524009999999997</v>
      </c>
      <c r="U137">
        <v>105.31875599999999</v>
      </c>
      <c r="V137">
        <f>Table1[[#This Row],[Tourists]]/Table1[[#This Row],[Population]]</f>
        <v>0.16719834140341711</v>
      </c>
      <c r="X137" s="11" t="str">
        <v>Romania</v>
      </c>
    </row>
    <row r="138" spans="1:24" x14ac:dyDescent="0.3">
      <c r="A138">
        <v>137</v>
      </c>
      <c r="B138" t="s">
        <v>369</v>
      </c>
      <c r="C138" t="s">
        <v>31</v>
      </c>
      <c r="D138" t="s">
        <v>370</v>
      </c>
      <c r="E138" t="s">
        <v>24</v>
      </c>
      <c r="F138" s="1">
        <v>11000000000</v>
      </c>
      <c r="G138">
        <v>12952218</v>
      </c>
      <c r="H138">
        <v>525</v>
      </c>
      <c r="I138">
        <v>24670</v>
      </c>
      <c r="J138">
        <v>-9000</v>
      </c>
      <c r="K138">
        <v>4.0999999999999996</v>
      </c>
      <c r="L138">
        <v>20</v>
      </c>
      <c r="M138">
        <v>18</v>
      </c>
      <c r="N138">
        <v>0.17</v>
      </c>
      <c r="O138">
        <v>2657770</v>
      </c>
      <c r="P138">
        <v>48.3</v>
      </c>
      <c r="R138">
        <v>152</v>
      </c>
      <c r="S138" t="s">
        <v>371</v>
      </c>
      <c r="T138">
        <v>-1.9402779999999999</v>
      </c>
      <c r="U138">
        <v>29.873888000000001</v>
      </c>
      <c r="V138">
        <f>Table1[[#This Row],[Tourists]]/Table1[[#This Row],[Population]]</f>
        <v>0</v>
      </c>
      <c r="X138" s="11" t="str">
        <v>Russia</v>
      </c>
    </row>
    <row r="139" spans="1:24" x14ac:dyDescent="0.3">
      <c r="A139">
        <v>138</v>
      </c>
      <c r="B139" t="s">
        <v>372</v>
      </c>
      <c r="C139" t="s">
        <v>31</v>
      </c>
      <c r="D139" t="s">
        <v>373</v>
      </c>
      <c r="E139" t="s">
        <v>24</v>
      </c>
      <c r="F139" s="1">
        <v>0</v>
      </c>
      <c r="G139">
        <v>895312</v>
      </c>
      <c r="H139">
        <v>358</v>
      </c>
      <c r="I139">
        <v>2500</v>
      </c>
      <c r="J139">
        <v>-1256</v>
      </c>
      <c r="K139">
        <v>2.2999999999999998</v>
      </c>
      <c r="L139">
        <v>36</v>
      </c>
      <c r="M139">
        <v>100</v>
      </c>
      <c r="N139">
        <v>0.01</v>
      </c>
      <c r="T139">
        <v>-21.115141000000001</v>
      </c>
      <c r="U139">
        <v>55.536383999999998</v>
      </c>
      <c r="V139">
        <f>Table1[[#This Row],[Tourists]]/Table1[[#This Row],[Population]]</f>
        <v>0</v>
      </c>
      <c r="X139" s="11" t="str">
        <v>Rwanda</v>
      </c>
    </row>
    <row r="140" spans="1:24" x14ac:dyDescent="0.3">
      <c r="A140">
        <v>139</v>
      </c>
      <c r="B140" t="s">
        <v>374</v>
      </c>
      <c r="C140" t="s">
        <v>38</v>
      </c>
      <c r="D140" t="s">
        <v>375</v>
      </c>
      <c r="E140" t="s">
        <v>24</v>
      </c>
      <c r="F140" s="1">
        <v>0</v>
      </c>
      <c r="G140">
        <v>183627</v>
      </c>
      <c r="H140">
        <v>301</v>
      </c>
      <c r="I140">
        <v>610</v>
      </c>
      <c r="J140">
        <v>0</v>
      </c>
      <c r="K140">
        <v>1.4</v>
      </c>
      <c r="L140">
        <v>34</v>
      </c>
      <c r="M140">
        <v>19</v>
      </c>
      <c r="N140">
        <v>0</v>
      </c>
      <c r="O140">
        <v>90889</v>
      </c>
      <c r="P140">
        <v>71.599999999999994</v>
      </c>
      <c r="S140" t="s">
        <v>165</v>
      </c>
      <c r="T140">
        <v>13.909444000000001</v>
      </c>
      <c r="U140">
        <v>-60.978892999999999</v>
      </c>
      <c r="V140">
        <f>Table1[[#This Row],[Tourists]]/Table1[[#This Row],[Population]]</f>
        <v>0</v>
      </c>
      <c r="X140" s="11" t="str">
        <v>Saint Lucia</v>
      </c>
    </row>
    <row r="141" spans="1:24" x14ac:dyDescent="0.3">
      <c r="A141">
        <v>140</v>
      </c>
      <c r="B141" t="s">
        <v>376</v>
      </c>
      <c r="C141" t="s">
        <v>48</v>
      </c>
      <c r="D141" t="s">
        <v>377</v>
      </c>
      <c r="E141" t="s">
        <v>24</v>
      </c>
      <c r="F141" s="1">
        <v>0</v>
      </c>
      <c r="G141">
        <v>198414</v>
      </c>
      <c r="H141">
        <v>70</v>
      </c>
      <c r="I141">
        <v>2830</v>
      </c>
      <c r="J141">
        <v>-2803</v>
      </c>
      <c r="K141">
        <v>3.9</v>
      </c>
      <c r="L141">
        <v>22</v>
      </c>
      <c r="M141">
        <v>18</v>
      </c>
      <c r="N141">
        <v>0</v>
      </c>
      <c r="O141">
        <v>66023</v>
      </c>
      <c r="P141">
        <v>72</v>
      </c>
      <c r="S141" t="s">
        <v>378</v>
      </c>
      <c r="T141">
        <v>-13.759029</v>
      </c>
      <c r="U141">
        <v>-172.10462899999999</v>
      </c>
      <c r="V141">
        <f>Table1[[#This Row],[Tourists]]/Table1[[#This Row],[Population]]</f>
        <v>0</v>
      </c>
      <c r="X141" s="11" t="str">
        <v>Samoa</v>
      </c>
    </row>
    <row r="142" spans="1:24" x14ac:dyDescent="0.3">
      <c r="A142">
        <v>141</v>
      </c>
      <c r="B142" t="s">
        <v>379</v>
      </c>
      <c r="C142" t="s">
        <v>31</v>
      </c>
      <c r="D142" t="s">
        <v>380</v>
      </c>
      <c r="E142" t="s">
        <v>24</v>
      </c>
      <c r="F142" s="1">
        <v>527000000</v>
      </c>
      <c r="G142">
        <v>219159</v>
      </c>
      <c r="H142">
        <v>228</v>
      </c>
      <c r="I142">
        <v>960</v>
      </c>
      <c r="J142">
        <v>-1680</v>
      </c>
      <c r="K142">
        <v>4.4000000000000004</v>
      </c>
      <c r="L142">
        <v>19</v>
      </c>
      <c r="M142">
        <v>74</v>
      </c>
      <c r="N142">
        <v>0</v>
      </c>
      <c r="T142">
        <v>0.18636</v>
      </c>
      <c r="U142">
        <v>6.6130810000000002</v>
      </c>
      <c r="V142">
        <f>Table1[[#This Row],[Tourists]]/Table1[[#This Row],[Population]]</f>
        <v>0</v>
      </c>
      <c r="X142" s="11" t="str">
        <v>Sao Tome &amp; Principe</v>
      </c>
    </row>
    <row r="143" spans="1:24" x14ac:dyDescent="0.3">
      <c r="A143">
        <v>142</v>
      </c>
      <c r="B143" t="s">
        <v>381</v>
      </c>
      <c r="C143" t="s">
        <v>22</v>
      </c>
      <c r="D143" t="s">
        <v>382</v>
      </c>
      <c r="E143" t="s">
        <v>24</v>
      </c>
      <c r="F143" s="1">
        <v>834000000000</v>
      </c>
      <c r="G143">
        <v>34813871</v>
      </c>
      <c r="H143">
        <v>16</v>
      </c>
      <c r="I143">
        <v>2149690</v>
      </c>
      <c r="J143">
        <v>134979</v>
      </c>
      <c r="K143">
        <v>2.2999999999999998</v>
      </c>
      <c r="L143">
        <v>32</v>
      </c>
      <c r="M143">
        <v>84</v>
      </c>
      <c r="N143">
        <v>0.45</v>
      </c>
      <c r="O143">
        <v>27048861</v>
      </c>
      <c r="P143">
        <v>72.599999999999994</v>
      </c>
      <c r="Q143">
        <v>13600000</v>
      </c>
      <c r="R143">
        <v>28</v>
      </c>
      <c r="S143" t="s">
        <v>56</v>
      </c>
      <c r="T143">
        <v>23.885942</v>
      </c>
      <c r="U143">
        <v>45.079161999999997</v>
      </c>
      <c r="V143">
        <f>Table1[[#This Row],[Tourists]]/Table1[[#This Row],[Population]]</f>
        <v>0.3906488881974659</v>
      </c>
      <c r="X143" s="11" t="str">
        <v>Saudi Arabia</v>
      </c>
    </row>
    <row r="144" spans="1:24" x14ac:dyDescent="0.3">
      <c r="A144">
        <v>143</v>
      </c>
      <c r="B144" t="s">
        <v>383</v>
      </c>
      <c r="C144" t="s">
        <v>31</v>
      </c>
      <c r="D144" t="s">
        <v>384</v>
      </c>
      <c r="E144" t="s">
        <v>24</v>
      </c>
      <c r="F144" s="1">
        <v>28000000000</v>
      </c>
      <c r="G144">
        <v>16743927</v>
      </c>
      <c r="H144">
        <v>87</v>
      </c>
      <c r="I144">
        <v>192530</v>
      </c>
      <c r="J144">
        <v>-20000</v>
      </c>
      <c r="K144">
        <v>4.7</v>
      </c>
      <c r="L144">
        <v>19</v>
      </c>
      <c r="M144">
        <v>49</v>
      </c>
      <c r="N144">
        <v>0.21</v>
      </c>
      <c r="O144">
        <v>4698108</v>
      </c>
      <c r="P144">
        <v>57.5</v>
      </c>
      <c r="R144">
        <v>111</v>
      </c>
      <c r="S144" t="s">
        <v>74</v>
      </c>
      <c r="T144">
        <v>14.497401</v>
      </c>
      <c r="U144">
        <v>-14.452362000000001</v>
      </c>
      <c r="V144">
        <f>Table1[[#This Row],[Tourists]]/Table1[[#This Row],[Population]]</f>
        <v>0</v>
      </c>
      <c r="X144" s="11" t="str">
        <v>Senegal</v>
      </c>
    </row>
    <row r="145" spans="1:24" x14ac:dyDescent="0.3">
      <c r="A145">
        <v>144</v>
      </c>
      <c r="B145" t="s">
        <v>385</v>
      </c>
      <c r="C145" t="s">
        <v>27</v>
      </c>
      <c r="D145" t="s">
        <v>386</v>
      </c>
      <c r="E145" t="s">
        <v>24</v>
      </c>
      <c r="F145" s="1">
        <v>63000000000</v>
      </c>
      <c r="G145">
        <v>8737371</v>
      </c>
      <c r="H145">
        <v>100</v>
      </c>
      <c r="I145">
        <v>87460</v>
      </c>
      <c r="J145">
        <v>4000</v>
      </c>
      <c r="K145">
        <v>1.5</v>
      </c>
      <c r="L145">
        <v>42</v>
      </c>
      <c r="M145">
        <v>56</v>
      </c>
      <c r="N145">
        <v>0.11</v>
      </c>
      <c r="O145">
        <v>6182411</v>
      </c>
      <c r="P145">
        <v>72.599999999999994</v>
      </c>
      <c r="R145">
        <v>70</v>
      </c>
      <c r="S145" t="s">
        <v>29</v>
      </c>
      <c r="T145">
        <v>44.016520999999997</v>
      </c>
      <c r="U145">
        <v>21.005859000000001</v>
      </c>
      <c r="V145">
        <f>Table1[[#This Row],[Tourists]]/Table1[[#This Row],[Population]]</f>
        <v>0</v>
      </c>
      <c r="X145" s="11" t="str">
        <v>Serbia</v>
      </c>
    </row>
    <row r="146" spans="1:24" x14ac:dyDescent="0.3">
      <c r="A146">
        <v>145</v>
      </c>
      <c r="B146" t="s">
        <v>387</v>
      </c>
      <c r="C146" t="s">
        <v>31</v>
      </c>
      <c r="D146" t="s">
        <v>388</v>
      </c>
      <c r="E146" t="s">
        <v>24</v>
      </c>
      <c r="F146" s="1">
        <v>1000000000</v>
      </c>
      <c r="G146">
        <v>98347</v>
      </c>
      <c r="H146">
        <v>214</v>
      </c>
      <c r="I146">
        <v>460</v>
      </c>
      <c r="J146">
        <v>-200</v>
      </c>
      <c r="K146">
        <v>2.5</v>
      </c>
      <c r="L146">
        <v>34</v>
      </c>
      <c r="M146">
        <v>56</v>
      </c>
      <c r="N146">
        <v>0</v>
      </c>
      <c r="O146">
        <v>55677</v>
      </c>
      <c r="P146">
        <v>71.8</v>
      </c>
      <c r="S146" t="s">
        <v>389</v>
      </c>
      <c r="T146">
        <v>-4.6795739999999997</v>
      </c>
      <c r="U146">
        <v>55.491976999999999</v>
      </c>
      <c r="V146">
        <f>Table1[[#This Row],[Tourists]]/Table1[[#This Row],[Population]]</f>
        <v>0</v>
      </c>
      <c r="X146" s="11" t="str">
        <v>Seychelles</v>
      </c>
    </row>
    <row r="147" spans="1:24" x14ac:dyDescent="0.3">
      <c r="A147">
        <v>146</v>
      </c>
      <c r="B147" t="s">
        <v>390</v>
      </c>
      <c r="C147" t="s">
        <v>31</v>
      </c>
      <c r="D147" t="s">
        <v>391</v>
      </c>
      <c r="E147" t="s">
        <v>24</v>
      </c>
      <c r="F147" s="1">
        <v>4000000000</v>
      </c>
      <c r="G147">
        <v>7976983</v>
      </c>
      <c r="H147">
        <v>111</v>
      </c>
      <c r="I147">
        <v>72180</v>
      </c>
      <c r="J147">
        <v>-4200</v>
      </c>
      <c r="K147">
        <v>4.3</v>
      </c>
      <c r="L147">
        <v>19</v>
      </c>
      <c r="M147">
        <v>43</v>
      </c>
      <c r="N147">
        <v>0.1</v>
      </c>
      <c r="O147">
        <v>1000575</v>
      </c>
      <c r="P147">
        <v>39</v>
      </c>
      <c r="R147">
        <v>129</v>
      </c>
      <c r="S147" t="s">
        <v>74</v>
      </c>
      <c r="T147">
        <v>8.4605549999999994</v>
      </c>
      <c r="U147">
        <v>-11.779889000000001</v>
      </c>
      <c r="V147">
        <f>Table1[[#This Row],[Tourists]]/Table1[[#This Row],[Population]]</f>
        <v>0</v>
      </c>
      <c r="X147" s="11" t="str">
        <v>Sierra Leone</v>
      </c>
    </row>
    <row r="148" spans="1:24" x14ac:dyDescent="0.3">
      <c r="A148">
        <v>147</v>
      </c>
      <c r="B148" t="s">
        <v>392</v>
      </c>
      <c r="C148" t="s">
        <v>22</v>
      </c>
      <c r="D148" t="s">
        <v>392</v>
      </c>
      <c r="E148" t="s">
        <v>50</v>
      </c>
      <c r="F148" s="1">
        <v>397000000000</v>
      </c>
      <c r="G148">
        <v>5850342</v>
      </c>
      <c r="H148">
        <v>8358</v>
      </c>
      <c r="I148">
        <v>700</v>
      </c>
      <c r="J148">
        <v>27028</v>
      </c>
      <c r="K148">
        <v>1.2</v>
      </c>
      <c r="L148">
        <v>42</v>
      </c>
      <c r="M148">
        <v>100</v>
      </c>
      <c r="N148">
        <v>0.08</v>
      </c>
      <c r="O148">
        <v>4821119</v>
      </c>
      <c r="P148">
        <v>78.3</v>
      </c>
      <c r="Q148">
        <v>15100000</v>
      </c>
      <c r="R148">
        <v>34</v>
      </c>
      <c r="S148" t="s">
        <v>74</v>
      </c>
      <c r="T148">
        <v>1.3520829999999999</v>
      </c>
      <c r="U148">
        <v>103.819836</v>
      </c>
      <c r="V148">
        <f>Table1[[#This Row],[Tourists]]/Table1[[#This Row],[Population]]</f>
        <v>2.5810456892947453</v>
      </c>
      <c r="X148" s="11" t="str">
        <v>Singapore</v>
      </c>
    </row>
    <row r="149" spans="1:24" x14ac:dyDescent="0.3">
      <c r="A149">
        <v>148</v>
      </c>
      <c r="B149" t="s">
        <v>393</v>
      </c>
      <c r="C149" t="s">
        <v>27</v>
      </c>
      <c r="D149" t="s">
        <v>394</v>
      </c>
      <c r="E149" t="s">
        <v>50</v>
      </c>
      <c r="F149" s="1">
        <v>117000000000</v>
      </c>
      <c r="G149">
        <v>5459642</v>
      </c>
      <c r="H149">
        <v>114</v>
      </c>
      <c r="I149">
        <v>48088</v>
      </c>
      <c r="J149">
        <v>1485</v>
      </c>
      <c r="K149">
        <v>1.5</v>
      </c>
      <c r="L149">
        <v>41</v>
      </c>
      <c r="M149">
        <v>54</v>
      </c>
      <c r="N149">
        <v>7.0000000000000007E-2</v>
      </c>
      <c r="O149">
        <v>4446926</v>
      </c>
      <c r="P149">
        <v>73</v>
      </c>
      <c r="R149">
        <v>38</v>
      </c>
      <c r="S149" t="s">
        <v>395</v>
      </c>
      <c r="T149">
        <v>48.669026000000002</v>
      </c>
      <c r="U149">
        <v>19.699024000000001</v>
      </c>
      <c r="V149">
        <f>Table1[[#This Row],[Tourists]]/Table1[[#This Row],[Population]]</f>
        <v>0</v>
      </c>
      <c r="X149" s="11" t="str">
        <v>Slovakia</v>
      </c>
    </row>
    <row r="150" spans="1:24" x14ac:dyDescent="0.3">
      <c r="A150">
        <v>149</v>
      </c>
      <c r="B150" t="s">
        <v>396</v>
      </c>
      <c r="C150" t="s">
        <v>27</v>
      </c>
      <c r="D150" t="s">
        <v>397</v>
      </c>
      <c r="E150" t="s">
        <v>50</v>
      </c>
      <c r="F150" s="1">
        <v>62000000000</v>
      </c>
      <c r="G150">
        <v>2078938</v>
      </c>
      <c r="H150">
        <v>103</v>
      </c>
      <c r="I150">
        <v>20140</v>
      </c>
      <c r="J150">
        <v>2000</v>
      </c>
      <c r="K150">
        <v>1.6</v>
      </c>
      <c r="L150">
        <v>45</v>
      </c>
      <c r="M150">
        <v>55</v>
      </c>
      <c r="N150">
        <v>0.03</v>
      </c>
      <c r="O150">
        <v>1640893</v>
      </c>
      <c r="P150">
        <v>76</v>
      </c>
      <c r="R150">
        <v>44</v>
      </c>
      <c r="S150" t="s">
        <v>335</v>
      </c>
      <c r="T150">
        <v>46.151240999999999</v>
      </c>
      <c r="U150">
        <v>14.995463000000001</v>
      </c>
      <c r="V150">
        <f>Table1[[#This Row],[Tourists]]/Table1[[#This Row],[Population]]</f>
        <v>0</v>
      </c>
      <c r="X150" s="11" t="str">
        <v>Slovenia</v>
      </c>
    </row>
    <row r="151" spans="1:24" x14ac:dyDescent="0.3">
      <c r="A151">
        <v>150</v>
      </c>
      <c r="B151" t="s">
        <v>398</v>
      </c>
      <c r="C151" t="s">
        <v>48</v>
      </c>
      <c r="D151" t="s">
        <v>399</v>
      </c>
      <c r="E151" t="s">
        <v>24</v>
      </c>
      <c r="F151" s="1">
        <v>2000000000</v>
      </c>
      <c r="G151">
        <v>686884</v>
      </c>
      <c r="H151">
        <v>25</v>
      </c>
      <c r="I151">
        <v>27990</v>
      </c>
      <c r="J151">
        <v>-1600</v>
      </c>
      <c r="K151">
        <v>4.4000000000000004</v>
      </c>
      <c r="L151">
        <v>20</v>
      </c>
      <c r="M151">
        <v>23</v>
      </c>
      <c r="N151">
        <v>0.01</v>
      </c>
      <c r="O151">
        <v>72872</v>
      </c>
      <c r="P151">
        <v>65.8</v>
      </c>
      <c r="S151" t="s">
        <v>165</v>
      </c>
      <c r="T151">
        <v>-9.6457099999999993</v>
      </c>
      <c r="U151">
        <v>160.156194</v>
      </c>
      <c r="V151">
        <f>Table1[[#This Row],[Tourists]]/Table1[[#This Row],[Population]]</f>
        <v>0</v>
      </c>
      <c r="X151" s="11" t="str">
        <v>Solomon Islands</v>
      </c>
    </row>
    <row r="152" spans="1:24" x14ac:dyDescent="0.3">
      <c r="A152">
        <v>151</v>
      </c>
      <c r="B152" t="s">
        <v>400</v>
      </c>
      <c r="C152" t="s">
        <v>31</v>
      </c>
      <c r="D152" t="s">
        <v>401</v>
      </c>
      <c r="E152" t="s">
        <v>24</v>
      </c>
      <c r="F152" s="1">
        <v>8000000000</v>
      </c>
      <c r="G152">
        <v>15893222</v>
      </c>
      <c r="H152">
        <v>25</v>
      </c>
      <c r="I152">
        <v>627340</v>
      </c>
      <c r="J152">
        <v>-40000</v>
      </c>
      <c r="K152">
        <v>6.1</v>
      </c>
      <c r="L152">
        <v>17</v>
      </c>
      <c r="M152">
        <v>47</v>
      </c>
      <c r="N152">
        <v>0.2</v>
      </c>
      <c r="O152">
        <v>294851</v>
      </c>
      <c r="P152">
        <v>55</v>
      </c>
      <c r="R152">
        <v>112</v>
      </c>
      <c r="S152" t="s">
        <v>25</v>
      </c>
      <c r="T152">
        <v>5.1521489999999996</v>
      </c>
      <c r="U152">
        <v>46.199615999999999</v>
      </c>
      <c r="V152">
        <f>Table1[[#This Row],[Tourists]]/Table1[[#This Row],[Population]]</f>
        <v>0</v>
      </c>
      <c r="X152" s="11" t="str">
        <v>Somalia</v>
      </c>
    </row>
    <row r="153" spans="1:24" x14ac:dyDescent="0.3">
      <c r="A153">
        <v>152</v>
      </c>
      <c r="B153" t="s">
        <v>402</v>
      </c>
      <c r="C153" t="s">
        <v>31</v>
      </c>
      <c r="D153" t="s">
        <v>403</v>
      </c>
      <c r="E153" t="s">
        <v>24</v>
      </c>
      <c r="F153" s="1">
        <v>419000000000</v>
      </c>
      <c r="G153">
        <v>59308690</v>
      </c>
      <c r="H153">
        <v>49</v>
      </c>
      <c r="I153">
        <v>1213090</v>
      </c>
      <c r="J153">
        <v>145405</v>
      </c>
      <c r="K153">
        <v>2.4</v>
      </c>
      <c r="L153">
        <v>28</v>
      </c>
      <c r="M153">
        <v>67</v>
      </c>
      <c r="N153">
        <v>0.76</v>
      </c>
      <c r="O153">
        <v>31858027</v>
      </c>
      <c r="P153">
        <v>57.3</v>
      </c>
      <c r="Q153">
        <v>10200000</v>
      </c>
      <c r="R153">
        <v>106</v>
      </c>
      <c r="S153" t="s">
        <v>404</v>
      </c>
      <c r="T153">
        <v>-30.559481999999999</v>
      </c>
      <c r="U153">
        <v>22.937505999999999</v>
      </c>
      <c r="V153">
        <f>Table1[[#This Row],[Tourists]]/Table1[[#This Row],[Population]]</f>
        <v>0.17198154267106558</v>
      </c>
      <c r="X153" s="11" t="str">
        <v>South Africa</v>
      </c>
    </row>
    <row r="154" spans="1:24" x14ac:dyDescent="0.3">
      <c r="A154">
        <v>153</v>
      </c>
      <c r="B154" t="s">
        <v>405</v>
      </c>
      <c r="C154" t="s">
        <v>22</v>
      </c>
      <c r="D154" t="s">
        <v>406</v>
      </c>
      <c r="E154" t="s">
        <v>50</v>
      </c>
      <c r="F154" s="1">
        <v>1800000000000</v>
      </c>
      <c r="G154">
        <v>51269185</v>
      </c>
      <c r="H154">
        <v>527</v>
      </c>
      <c r="I154">
        <v>97230</v>
      </c>
      <c r="J154">
        <v>11731</v>
      </c>
      <c r="K154">
        <v>1.1000000000000001</v>
      </c>
      <c r="L154">
        <v>44</v>
      </c>
      <c r="M154">
        <v>82</v>
      </c>
      <c r="N154">
        <v>0.66</v>
      </c>
      <c r="O154">
        <v>48484084</v>
      </c>
      <c r="P154">
        <v>76.7</v>
      </c>
      <c r="Q154">
        <v>17500000</v>
      </c>
      <c r="R154">
        <v>54</v>
      </c>
      <c r="S154" t="s">
        <v>65</v>
      </c>
      <c r="T154">
        <v>35.907756999999997</v>
      </c>
      <c r="U154">
        <v>127.76692199999999</v>
      </c>
      <c r="V154">
        <f>Table1[[#This Row],[Tourists]]/Table1[[#This Row],[Population]]</f>
        <v>0.34133563855169535</v>
      </c>
      <c r="X154" s="11" t="str">
        <v>South Korea</v>
      </c>
    </row>
    <row r="155" spans="1:24" x14ac:dyDescent="0.3">
      <c r="A155">
        <v>154</v>
      </c>
      <c r="B155" t="s">
        <v>407</v>
      </c>
      <c r="C155" t="s">
        <v>31</v>
      </c>
      <c r="D155" t="s">
        <v>408</v>
      </c>
      <c r="E155" t="s">
        <v>24</v>
      </c>
      <c r="F155" s="1">
        <v>0</v>
      </c>
      <c r="G155">
        <v>11193725</v>
      </c>
      <c r="H155">
        <v>18</v>
      </c>
      <c r="I155">
        <v>610952</v>
      </c>
      <c r="J155">
        <v>-174200</v>
      </c>
      <c r="K155">
        <v>4.7</v>
      </c>
      <c r="L155">
        <v>19</v>
      </c>
      <c r="M155">
        <v>25</v>
      </c>
      <c r="N155">
        <v>0.14000000000000001</v>
      </c>
      <c r="O155">
        <v>1003542</v>
      </c>
      <c r="P155">
        <v>48.9</v>
      </c>
      <c r="R155">
        <v>156</v>
      </c>
      <c r="S155" t="s">
        <v>29</v>
      </c>
      <c r="T155">
        <v>7.8699430000000001</v>
      </c>
      <c r="U155">
        <v>29.666789999999999</v>
      </c>
      <c r="V155">
        <f>Table1[[#This Row],[Tourists]]/Table1[[#This Row],[Population]]</f>
        <v>0</v>
      </c>
      <c r="X155" s="11" t="str">
        <v>South Sudan</v>
      </c>
    </row>
    <row r="156" spans="1:24" x14ac:dyDescent="0.3">
      <c r="A156">
        <v>155</v>
      </c>
      <c r="B156" t="s">
        <v>409</v>
      </c>
      <c r="C156" t="s">
        <v>27</v>
      </c>
      <c r="D156" t="s">
        <v>410</v>
      </c>
      <c r="E156" t="s">
        <v>50</v>
      </c>
      <c r="F156" s="1">
        <v>1400000000000</v>
      </c>
      <c r="G156">
        <v>46754778</v>
      </c>
      <c r="H156">
        <v>94</v>
      </c>
      <c r="I156">
        <v>498800</v>
      </c>
      <c r="J156">
        <v>40000</v>
      </c>
      <c r="K156">
        <v>1.3</v>
      </c>
      <c r="L156">
        <v>45</v>
      </c>
      <c r="M156">
        <v>80</v>
      </c>
      <c r="N156">
        <v>0.6</v>
      </c>
      <c r="O156">
        <v>39215756</v>
      </c>
      <c r="P156">
        <v>79.099999999999994</v>
      </c>
      <c r="Q156">
        <v>83700000</v>
      </c>
      <c r="R156">
        <v>30</v>
      </c>
      <c r="S156" t="s">
        <v>411</v>
      </c>
      <c r="T156">
        <v>40.463667000000001</v>
      </c>
      <c r="U156">
        <v>-3.7492200000000002</v>
      </c>
      <c r="V156">
        <f>Table1[[#This Row],[Tourists]]/Table1[[#This Row],[Population]]</f>
        <v>1.7901913682490376</v>
      </c>
      <c r="X156" s="11" t="str">
        <v>Spain</v>
      </c>
    </row>
    <row r="157" spans="1:24" x14ac:dyDescent="0.3">
      <c r="A157">
        <v>156</v>
      </c>
      <c r="B157" t="s">
        <v>412</v>
      </c>
      <c r="C157" t="s">
        <v>22</v>
      </c>
      <c r="D157" t="s">
        <v>413</v>
      </c>
      <c r="E157" t="s">
        <v>24</v>
      </c>
      <c r="F157" s="1">
        <v>89000000000</v>
      </c>
      <c r="G157">
        <v>21413249</v>
      </c>
      <c r="H157">
        <v>341</v>
      </c>
      <c r="I157">
        <v>62710</v>
      </c>
      <c r="J157">
        <v>-97986</v>
      </c>
      <c r="K157">
        <v>2.2000000000000002</v>
      </c>
      <c r="L157">
        <v>34</v>
      </c>
      <c r="M157">
        <v>18</v>
      </c>
      <c r="N157">
        <v>0.27</v>
      </c>
      <c r="O157">
        <v>7121116</v>
      </c>
      <c r="P157">
        <v>71.5</v>
      </c>
      <c r="R157">
        <v>130</v>
      </c>
      <c r="S157" t="s">
        <v>116</v>
      </c>
      <c r="T157">
        <v>7.8730539999999998</v>
      </c>
      <c r="U157">
        <v>80.771797000000007</v>
      </c>
      <c r="V157">
        <f>Table1[[#This Row],[Tourists]]/Table1[[#This Row],[Population]]</f>
        <v>0</v>
      </c>
      <c r="X157" s="11" t="str">
        <v>Sri Lanka</v>
      </c>
    </row>
    <row r="158" spans="1:24" x14ac:dyDescent="0.3">
      <c r="A158">
        <v>157</v>
      </c>
      <c r="B158" t="s">
        <v>414</v>
      </c>
      <c r="C158" t="s">
        <v>38</v>
      </c>
      <c r="D158" t="s">
        <v>415</v>
      </c>
      <c r="E158" t="s">
        <v>24</v>
      </c>
      <c r="F158" s="1">
        <v>0</v>
      </c>
      <c r="G158">
        <v>110940</v>
      </c>
      <c r="H158">
        <v>284</v>
      </c>
      <c r="I158">
        <v>390</v>
      </c>
      <c r="J158">
        <v>-200</v>
      </c>
      <c r="K158">
        <v>1.9</v>
      </c>
      <c r="L158">
        <v>33</v>
      </c>
      <c r="M158">
        <v>53</v>
      </c>
      <c r="N158">
        <v>0</v>
      </c>
      <c r="T158">
        <v>12.984305000000001</v>
      </c>
      <c r="U158">
        <v>-61.287227999999999</v>
      </c>
      <c r="V158">
        <f>Table1[[#This Row],[Tourists]]/Table1[[#This Row],[Population]]</f>
        <v>0</v>
      </c>
      <c r="X158" s="11" t="str">
        <v>St. Vincent &amp; Grenadines</v>
      </c>
    </row>
    <row r="159" spans="1:24" x14ac:dyDescent="0.3">
      <c r="A159">
        <v>158</v>
      </c>
      <c r="B159" t="s">
        <v>416</v>
      </c>
      <c r="C159" t="s">
        <v>22</v>
      </c>
      <c r="D159" t="s">
        <v>417</v>
      </c>
      <c r="E159" t="s">
        <v>24</v>
      </c>
      <c r="F159" s="1">
        <v>0</v>
      </c>
      <c r="G159">
        <v>5101414</v>
      </c>
      <c r="H159">
        <v>847</v>
      </c>
      <c r="I159">
        <v>6020</v>
      </c>
      <c r="J159">
        <v>-10563</v>
      </c>
      <c r="K159">
        <v>3.7</v>
      </c>
      <c r="L159">
        <v>21</v>
      </c>
      <c r="M159">
        <v>80</v>
      </c>
      <c r="N159">
        <v>7.0000000000000007E-2</v>
      </c>
      <c r="T159">
        <v>31.952162000000001</v>
      </c>
      <c r="U159">
        <v>35.233153999999999</v>
      </c>
      <c r="V159">
        <f>Table1[[#This Row],[Tourists]]/Table1[[#This Row],[Population]]</f>
        <v>0</v>
      </c>
      <c r="X159" s="11" t="str">
        <v>State of Palestine</v>
      </c>
    </row>
    <row r="160" spans="1:24" x14ac:dyDescent="0.3">
      <c r="A160">
        <v>159</v>
      </c>
      <c r="B160" t="s">
        <v>418</v>
      </c>
      <c r="C160" t="s">
        <v>31</v>
      </c>
      <c r="D160" t="s">
        <v>419</v>
      </c>
      <c r="E160" t="s">
        <v>24</v>
      </c>
      <c r="F160" s="1">
        <v>34000000000</v>
      </c>
      <c r="G160">
        <v>43849260</v>
      </c>
      <c r="H160">
        <v>25</v>
      </c>
      <c r="I160">
        <v>1765048</v>
      </c>
      <c r="J160">
        <v>-50000</v>
      </c>
      <c r="K160">
        <v>4.4000000000000004</v>
      </c>
      <c r="L160">
        <v>20</v>
      </c>
      <c r="M160">
        <v>35</v>
      </c>
      <c r="N160">
        <v>0.56000000000000005</v>
      </c>
      <c r="O160">
        <v>12512639</v>
      </c>
      <c r="P160">
        <v>58.6</v>
      </c>
      <c r="S160" t="s">
        <v>327</v>
      </c>
      <c r="T160">
        <v>12.862807</v>
      </c>
      <c r="U160">
        <v>30.217635999999999</v>
      </c>
      <c r="V160">
        <f>Table1[[#This Row],[Tourists]]/Table1[[#This Row],[Population]]</f>
        <v>0</v>
      </c>
      <c r="X160" s="11" t="str">
        <v>Sudan</v>
      </c>
    </row>
    <row r="161" spans="1:24" x14ac:dyDescent="0.3">
      <c r="A161">
        <v>160</v>
      </c>
      <c r="B161" t="s">
        <v>420</v>
      </c>
      <c r="C161" t="s">
        <v>38</v>
      </c>
      <c r="D161" t="s">
        <v>421</v>
      </c>
      <c r="E161" t="s">
        <v>24</v>
      </c>
      <c r="F161" s="1">
        <v>3000000000</v>
      </c>
      <c r="G161">
        <v>586632</v>
      </c>
      <c r="H161">
        <v>4</v>
      </c>
      <c r="I161">
        <v>156000</v>
      </c>
      <c r="J161">
        <v>-1000</v>
      </c>
      <c r="K161">
        <v>2.4</v>
      </c>
      <c r="L161">
        <v>29</v>
      </c>
      <c r="M161">
        <v>65</v>
      </c>
      <c r="N161">
        <v>0.01</v>
      </c>
      <c r="O161">
        <v>275785</v>
      </c>
      <c r="P161">
        <v>67.400000000000006</v>
      </c>
      <c r="S161" t="s">
        <v>422</v>
      </c>
      <c r="T161">
        <v>3.919305</v>
      </c>
      <c r="U161">
        <v>-56.027782999999999</v>
      </c>
      <c r="V161">
        <f>Table1[[#This Row],[Tourists]]/Table1[[#This Row],[Population]]</f>
        <v>0</v>
      </c>
      <c r="X161" s="11" t="str">
        <v>Suriname</v>
      </c>
    </row>
    <row r="162" spans="1:24" x14ac:dyDescent="0.3">
      <c r="A162">
        <v>161</v>
      </c>
      <c r="B162" t="s">
        <v>423</v>
      </c>
      <c r="C162" t="s">
        <v>27</v>
      </c>
      <c r="D162" t="s">
        <v>424</v>
      </c>
      <c r="E162" t="s">
        <v>50</v>
      </c>
      <c r="F162" s="1">
        <v>636000000000</v>
      </c>
      <c r="G162">
        <v>10099265</v>
      </c>
      <c r="H162">
        <v>25</v>
      </c>
      <c r="I162">
        <v>410340</v>
      </c>
      <c r="J162">
        <v>40000</v>
      </c>
      <c r="K162">
        <v>1.9</v>
      </c>
      <c r="L162">
        <v>41</v>
      </c>
      <c r="M162">
        <v>88</v>
      </c>
      <c r="N162">
        <v>0.13</v>
      </c>
      <c r="O162">
        <v>9554907</v>
      </c>
      <c r="P162">
        <v>79.599999999999994</v>
      </c>
      <c r="Q162">
        <v>7400000</v>
      </c>
      <c r="R162">
        <v>7</v>
      </c>
      <c r="S162" t="s">
        <v>338</v>
      </c>
      <c r="T162">
        <v>60.128160999999999</v>
      </c>
      <c r="U162">
        <v>18.643501000000001</v>
      </c>
      <c r="V162">
        <f>Table1[[#This Row],[Tourists]]/Table1[[#This Row],[Population]]</f>
        <v>0.73272658950923653</v>
      </c>
      <c r="X162" s="11" t="str">
        <v>Sweden</v>
      </c>
    </row>
    <row r="163" spans="1:24" x14ac:dyDescent="0.3">
      <c r="A163">
        <v>162</v>
      </c>
      <c r="B163" t="s">
        <v>425</v>
      </c>
      <c r="C163" t="s">
        <v>27</v>
      </c>
      <c r="D163" t="s">
        <v>426</v>
      </c>
      <c r="E163" t="s">
        <v>50</v>
      </c>
      <c r="F163" s="1">
        <v>801000000000</v>
      </c>
      <c r="G163">
        <v>8654622</v>
      </c>
      <c r="H163">
        <v>219</v>
      </c>
      <c r="I163">
        <v>39516</v>
      </c>
      <c r="J163">
        <v>52000</v>
      </c>
      <c r="K163">
        <v>1.5</v>
      </c>
      <c r="L163">
        <v>43</v>
      </c>
      <c r="M163">
        <v>74</v>
      </c>
      <c r="N163">
        <v>0.11</v>
      </c>
      <c r="O163">
        <v>7942864</v>
      </c>
      <c r="P163">
        <v>79.7</v>
      </c>
      <c r="Q163">
        <v>11800000</v>
      </c>
      <c r="R163">
        <v>6</v>
      </c>
      <c r="S163" t="s">
        <v>316</v>
      </c>
      <c r="T163">
        <v>46.818187999999999</v>
      </c>
      <c r="U163">
        <v>8.2275120000000008</v>
      </c>
      <c r="V163">
        <f>Table1[[#This Row],[Tourists]]/Table1[[#This Row],[Population]]</f>
        <v>1.3634333192137102</v>
      </c>
      <c r="X163" s="11" t="str">
        <v>Switzerland</v>
      </c>
    </row>
    <row r="164" spans="1:24" x14ac:dyDescent="0.3">
      <c r="A164">
        <v>163</v>
      </c>
      <c r="B164" t="s">
        <v>427</v>
      </c>
      <c r="C164" t="s">
        <v>22</v>
      </c>
      <c r="D164" t="s">
        <v>428</v>
      </c>
      <c r="E164" t="s">
        <v>24</v>
      </c>
      <c r="F164" s="1">
        <v>11000000000</v>
      </c>
      <c r="G164">
        <v>17500658</v>
      </c>
      <c r="H164">
        <v>95</v>
      </c>
      <c r="I164">
        <v>183630</v>
      </c>
      <c r="J164">
        <v>-427391</v>
      </c>
      <c r="K164">
        <v>2.8</v>
      </c>
      <c r="L164">
        <v>26</v>
      </c>
      <c r="M164">
        <v>60</v>
      </c>
      <c r="N164">
        <v>0.22</v>
      </c>
      <c r="O164">
        <v>6257430</v>
      </c>
      <c r="R164">
        <v>149</v>
      </c>
      <c r="S164" t="s">
        <v>88</v>
      </c>
      <c r="T164">
        <v>34.802075000000002</v>
      </c>
      <c r="U164">
        <v>38.996814999999998</v>
      </c>
      <c r="V164">
        <f>Table1[[#This Row],[Tourists]]/Table1[[#This Row],[Population]]</f>
        <v>0</v>
      </c>
      <c r="X164" s="11" t="str">
        <v>Syria</v>
      </c>
    </row>
    <row r="165" spans="1:24" x14ac:dyDescent="0.3">
      <c r="A165">
        <v>164</v>
      </c>
      <c r="B165" t="s">
        <v>429</v>
      </c>
      <c r="C165" t="s">
        <v>22</v>
      </c>
      <c r="D165" t="s">
        <v>430</v>
      </c>
      <c r="E165" t="s">
        <v>50</v>
      </c>
      <c r="F165" s="1">
        <v>0</v>
      </c>
      <c r="G165">
        <v>23816775</v>
      </c>
      <c r="H165">
        <v>673</v>
      </c>
      <c r="I165">
        <v>35410</v>
      </c>
      <c r="J165">
        <v>30001</v>
      </c>
      <c r="K165">
        <v>1.2</v>
      </c>
      <c r="L165">
        <v>42</v>
      </c>
      <c r="M165">
        <v>79</v>
      </c>
      <c r="N165">
        <v>0.31</v>
      </c>
      <c r="O165">
        <v>21920626</v>
      </c>
      <c r="Q165">
        <v>11900000</v>
      </c>
      <c r="R165">
        <v>25</v>
      </c>
      <c r="S165" t="s">
        <v>88</v>
      </c>
      <c r="T165">
        <v>23.69781</v>
      </c>
      <c r="U165">
        <v>120.960515</v>
      </c>
      <c r="V165">
        <f>Table1[[#This Row],[Tourists]]/Table1[[#This Row],[Population]]</f>
        <v>0.49964783225268744</v>
      </c>
      <c r="X165" s="11" t="str">
        <v>Taiwan</v>
      </c>
    </row>
    <row r="166" spans="1:24" x14ac:dyDescent="0.3">
      <c r="A166">
        <v>165</v>
      </c>
      <c r="B166" t="s">
        <v>431</v>
      </c>
      <c r="C166" t="s">
        <v>22</v>
      </c>
      <c r="D166" t="s">
        <v>432</v>
      </c>
      <c r="E166" t="s">
        <v>24</v>
      </c>
      <c r="F166" s="1">
        <v>9000000000</v>
      </c>
      <c r="G166">
        <v>9537645</v>
      </c>
      <c r="H166">
        <v>68</v>
      </c>
      <c r="I166">
        <v>139960</v>
      </c>
      <c r="J166">
        <v>-20000</v>
      </c>
      <c r="K166">
        <v>3.6</v>
      </c>
      <c r="L166">
        <v>22</v>
      </c>
      <c r="M166">
        <v>27</v>
      </c>
      <c r="N166">
        <v>0.12</v>
      </c>
      <c r="O166">
        <v>1959127</v>
      </c>
      <c r="P166">
        <v>63.7</v>
      </c>
      <c r="R166">
        <v>74</v>
      </c>
      <c r="S166" t="s">
        <v>25</v>
      </c>
      <c r="T166">
        <v>38.861033999999997</v>
      </c>
      <c r="U166">
        <v>71.276093000000003</v>
      </c>
      <c r="V166">
        <f>Table1[[#This Row],[Tourists]]/Table1[[#This Row],[Population]]</f>
        <v>0</v>
      </c>
      <c r="X166" s="11" t="str">
        <v>Tajikistan</v>
      </c>
    </row>
    <row r="167" spans="1:24" x14ac:dyDescent="0.3">
      <c r="A167">
        <v>166</v>
      </c>
      <c r="B167" t="s">
        <v>433</v>
      </c>
      <c r="C167" t="s">
        <v>31</v>
      </c>
      <c r="D167" t="s">
        <v>434</v>
      </c>
      <c r="E167" t="s">
        <v>24</v>
      </c>
      <c r="F167" s="1">
        <v>68000000000</v>
      </c>
      <c r="G167">
        <v>59734218</v>
      </c>
      <c r="H167">
        <v>67</v>
      </c>
      <c r="I167">
        <v>885800</v>
      </c>
      <c r="J167">
        <v>-40076</v>
      </c>
      <c r="K167">
        <v>4.9000000000000004</v>
      </c>
      <c r="L167">
        <v>18</v>
      </c>
      <c r="M167">
        <v>37</v>
      </c>
      <c r="N167">
        <v>0.77</v>
      </c>
      <c r="O167">
        <v>9169603</v>
      </c>
      <c r="R167">
        <v>153</v>
      </c>
      <c r="S167" t="s">
        <v>25</v>
      </c>
      <c r="T167">
        <v>-6.3690280000000001</v>
      </c>
      <c r="U167">
        <v>34.888821999999998</v>
      </c>
      <c r="V167">
        <f>Table1[[#This Row],[Tourists]]/Table1[[#This Row],[Population]]</f>
        <v>0</v>
      </c>
      <c r="X167" s="11" t="str">
        <v>Tanzania</v>
      </c>
    </row>
    <row r="168" spans="1:24" x14ac:dyDescent="0.3">
      <c r="A168">
        <v>167</v>
      </c>
      <c r="B168" t="s">
        <v>435</v>
      </c>
      <c r="C168" t="s">
        <v>22</v>
      </c>
      <c r="D168" t="s">
        <v>436</v>
      </c>
      <c r="E168" t="s">
        <v>24</v>
      </c>
      <c r="F168" s="1">
        <v>506000000000</v>
      </c>
      <c r="G168">
        <v>69799978</v>
      </c>
      <c r="H168">
        <v>137</v>
      </c>
      <c r="I168">
        <v>510890</v>
      </c>
      <c r="J168">
        <v>19444</v>
      </c>
      <c r="K168">
        <v>1.5</v>
      </c>
      <c r="L168">
        <v>40</v>
      </c>
      <c r="M168">
        <v>51</v>
      </c>
      <c r="N168">
        <v>0.9</v>
      </c>
      <c r="O168">
        <v>36513941</v>
      </c>
      <c r="P168">
        <v>71.099999999999994</v>
      </c>
      <c r="Q168">
        <v>39800000</v>
      </c>
      <c r="R168">
        <v>52</v>
      </c>
      <c r="S168" t="s">
        <v>116</v>
      </c>
      <c r="T168">
        <v>15.870032</v>
      </c>
      <c r="U168">
        <v>100.992541</v>
      </c>
      <c r="V168">
        <f>Table1[[#This Row],[Tourists]]/Table1[[#This Row],[Population]]</f>
        <v>0.57020075278533755</v>
      </c>
      <c r="X168" s="11" t="str">
        <v>Thailand</v>
      </c>
    </row>
    <row r="169" spans="1:24" x14ac:dyDescent="0.3">
      <c r="A169">
        <v>168</v>
      </c>
      <c r="B169" t="s">
        <v>437</v>
      </c>
      <c r="C169" t="s">
        <v>22</v>
      </c>
      <c r="D169" t="s">
        <v>438</v>
      </c>
      <c r="E169" t="s">
        <v>24</v>
      </c>
      <c r="F169" s="1">
        <v>0</v>
      </c>
      <c r="G169">
        <v>1318445</v>
      </c>
      <c r="H169">
        <v>89</v>
      </c>
      <c r="I169">
        <v>14870</v>
      </c>
      <c r="J169">
        <v>-5385</v>
      </c>
      <c r="K169">
        <v>4.0999999999999996</v>
      </c>
      <c r="L169">
        <v>21</v>
      </c>
      <c r="M169">
        <v>33</v>
      </c>
      <c r="N169">
        <v>0.02</v>
      </c>
      <c r="P169">
        <v>58.7</v>
      </c>
      <c r="T169">
        <v>-8.8742169999999998</v>
      </c>
      <c r="U169">
        <v>125.72753899999999</v>
      </c>
      <c r="V169">
        <f>Table1[[#This Row],[Tourists]]/Table1[[#This Row],[Population]]</f>
        <v>0</v>
      </c>
      <c r="X169" s="11" t="str">
        <v>Timor-Leste</v>
      </c>
    </row>
    <row r="170" spans="1:24" x14ac:dyDescent="0.3">
      <c r="A170">
        <v>169</v>
      </c>
      <c r="B170" t="s">
        <v>439</v>
      </c>
      <c r="C170" t="s">
        <v>31</v>
      </c>
      <c r="D170" t="s">
        <v>440</v>
      </c>
      <c r="E170" t="s">
        <v>24</v>
      </c>
      <c r="F170" s="1">
        <v>8000000000</v>
      </c>
      <c r="G170">
        <v>8278724</v>
      </c>
      <c r="H170">
        <v>152</v>
      </c>
      <c r="I170">
        <v>54390</v>
      </c>
      <c r="J170">
        <v>-2000</v>
      </c>
      <c r="K170">
        <v>4.4000000000000004</v>
      </c>
      <c r="L170">
        <v>19</v>
      </c>
      <c r="M170">
        <v>43</v>
      </c>
      <c r="N170">
        <v>0.11</v>
      </c>
      <c r="O170">
        <v>963795</v>
      </c>
      <c r="P170">
        <v>54.6</v>
      </c>
      <c r="R170">
        <v>139</v>
      </c>
      <c r="S170" t="s">
        <v>74</v>
      </c>
      <c r="T170">
        <v>8.6195430000000002</v>
      </c>
      <c r="U170">
        <v>0.82478200000000002</v>
      </c>
      <c r="V170">
        <f>Table1[[#This Row],[Tourists]]/Table1[[#This Row],[Population]]</f>
        <v>0</v>
      </c>
      <c r="X170" s="11" t="str">
        <v>Togo</v>
      </c>
    </row>
    <row r="171" spans="1:24" x14ac:dyDescent="0.3">
      <c r="A171">
        <v>170</v>
      </c>
      <c r="B171" t="s">
        <v>441</v>
      </c>
      <c r="C171" t="s">
        <v>48</v>
      </c>
      <c r="D171" t="s">
        <v>442</v>
      </c>
      <c r="E171" t="s">
        <v>24</v>
      </c>
      <c r="F171" s="1">
        <v>0</v>
      </c>
      <c r="G171">
        <v>105695</v>
      </c>
      <c r="H171">
        <v>147</v>
      </c>
      <c r="I171">
        <v>720</v>
      </c>
      <c r="J171">
        <v>-800</v>
      </c>
      <c r="K171">
        <v>3.6</v>
      </c>
      <c r="L171">
        <v>22</v>
      </c>
      <c r="M171">
        <v>24</v>
      </c>
      <c r="N171">
        <v>0</v>
      </c>
      <c r="O171">
        <v>44558</v>
      </c>
      <c r="P171">
        <v>71.599999999999994</v>
      </c>
      <c r="S171" t="s">
        <v>40</v>
      </c>
      <c r="T171">
        <v>-21.178985999999998</v>
      </c>
      <c r="U171">
        <v>-175.19824199999999</v>
      </c>
      <c r="V171">
        <f>Table1[[#This Row],[Tourists]]/Table1[[#This Row],[Population]]</f>
        <v>0</v>
      </c>
      <c r="X171" s="11" t="str">
        <v>Tonga</v>
      </c>
    </row>
    <row r="172" spans="1:24" x14ac:dyDescent="0.3">
      <c r="A172">
        <v>171</v>
      </c>
      <c r="B172" t="s">
        <v>443</v>
      </c>
      <c r="C172" t="s">
        <v>38</v>
      </c>
      <c r="D172" t="s">
        <v>444</v>
      </c>
      <c r="E172" t="s">
        <v>24</v>
      </c>
      <c r="F172" s="1">
        <v>24000000000</v>
      </c>
      <c r="G172">
        <v>1399488</v>
      </c>
      <c r="H172">
        <v>273</v>
      </c>
      <c r="I172">
        <v>5130</v>
      </c>
      <c r="J172">
        <v>-800</v>
      </c>
      <c r="K172">
        <v>1.7</v>
      </c>
      <c r="L172">
        <v>36</v>
      </c>
      <c r="M172">
        <v>52</v>
      </c>
      <c r="N172">
        <v>0.02</v>
      </c>
      <c r="O172">
        <v>1058744</v>
      </c>
      <c r="P172">
        <v>69.099999999999994</v>
      </c>
      <c r="R172">
        <v>39</v>
      </c>
      <c r="S172" t="s">
        <v>445</v>
      </c>
      <c r="T172">
        <v>10.691803</v>
      </c>
      <c r="U172">
        <v>-61.222503000000003</v>
      </c>
      <c r="V172">
        <f>Table1[[#This Row],[Tourists]]/Table1[[#This Row],[Population]]</f>
        <v>0</v>
      </c>
      <c r="X172" s="11" t="str">
        <v>Trinidad and Tobago</v>
      </c>
    </row>
    <row r="173" spans="1:24" x14ac:dyDescent="0.3">
      <c r="A173">
        <v>172</v>
      </c>
      <c r="B173" t="s">
        <v>446</v>
      </c>
      <c r="C173" t="s">
        <v>31</v>
      </c>
      <c r="D173" t="s">
        <v>447</v>
      </c>
      <c r="E173" t="s">
        <v>24</v>
      </c>
      <c r="F173" s="1">
        <v>47000000000</v>
      </c>
      <c r="G173">
        <v>11818619</v>
      </c>
      <c r="H173">
        <v>76</v>
      </c>
      <c r="I173">
        <v>155360</v>
      </c>
      <c r="J173">
        <v>-4000</v>
      </c>
      <c r="K173">
        <v>2.2000000000000002</v>
      </c>
      <c r="L173">
        <v>33</v>
      </c>
      <c r="M173">
        <v>70</v>
      </c>
      <c r="N173">
        <v>0.15</v>
      </c>
      <c r="O173">
        <v>6400330</v>
      </c>
      <c r="P173">
        <v>72.900000000000006</v>
      </c>
      <c r="Q173">
        <v>9400000</v>
      </c>
      <c r="R173">
        <v>124</v>
      </c>
      <c r="S173" t="s">
        <v>74</v>
      </c>
      <c r="T173">
        <v>33.886916999999997</v>
      </c>
      <c r="U173">
        <v>9.5374990000000004</v>
      </c>
      <c r="V173">
        <f>Table1[[#This Row],[Tourists]]/Table1[[#This Row],[Population]]</f>
        <v>0.79535519336057792</v>
      </c>
      <c r="X173" s="11" t="str">
        <v>Tunisia</v>
      </c>
    </row>
    <row r="174" spans="1:24" x14ac:dyDescent="0.3">
      <c r="A174">
        <v>173</v>
      </c>
      <c r="B174" t="s">
        <v>448</v>
      </c>
      <c r="C174" t="s">
        <v>22</v>
      </c>
      <c r="D174" t="s">
        <v>449</v>
      </c>
      <c r="E174" t="s">
        <v>24</v>
      </c>
      <c r="F174" s="1">
        <v>819000000000</v>
      </c>
      <c r="G174">
        <v>84339067</v>
      </c>
      <c r="H174">
        <v>110</v>
      </c>
      <c r="I174">
        <v>769630</v>
      </c>
      <c r="J174">
        <v>283922</v>
      </c>
      <c r="K174">
        <v>2.1</v>
      </c>
      <c r="L174">
        <v>32</v>
      </c>
      <c r="M174">
        <v>76</v>
      </c>
      <c r="N174">
        <v>1.08</v>
      </c>
      <c r="O174">
        <v>52225879</v>
      </c>
      <c r="P174">
        <v>74</v>
      </c>
      <c r="Q174">
        <v>51200000</v>
      </c>
      <c r="R174">
        <v>79</v>
      </c>
      <c r="S174" t="s">
        <v>46</v>
      </c>
      <c r="T174">
        <v>38.963745000000003</v>
      </c>
      <c r="U174">
        <v>35.243321999999999</v>
      </c>
      <c r="V174">
        <f>Table1[[#This Row],[Tourists]]/Table1[[#This Row],[Population]]</f>
        <v>0.60707335071657831</v>
      </c>
      <c r="X174" s="11" t="str">
        <v>Turkey</v>
      </c>
    </row>
    <row r="175" spans="1:24" x14ac:dyDescent="0.3">
      <c r="A175">
        <v>174</v>
      </c>
      <c r="B175" t="s">
        <v>450</v>
      </c>
      <c r="C175" t="s">
        <v>22</v>
      </c>
      <c r="D175" t="s">
        <v>451</v>
      </c>
      <c r="E175" t="s">
        <v>24</v>
      </c>
      <c r="F175" s="1">
        <v>45000000000</v>
      </c>
      <c r="G175">
        <v>6031200</v>
      </c>
      <c r="H175">
        <v>13</v>
      </c>
      <c r="I175">
        <v>469930</v>
      </c>
      <c r="J175">
        <v>-5000</v>
      </c>
      <c r="K175">
        <v>2.8</v>
      </c>
      <c r="L175">
        <v>27</v>
      </c>
      <c r="M175">
        <v>53</v>
      </c>
      <c r="N175">
        <v>0.08</v>
      </c>
      <c r="O175">
        <v>1223591</v>
      </c>
      <c r="P175">
        <v>63.8</v>
      </c>
      <c r="R175">
        <v>87</v>
      </c>
      <c r="S175" t="s">
        <v>56</v>
      </c>
      <c r="T175">
        <v>38.969718999999998</v>
      </c>
      <c r="U175">
        <v>59.556277999999999</v>
      </c>
      <c r="V175">
        <f>Table1[[#This Row],[Tourists]]/Table1[[#This Row],[Population]]</f>
        <v>0</v>
      </c>
      <c r="X175" s="11" t="str">
        <v>Turkmenistan</v>
      </c>
    </row>
    <row r="176" spans="1:24" x14ac:dyDescent="0.3">
      <c r="A176">
        <v>175</v>
      </c>
      <c r="B176" t="s">
        <v>452</v>
      </c>
      <c r="C176" t="s">
        <v>31</v>
      </c>
      <c r="D176" t="s">
        <v>453</v>
      </c>
      <c r="E176" t="s">
        <v>24</v>
      </c>
      <c r="F176" s="1">
        <v>41000000000</v>
      </c>
      <c r="G176">
        <v>45741007</v>
      </c>
      <c r="H176">
        <v>229</v>
      </c>
      <c r="I176">
        <v>199810</v>
      </c>
      <c r="J176">
        <v>168694</v>
      </c>
      <c r="K176">
        <v>5</v>
      </c>
      <c r="L176">
        <v>17</v>
      </c>
      <c r="M176">
        <v>26</v>
      </c>
      <c r="N176">
        <v>0.59</v>
      </c>
      <c r="O176">
        <v>10162807</v>
      </c>
      <c r="P176">
        <v>46.6</v>
      </c>
      <c r="R176">
        <v>136</v>
      </c>
      <c r="S176" t="s">
        <v>371</v>
      </c>
      <c r="T176">
        <v>1.3733329999999999</v>
      </c>
      <c r="U176">
        <v>32.290275000000001</v>
      </c>
      <c r="V176">
        <f>Table1[[#This Row],[Tourists]]/Table1[[#This Row],[Population]]</f>
        <v>0</v>
      </c>
      <c r="X176" s="11" t="str">
        <v>Uganda</v>
      </c>
    </row>
    <row r="177" spans="1:24" x14ac:dyDescent="0.3">
      <c r="A177">
        <v>176</v>
      </c>
      <c r="B177" t="s">
        <v>454</v>
      </c>
      <c r="C177" t="s">
        <v>27</v>
      </c>
      <c r="D177" t="s">
        <v>455</v>
      </c>
      <c r="E177" t="s">
        <v>24</v>
      </c>
      <c r="F177" s="1">
        <v>200000000000</v>
      </c>
      <c r="G177">
        <v>43733762</v>
      </c>
      <c r="H177">
        <v>75</v>
      </c>
      <c r="I177">
        <v>579320</v>
      </c>
      <c r="J177">
        <v>10000</v>
      </c>
      <c r="K177">
        <v>1.4</v>
      </c>
      <c r="L177">
        <v>41</v>
      </c>
      <c r="M177">
        <v>69</v>
      </c>
      <c r="N177">
        <v>0.56000000000000005</v>
      </c>
      <c r="O177">
        <v>25260147</v>
      </c>
      <c r="P177">
        <v>67.5</v>
      </c>
      <c r="Q177">
        <v>14200000</v>
      </c>
      <c r="R177">
        <v>133</v>
      </c>
      <c r="S177" t="s">
        <v>46</v>
      </c>
      <c r="T177">
        <v>48.379432999999999</v>
      </c>
      <c r="U177">
        <v>31.165579999999999</v>
      </c>
      <c r="V177">
        <f>Table1[[#This Row],[Tourists]]/Table1[[#This Row],[Population]]</f>
        <v>0.32469193937626495</v>
      </c>
      <c r="X177" s="11" t="str">
        <v>Ukraine</v>
      </c>
    </row>
    <row r="178" spans="1:24" x14ac:dyDescent="0.3">
      <c r="A178">
        <v>177</v>
      </c>
      <c r="B178" t="s">
        <v>456</v>
      </c>
      <c r="C178" t="s">
        <v>22</v>
      </c>
      <c r="D178" t="s">
        <v>457</v>
      </c>
      <c r="E178" t="s">
        <v>24</v>
      </c>
      <c r="F178" s="1">
        <v>415000000000</v>
      </c>
      <c r="G178">
        <v>9890402</v>
      </c>
      <c r="H178">
        <v>118</v>
      </c>
      <c r="I178">
        <v>83600</v>
      </c>
      <c r="J178">
        <v>40000</v>
      </c>
      <c r="K178">
        <v>1.4</v>
      </c>
      <c r="L178">
        <v>33</v>
      </c>
      <c r="M178">
        <v>86</v>
      </c>
      <c r="N178">
        <v>0.13</v>
      </c>
      <c r="O178">
        <v>8913217</v>
      </c>
      <c r="P178">
        <v>74.2</v>
      </c>
      <c r="Q178">
        <v>16700000</v>
      </c>
      <c r="R178">
        <v>21</v>
      </c>
      <c r="S178" t="s">
        <v>62</v>
      </c>
      <c r="T178">
        <v>23.424075999999999</v>
      </c>
      <c r="U178">
        <v>53.847817999999997</v>
      </c>
      <c r="V178">
        <f>Table1[[#This Row],[Tourists]]/Table1[[#This Row],[Population]]</f>
        <v>1.688505684602102</v>
      </c>
      <c r="X178" s="11" t="str">
        <v>United Arab Emirates</v>
      </c>
    </row>
    <row r="179" spans="1:24" x14ac:dyDescent="0.3">
      <c r="A179">
        <v>178</v>
      </c>
      <c r="B179" t="s">
        <v>458</v>
      </c>
      <c r="C179" t="s">
        <v>27</v>
      </c>
      <c r="D179" t="s">
        <v>459</v>
      </c>
      <c r="E179" t="s">
        <v>50</v>
      </c>
      <c r="F179" s="1">
        <v>3100000000000</v>
      </c>
      <c r="G179">
        <v>67886011</v>
      </c>
      <c r="H179">
        <v>281</v>
      </c>
      <c r="I179">
        <v>241930</v>
      </c>
      <c r="J179">
        <v>260650</v>
      </c>
      <c r="K179">
        <v>1.8</v>
      </c>
      <c r="L179">
        <v>40</v>
      </c>
      <c r="M179">
        <v>83</v>
      </c>
      <c r="N179">
        <v>0.87</v>
      </c>
      <c r="O179">
        <v>62621016</v>
      </c>
      <c r="P179">
        <v>79</v>
      </c>
      <c r="Q179">
        <v>39400000</v>
      </c>
      <c r="R179">
        <v>15</v>
      </c>
      <c r="S179" t="s">
        <v>74</v>
      </c>
      <c r="T179">
        <v>55.378050999999999</v>
      </c>
      <c r="U179">
        <v>-3.4359730000000002</v>
      </c>
      <c r="V179">
        <f>Table1[[#This Row],[Tourists]]/Table1[[#This Row],[Population]]</f>
        <v>0.58038466864697646</v>
      </c>
      <c r="X179" s="11" t="str">
        <v>United Kingdom</v>
      </c>
    </row>
    <row r="180" spans="1:24" x14ac:dyDescent="0.3">
      <c r="A180">
        <v>179</v>
      </c>
      <c r="B180" t="s">
        <v>460</v>
      </c>
      <c r="C180" t="s">
        <v>38</v>
      </c>
      <c r="D180" t="s">
        <v>461</v>
      </c>
      <c r="E180" t="s">
        <v>50</v>
      </c>
      <c r="F180" s="1">
        <v>23300000000000</v>
      </c>
      <c r="G180">
        <v>331002651</v>
      </c>
      <c r="H180">
        <v>36</v>
      </c>
      <c r="I180">
        <v>9147420</v>
      </c>
      <c r="J180">
        <v>954806</v>
      </c>
      <c r="K180">
        <v>1.8</v>
      </c>
      <c r="L180">
        <v>38</v>
      </c>
      <c r="M180">
        <v>83</v>
      </c>
      <c r="N180">
        <v>4.25</v>
      </c>
      <c r="O180">
        <v>244090854</v>
      </c>
      <c r="P180">
        <v>76.8</v>
      </c>
      <c r="Q180">
        <v>79300000</v>
      </c>
      <c r="R180">
        <v>19</v>
      </c>
      <c r="S180" t="s">
        <v>29</v>
      </c>
      <c r="T180">
        <v>37.090240000000001</v>
      </c>
      <c r="U180">
        <v>-95.712890999999999</v>
      </c>
      <c r="V180">
        <f>Table1[[#This Row],[Tourists]]/Table1[[#This Row],[Population]]</f>
        <v>0.23957512050258473</v>
      </c>
      <c r="X180" s="11" t="str">
        <v>United States</v>
      </c>
    </row>
    <row r="181" spans="1:24" x14ac:dyDescent="0.3">
      <c r="A181">
        <v>180</v>
      </c>
      <c r="B181" t="s">
        <v>462</v>
      </c>
      <c r="C181" t="s">
        <v>38</v>
      </c>
      <c r="D181" t="s">
        <v>463</v>
      </c>
      <c r="E181" t="s">
        <v>24</v>
      </c>
      <c r="F181" s="1">
        <v>59000000000</v>
      </c>
      <c r="G181">
        <v>3473730</v>
      </c>
      <c r="H181">
        <v>20</v>
      </c>
      <c r="I181">
        <v>175020</v>
      </c>
      <c r="J181">
        <v>-3000</v>
      </c>
      <c r="K181">
        <v>2</v>
      </c>
      <c r="L181">
        <v>36</v>
      </c>
      <c r="M181">
        <v>96</v>
      </c>
      <c r="N181">
        <v>0.04</v>
      </c>
      <c r="O181">
        <v>2360269</v>
      </c>
      <c r="P181">
        <v>75.099999999999994</v>
      </c>
      <c r="R181">
        <v>33</v>
      </c>
      <c r="S181" t="s">
        <v>150</v>
      </c>
      <c r="T181">
        <v>-32.522779</v>
      </c>
      <c r="U181">
        <v>-55.765835000000003</v>
      </c>
      <c r="V181">
        <f>Table1[[#This Row],[Tourists]]/Table1[[#This Row],[Population]]</f>
        <v>0</v>
      </c>
      <c r="X181" s="11" t="str">
        <v>Uruguay</v>
      </c>
    </row>
    <row r="182" spans="1:24" x14ac:dyDescent="0.3">
      <c r="A182">
        <v>181</v>
      </c>
      <c r="B182" t="s">
        <v>464</v>
      </c>
      <c r="C182" t="s">
        <v>22</v>
      </c>
      <c r="D182" t="s">
        <v>465</v>
      </c>
      <c r="E182" t="s">
        <v>24</v>
      </c>
      <c r="F182" s="1">
        <v>69000000000</v>
      </c>
      <c r="G182">
        <v>33469203</v>
      </c>
      <c r="H182">
        <v>79</v>
      </c>
      <c r="I182">
        <v>425400</v>
      </c>
      <c r="J182">
        <v>-8863</v>
      </c>
      <c r="K182">
        <v>2.4</v>
      </c>
      <c r="L182">
        <v>28</v>
      </c>
      <c r="M182">
        <v>50</v>
      </c>
      <c r="N182">
        <v>0.43</v>
      </c>
      <c r="O182">
        <v>16692456</v>
      </c>
      <c r="P182">
        <v>67.099999999999994</v>
      </c>
      <c r="Q182">
        <v>6700000</v>
      </c>
      <c r="R182">
        <v>41</v>
      </c>
      <c r="S182" t="s">
        <v>25</v>
      </c>
      <c r="T182">
        <v>41.377490999999999</v>
      </c>
      <c r="U182">
        <v>64.585262</v>
      </c>
      <c r="V182">
        <f>Table1[[#This Row],[Tourists]]/Table1[[#This Row],[Population]]</f>
        <v>0.2001840318695369</v>
      </c>
      <c r="X182" s="11" t="str">
        <v>Uzbekistan</v>
      </c>
    </row>
    <row r="183" spans="1:24" x14ac:dyDescent="0.3">
      <c r="A183">
        <v>182</v>
      </c>
      <c r="B183" t="s">
        <v>466</v>
      </c>
      <c r="C183" t="s">
        <v>48</v>
      </c>
      <c r="D183" t="s">
        <v>467</v>
      </c>
      <c r="E183" t="s">
        <v>24</v>
      </c>
      <c r="F183" s="1">
        <v>956000000</v>
      </c>
      <c r="G183">
        <v>307145</v>
      </c>
      <c r="H183">
        <v>25</v>
      </c>
      <c r="I183">
        <v>12190</v>
      </c>
      <c r="J183">
        <v>120</v>
      </c>
      <c r="K183">
        <v>3.8</v>
      </c>
      <c r="L183">
        <v>21</v>
      </c>
      <c r="M183">
        <v>24</v>
      </c>
      <c r="N183">
        <v>0</v>
      </c>
      <c r="O183">
        <v>71050</v>
      </c>
      <c r="P183">
        <v>69</v>
      </c>
      <c r="S183" t="s">
        <v>468</v>
      </c>
      <c r="T183">
        <v>-15.376706</v>
      </c>
      <c r="U183">
        <v>166.959158</v>
      </c>
      <c r="V183">
        <f>Table1[[#This Row],[Tourists]]/Table1[[#This Row],[Population]]</f>
        <v>0</v>
      </c>
      <c r="X183" s="11" t="str">
        <v>Vanuatu</v>
      </c>
    </row>
    <row r="184" spans="1:24" x14ac:dyDescent="0.3">
      <c r="A184">
        <v>183</v>
      </c>
      <c r="B184" t="s">
        <v>469</v>
      </c>
      <c r="C184" t="s">
        <v>38</v>
      </c>
      <c r="D184" t="s">
        <v>470</v>
      </c>
      <c r="E184" t="s">
        <v>24</v>
      </c>
      <c r="F184" s="1">
        <v>0</v>
      </c>
      <c r="G184">
        <v>28435940</v>
      </c>
      <c r="H184">
        <v>32</v>
      </c>
      <c r="I184">
        <v>882050</v>
      </c>
      <c r="J184">
        <v>-653249</v>
      </c>
      <c r="K184">
        <v>2.2999999999999998</v>
      </c>
      <c r="L184">
        <v>30</v>
      </c>
      <c r="M184">
        <v>54</v>
      </c>
      <c r="N184">
        <v>0.36</v>
      </c>
      <c r="O184">
        <v>20564451</v>
      </c>
      <c r="R184">
        <v>108</v>
      </c>
      <c r="S184" t="s">
        <v>471</v>
      </c>
      <c r="T184">
        <v>6.4237500000000001</v>
      </c>
      <c r="U184">
        <v>-66.589730000000003</v>
      </c>
      <c r="V184">
        <f>Table1[[#This Row],[Tourists]]/Table1[[#This Row],[Population]]</f>
        <v>0</v>
      </c>
      <c r="X184" s="11" t="str">
        <v>Venezuela</v>
      </c>
    </row>
    <row r="185" spans="1:24" x14ac:dyDescent="0.3">
      <c r="A185">
        <v>184</v>
      </c>
      <c r="B185" t="s">
        <v>472</v>
      </c>
      <c r="C185" t="s">
        <v>22</v>
      </c>
      <c r="D185" t="s">
        <v>473</v>
      </c>
      <c r="E185" t="s">
        <v>24</v>
      </c>
      <c r="F185" s="1">
        <v>366000000000</v>
      </c>
      <c r="G185">
        <v>97338579</v>
      </c>
      <c r="H185">
        <v>314</v>
      </c>
      <c r="I185">
        <v>310070</v>
      </c>
      <c r="J185">
        <v>-80000</v>
      </c>
      <c r="K185">
        <v>2.1</v>
      </c>
      <c r="L185">
        <v>32</v>
      </c>
      <c r="M185">
        <v>38</v>
      </c>
      <c r="N185">
        <v>1.25</v>
      </c>
      <c r="O185">
        <v>47359575</v>
      </c>
      <c r="Q185">
        <v>18000000</v>
      </c>
      <c r="R185">
        <v>94</v>
      </c>
      <c r="S185" t="s">
        <v>474</v>
      </c>
      <c r="T185">
        <v>14.058324000000001</v>
      </c>
      <c r="U185">
        <v>108.277199</v>
      </c>
      <c r="V185">
        <f>Table1[[#This Row],[Tourists]]/Table1[[#This Row],[Population]]</f>
        <v>0.18492154071819766</v>
      </c>
      <c r="X185" s="11" t="str">
        <v>Vietnam</v>
      </c>
    </row>
    <row r="186" spans="1:24" x14ac:dyDescent="0.3">
      <c r="A186">
        <v>185</v>
      </c>
      <c r="B186" t="s">
        <v>475</v>
      </c>
      <c r="C186" t="s">
        <v>22</v>
      </c>
      <c r="D186" t="s">
        <v>476</v>
      </c>
      <c r="E186" t="s">
        <v>24</v>
      </c>
      <c r="F186" s="1">
        <v>22000000000</v>
      </c>
      <c r="G186">
        <v>29825964</v>
      </c>
      <c r="H186">
        <v>56</v>
      </c>
      <c r="I186">
        <v>527970</v>
      </c>
      <c r="J186">
        <v>-30000</v>
      </c>
      <c r="K186">
        <v>3.8</v>
      </c>
      <c r="L186">
        <v>20</v>
      </c>
      <c r="M186">
        <v>38</v>
      </c>
      <c r="N186">
        <v>0.38</v>
      </c>
      <c r="O186">
        <v>7548512</v>
      </c>
      <c r="P186">
        <v>68</v>
      </c>
      <c r="R186">
        <v>151</v>
      </c>
      <c r="S186" t="s">
        <v>25</v>
      </c>
      <c r="T186">
        <v>15.552727000000001</v>
      </c>
      <c r="U186">
        <v>48.516387999999999</v>
      </c>
      <c r="V186">
        <f>Table1[[#This Row],[Tourists]]/Table1[[#This Row],[Population]]</f>
        <v>0</v>
      </c>
      <c r="X186" s="11" t="str">
        <v>Yemen</v>
      </c>
    </row>
    <row r="187" spans="1:24" x14ac:dyDescent="0.3">
      <c r="A187">
        <v>186</v>
      </c>
      <c r="B187" t="s">
        <v>477</v>
      </c>
      <c r="C187" t="s">
        <v>31</v>
      </c>
      <c r="D187" t="s">
        <v>478</v>
      </c>
      <c r="E187" t="s">
        <v>24</v>
      </c>
      <c r="F187" s="1">
        <v>22000000000</v>
      </c>
      <c r="G187">
        <v>18383955</v>
      </c>
      <c r="H187">
        <v>25</v>
      </c>
      <c r="I187">
        <v>743390</v>
      </c>
      <c r="J187">
        <v>-8000</v>
      </c>
      <c r="K187">
        <v>4.7</v>
      </c>
      <c r="L187">
        <v>18</v>
      </c>
      <c r="M187">
        <v>45</v>
      </c>
      <c r="N187">
        <v>0.24</v>
      </c>
      <c r="O187">
        <v>4760715</v>
      </c>
      <c r="P187">
        <v>43.8</v>
      </c>
      <c r="R187">
        <v>138</v>
      </c>
      <c r="S187" t="s">
        <v>29</v>
      </c>
      <c r="T187">
        <v>-13.133896999999999</v>
      </c>
      <c r="U187">
        <v>27.849332</v>
      </c>
      <c r="V187">
        <f>Table1[[#This Row],[Tourists]]/Table1[[#This Row],[Population]]</f>
        <v>0</v>
      </c>
      <c r="X187" s="11" t="str">
        <v>Zambia</v>
      </c>
    </row>
    <row r="188" spans="1:24" x14ac:dyDescent="0.3">
      <c r="A188">
        <v>187</v>
      </c>
      <c r="B188" t="s">
        <v>479</v>
      </c>
      <c r="C188" t="s">
        <v>31</v>
      </c>
      <c r="D188" t="s">
        <v>480</v>
      </c>
      <c r="E188" t="s">
        <v>24</v>
      </c>
      <c r="F188" s="1">
        <v>28000000000</v>
      </c>
      <c r="G188">
        <v>14862924</v>
      </c>
      <c r="H188">
        <v>38</v>
      </c>
      <c r="I188">
        <v>386850</v>
      </c>
      <c r="J188">
        <v>-116858</v>
      </c>
      <c r="K188">
        <v>3.6</v>
      </c>
      <c r="L188">
        <v>19</v>
      </c>
      <c r="M188">
        <v>38</v>
      </c>
      <c r="N188">
        <v>0.19</v>
      </c>
      <c r="O188">
        <v>4472992</v>
      </c>
      <c r="P188">
        <v>46</v>
      </c>
      <c r="R188">
        <v>146</v>
      </c>
      <c r="S188" t="s">
        <v>481</v>
      </c>
      <c r="T188">
        <v>-19.015438</v>
      </c>
      <c r="U188">
        <v>29.154857</v>
      </c>
      <c r="V188">
        <f>Table1[[#This Row],[Tourists]]/Table1[[#This Row],[Population]]</f>
        <v>0</v>
      </c>
      <c r="X188" s="11" t="str">
        <v>Zimbabwe</v>
      </c>
    </row>
  </sheetData>
  <dataValidations count="1">
    <dataValidation type="list" allowBlank="1" showInputMessage="1" showErrorMessage="1" sqref="Z2" xr:uid="{69319692-D01D-4B0C-9F2B-896520092923}">
      <formula1>$X$2:$X$188</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A84C0-29F1-4F2E-BBE8-FCD4D7F91BC2}">
  <dimension ref="A1:F44"/>
  <sheetViews>
    <sheetView topLeftCell="C17" workbookViewId="0">
      <selection activeCell="D32" sqref="D32"/>
    </sheetView>
  </sheetViews>
  <sheetFormatPr defaultRowHeight="14.4" x14ac:dyDescent="0.3"/>
  <cols>
    <col min="1" max="1" width="13.44140625" bestFit="1" customWidth="1"/>
    <col min="2" max="2" width="15.6640625" bestFit="1" customWidth="1"/>
    <col min="3" max="3" width="15.33203125" bestFit="1" customWidth="1"/>
    <col min="4" max="4" width="16.77734375" bestFit="1" customWidth="1"/>
    <col min="5" max="5" width="16.33203125" bestFit="1" customWidth="1"/>
    <col min="6" max="6" width="13.88671875" bestFit="1" customWidth="1"/>
    <col min="7" max="7" width="10.77734375" bestFit="1" customWidth="1"/>
  </cols>
  <sheetData>
    <row r="1" spans="1:4" x14ac:dyDescent="0.3">
      <c r="A1" s="4" t="s">
        <v>488</v>
      </c>
      <c r="B1" t="s">
        <v>490</v>
      </c>
      <c r="C1" t="s">
        <v>491</v>
      </c>
      <c r="D1" t="s">
        <v>493</v>
      </c>
    </row>
    <row r="2" spans="1:4" x14ac:dyDescent="0.3">
      <c r="A2" s="5" t="s">
        <v>31</v>
      </c>
      <c r="B2" s="6">
        <v>54</v>
      </c>
      <c r="C2" s="7">
        <v>1250160513</v>
      </c>
      <c r="D2" s="8">
        <v>0.16234459170824497</v>
      </c>
    </row>
    <row r="3" spans="1:4" x14ac:dyDescent="0.3">
      <c r="A3" s="5" t="s">
        <v>38</v>
      </c>
      <c r="B3" s="6">
        <v>34</v>
      </c>
      <c r="C3" s="7">
        <v>1020856809</v>
      </c>
      <c r="D3" s="8">
        <v>0.13256744244143856</v>
      </c>
    </row>
    <row r="4" spans="1:4" x14ac:dyDescent="0.3">
      <c r="A4" s="5" t="s">
        <v>22</v>
      </c>
      <c r="B4" s="6">
        <v>50</v>
      </c>
      <c r="C4" s="7">
        <v>4640405440</v>
      </c>
      <c r="D4" s="8">
        <v>0.60259840131226317</v>
      </c>
    </row>
    <row r="5" spans="1:4" x14ac:dyDescent="0.3">
      <c r="A5" s="5" t="s">
        <v>27</v>
      </c>
      <c r="B5" s="6">
        <v>39</v>
      </c>
      <c r="C5" s="7">
        <v>747105209</v>
      </c>
      <c r="D5" s="8">
        <v>9.7018333931498946E-2</v>
      </c>
    </row>
    <row r="6" spans="1:4" x14ac:dyDescent="0.3">
      <c r="A6" s="5" t="s">
        <v>48</v>
      </c>
      <c r="B6" s="6">
        <v>10</v>
      </c>
      <c r="C6" s="7">
        <v>42132087</v>
      </c>
      <c r="D6" s="8">
        <v>5.4712306065543247E-3</v>
      </c>
    </row>
    <row r="7" spans="1:4" x14ac:dyDescent="0.3">
      <c r="A7" s="5" t="s">
        <v>489</v>
      </c>
      <c r="B7" s="6">
        <v>187</v>
      </c>
      <c r="C7" s="7">
        <v>7700660058</v>
      </c>
      <c r="D7" s="8">
        <v>1</v>
      </c>
    </row>
    <row r="12" spans="1:4" x14ac:dyDescent="0.3">
      <c r="A12" s="4" t="s">
        <v>490</v>
      </c>
      <c r="B12" s="4" t="s">
        <v>492</v>
      </c>
    </row>
    <row r="13" spans="1:4" x14ac:dyDescent="0.3">
      <c r="A13" s="4" t="s">
        <v>488</v>
      </c>
      <c r="B13" t="s">
        <v>50</v>
      </c>
      <c r="C13" t="s">
        <v>24</v>
      </c>
    </row>
    <row r="14" spans="1:4" x14ac:dyDescent="0.3">
      <c r="A14" s="5" t="s">
        <v>31</v>
      </c>
      <c r="B14">
        <v>0</v>
      </c>
      <c r="C14">
        <v>54</v>
      </c>
    </row>
    <row r="15" spans="1:4" x14ac:dyDescent="0.3">
      <c r="A15" s="5" t="s">
        <v>38</v>
      </c>
      <c r="B15">
        <v>2</v>
      </c>
      <c r="C15">
        <v>32</v>
      </c>
    </row>
    <row r="16" spans="1:4" x14ac:dyDescent="0.3">
      <c r="A16" s="5" t="s">
        <v>22</v>
      </c>
      <c r="B16">
        <v>6</v>
      </c>
      <c r="C16">
        <v>44</v>
      </c>
    </row>
    <row r="17" spans="1:3" x14ac:dyDescent="0.3">
      <c r="A17" s="5" t="s">
        <v>27</v>
      </c>
      <c r="B17">
        <v>27</v>
      </c>
      <c r="C17">
        <v>12</v>
      </c>
    </row>
    <row r="18" spans="1:3" x14ac:dyDescent="0.3">
      <c r="A18" s="5" t="s">
        <v>48</v>
      </c>
      <c r="B18">
        <v>2</v>
      </c>
      <c r="C18">
        <v>8</v>
      </c>
    </row>
    <row r="21" spans="1:3" x14ac:dyDescent="0.3">
      <c r="A21" s="4" t="s">
        <v>488</v>
      </c>
      <c r="B21" t="s">
        <v>490</v>
      </c>
    </row>
    <row r="22" spans="1:3" x14ac:dyDescent="0.3">
      <c r="A22" s="5" t="s">
        <v>74</v>
      </c>
      <c r="B22">
        <v>21</v>
      </c>
    </row>
    <row r="23" spans="1:3" x14ac:dyDescent="0.3">
      <c r="A23" s="5" t="s">
        <v>29</v>
      </c>
      <c r="B23">
        <v>16</v>
      </c>
    </row>
    <row r="24" spans="1:3" x14ac:dyDescent="0.3">
      <c r="A24" s="5" t="s">
        <v>25</v>
      </c>
      <c r="B24">
        <v>11</v>
      </c>
    </row>
    <row r="25" spans="1:3" x14ac:dyDescent="0.3">
      <c r="A25" s="5" t="s">
        <v>88</v>
      </c>
      <c r="B25">
        <v>7</v>
      </c>
    </row>
    <row r="26" spans="1:3" x14ac:dyDescent="0.3">
      <c r="A26" s="5" t="s">
        <v>62</v>
      </c>
      <c r="B26">
        <v>6</v>
      </c>
    </row>
    <row r="27" spans="1:3" x14ac:dyDescent="0.3">
      <c r="A27" s="5" t="s">
        <v>46</v>
      </c>
      <c r="B27">
        <v>5</v>
      </c>
    </row>
    <row r="28" spans="1:3" x14ac:dyDescent="0.3">
      <c r="A28" s="5" t="s">
        <v>116</v>
      </c>
      <c r="B28">
        <v>5</v>
      </c>
    </row>
    <row r="29" spans="1:3" x14ac:dyDescent="0.3">
      <c r="A29" s="5" t="s">
        <v>56</v>
      </c>
      <c r="B29">
        <v>5</v>
      </c>
    </row>
    <row r="30" spans="1:3" x14ac:dyDescent="0.3">
      <c r="A30" s="5" t="s">
        <v>85</v>
      </c>
      <c r="B30">
        <v>4</v>
      </c>
    </row>
    <row r="31" spans="1:3" x14ac:dyDescent="0.3">
      <c r="A31" s="5" t="s">
        <v>65</v>
      </c>
      <c r="B31">
        <v>4</v>
      </c>
    </row>
    <row r="35" spans="1:6" x14ac:dyDescent="0.3">
      <c r="A35" s="4" t="s">
        <v>2</v>
      </c>
      <c r="B35" s="4" t="s">
        <v>4</v>
      </c>
      <c r="C35" t="s">
        <v>490</v>
      </c>
      <c r="D35" t="s">
        <v>496</v>
      </c>
      <c r="E35" t="s">
        <v>491</v>
      </c>
      <c r="F35" t="s">
        <v>495</v>
      </c>
    </row>
    <row r="36" spans="1:6" x14ac:dyDescent="0.3">
      <c r="A36" t="s">
        <v>31</v>
      </c>
      <c r="B36" t="s">
        <v>24</v>
      </c>
      <c r="C36">
        <v>54</v>
      </c>
      <c r="D36" s="9">
        <v>2631527000000</v>
      </c>
      <c r="E36" s="9">
        <v>1250160513</v>
      </c>
      <c r="F36" s="9">
        <v>43800000</v>
      </c>
    </row>
    <row r="37" spans="1:6" x14ac:dyDescent="0.3">
      <c r="A37" t="s">
        <v>38</v>
      </c>
      <c r="B37" t="s">
        <v>50</v>
      </c>
      <c r="C37">
        <v>2</v>
      </c>
      <c r="D37" s="9">
        <v>25300000000000</v>
      </c>
      <c r="E37" s="9">
        <v>368744805</v>
      </c>
      <c r="F37" s="9">
        <v>101400000</v>
      </c>
    </row>
    <row r="38" spans="1:6" x14ac:dyDescent="0.3">
      <c r="A38" t="s">
        <v>38</v>
      </c>
      <c r="B38" t="s">
        <v>24</v>
      </c>
      <c r="C38">
        <v>32</v>
      </c>
      <c r="D38" s="9">
        <v>5158000000000</v>
      </c>
      <c r="E38" s="9">
        <v>652112004</v>
      </c>
      <c r="F38" s="9">
        <v>52400000</v>
      </c>
    </row>
    <row r="39" spans="1:6" x14ac:dyDescent="0.3">
      <c r="A39" t="s">
        <v>22</v>
      </c>
      <c r="B39" t="s">
        <v>50</v>
      </c>
      <c r="C39">
        <v>6</v>
      </c>
      <c r="D39" s="9">
        <v>7494000000000</v>
      </c>
      <c r="E39" s="9">
        <v>216117103</v>
      </c>
      <c r="F39" s="9">
        <v>100600000</v>
      </c>
    </row>
    <row r="40" spans="1:6" x14ac:dyDescent="0.3">
      <c r="A40" t="s">
        <v>22</v>
      </c>
      <c r="B40" t="s">
        <v>24</v>
      </c>
      <c r="C40">
        <v>44</v>
      </c>
      <c r="D40" s="9">
        <v>28848000000000</v>
      </c>
      <c r="E40" s="9">
        <v>4424288337</v>
      </c>
      <c r="F40" s="9">
        <v>300300000</v>
      </c>
    </row>
    <row r="41" spans="1:6" x14ac:dyDescent="0.3">
      <c r="A41" t="s">
        <v>27</v>
      </c>
      <c r="B41" t="s">
        <v>50</v>
      </c>
      <c r="C41">
        <v>27</v>
      </c>
      <c r="D41" s="9">
        <v>18043000000000</v>
      </c>
      <c r="E41" s="9">
        <v>445865826</v>
      </c>
      <c r="F41" s="9">
        <v>441743511</v>
      </c>
    </row>
    <row r="42" spans="1:6" x14ac:dyDescent="0.3">
      <c r="A42" t="s">
        <v>27</v>
      </c>
      <c r="B42" t="s">
        <v>24</v>
      </c>
      <c r="C42">
        <v>12</v>
      </c>
      <c r="D42" s="9">
        <v>5741000000000</v>
      </c>
      <c r="E42" s="9">
        <v>301239383</v>
      </c>
      <c r="F42" s="9">
        <v>159300000</v>
      </c>
    </row>
    <row r="43" spans="1:6" x14ac:dyDescent="0.3">
      <c r="A43" t="s">
        <v>48</v>
      </c>
      <c r="B43" t="s">
        <v>50</v>
      </c>
      <c r="C43">
        <v>2</v>
      </c>
      <c r="D43" s="9">
        <v>1850000000000</v>
      </c>
      <c r="E43" s="9">
        <v>30322117</v>
      </c>
      <c r="F43" s="9">
        <v>9500000</v>
      </c>
    </row>
    <row r="44" spans="1:6" x14ac:dyDescent="0.3">
      <c r="A44" t="s">
        <v>48</v>
      </c>
      <c r="B44" t="s">
        <v>24</v>
      </c>
      <c r="C44">
        <v>8</v>
      </c>
      <c r="D44" s="9">
        <v>33956000000</v>
      </c>
      <c r="E44" s="9">
        <v>11809970</v>
      </c>
      <c r="F44" s="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country_facts</vt:lpstr>
      <vt:lpstr>cerinte</vt:lpstr>
      <vt:lpstr>Pivot_Table</vt:lpstr>
      <vt:lpstr>Rezolvari Functii si Formule</vt:lpstr>
      <vt:lpstr>Rezolvari 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Alexandra Claudia Girnita</cp:lastModifiedBy>
  <dcterms:created xsi:type="dcterms:W3CDTF">2023-07-15T17:01:00Z</dcterms:created>
  <dcterms:modified xsi:type="dcterms:W3CDTF">2023-07-25T15:00:15Z</dcterms:modified>
</cp:coreProperties>
</file>