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esktop/ITJunior/Proiect/"/>
    </mc:Choice>
  </mc:AlternateContent>
  <xr:revisionPtr revIDLastSave="43" documentId="8_{B4D76C96-610B-4A34-9CE4-6FFF985A4B20}" xr6:coauthVersionLast="47" xr6:coauthVersionMax="47" xr10:uidLastSave="{87DD9046-1E45-4194-8529-E9E0DDFFB98D}"/>
  <bookViews>
    <workbookView xWindow="-108" yWindow="-108" windowWidth="23256" windowHeight="12576" activeTab="3" xr2:uid="{C7507640-1B2C-404B-88C6-54B2904BE1BF}"/>
  </bookViews>
  <sheets>
    <sheet name="Week Scheduler" sheetId="1" r:id="rId1"/>
    <sheet name="Calendar" sheetId="2" r:id="rId2"/>
    <sheet name="School calendar" sheetId="4" r:id="rId3"/>
    <sheet name="School calendar with holidays" sheetId="13" r:id="rId4"/>
    <sheet name="TABEL PLATI" sheetId="14" state="hidden" r:id="rId5"/>
  </sheets>
  <definedNames>
    <definedName name="_xlnm.Print_Area" localSheetId="1">Calendar!$A$1:$Z$42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14" l="1"/>
  <c r="U13" i="14" s="1"/>
  <c r="T14" i="14"/>
  <c r="U14" i="14" s="1"/>
  <c r="T15" i="14"/>
  <c r="U15" i="14" s="1"/>
  <c r="T16" i="14"/>
  <c r="U16" i="14" s="1"/>
  <c r="T17" i="14"/>
  <c r="U17" i="14" s="1"/>
  <c r="T18" i="14"/>
  <c r="U18" i="14" s="1"/>
  <c r="T19" i="14"/>
  <c r="U19" i="14" s="1"/>
  <c r="T20" i="14"/>
  <c r="U20" i="14" s="1"/>
  <c r="T21" i="14"/>
  <c r="U21" i="14" s="1"/>
  <c r="T22" i="14"/>
  <c r="U22" i="14" s="1"/>
  <c r="T23" i="14"/>
  <c r="U23" i="14" s="1"/>
  <c r="T24" i="14"/>
  <c r="U24" i="14" s="1"/>
  <c r="T25" i="14"/>
  <c r="U25" i="14" s="1"/>
  <c r="T26" i="14"/>
  <c r="U26" i="14" s="1"/>
  <c r="T27" i="14"/>
  <c r="U27" i="14" s="1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L12" i="14"/>
  <c r="R12" i="14"/>
  <c r="P12" i="14"/>
  <c r="N12" i="14"/>
  <c r="J12" i="14"/>
  <c r="A35" i="4" a="1"/>
  <c r="A35" i="4" s="1"/>
  <c r="H12" i="14"/>
  <c r="I71" i="13"/>
  <c r="H71" i="13"/>
  <c r="I70" i="13"/>
  <c r="H70" i="13"/>
  <c r="I69" i="13"/>
  <c r="H69" i="13"/>
  <c r="I68" i="13"/>
  <c r="H68" i="13"/>
  <c r="I67" i="13"/>
  <c r="H67" i="13"/>
  <c r="I66" i="13"/>
  <c r="H66" i="13"/>
  <c r="I65" i="13"/>
  <c r="H65" i="13"/>
  <c r="I64" i="13"/>
  <c r="H64" i="13"/>
  <c r="I63" i="13"/>
  <c r="H63" i="13"/>
  <c r="I62" i="13"/>
  <c r="H62" i="13"/>
  <c r="I61" i="13"/>
  <c r="H61" i="13"/>
  <c r="I60" i="13"/>
  <c r="H60" i="13"/>
  <c r="I59" i="13"/>
  <c r="H59" i="13"/>
  <c r="I58" i="13"/>
  <c r="H58" i="13"/>
  <c r="I57" i="13"/>
  <c r="H57" i="13"/>
  <c r="I56" i="13"/>
  <c r="H56" i="13"/>
  <c r="AD10" i="13"/>
  <c r="AC6" i="13"/>
  <c r="AC7" i="13" s="1"/>
  <c r="AC8" i="13" s="1"/>
  <c r="AC9" i="13" s="1"/>
  <c r="AC10" i="13" s="1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D6" i="13"/>
  <c r="AD7" i="13" s="1"/>
  <c r="AD8" i="13" s="1"/>
  <c r="AD9" i="13" s="1"/>
  <c r="AE6" i="13"/>
  <c r="AE7" i="13" s="1"/>
  <c r="AE8" i="13" s="1"/>
  <c r="AE9" i="13" s="1"/>
  <c r="AE10" i="13" s="1"/>
  <c r="AF6" i="13"/>
  <c r="AF7" i="13" s="1"/>
  <c r="AF8" i="13"/>
  <c r="AF9" i="13" s="1"/>
  <c r="AF10" i="13" s="1"/>
  <c r="AF11" i="13" s="1"/>
  <c r="AF12" i="13" s="1"/>
  <c r="AF13" i="13" s="1"/>
  <c r="AF14" i="13" s="1"/>
  <c r="AF15" i="13" s="1"/>
  <c r="AF16" i="13" s="1"/>
  <c r="AE11" i="13"/>
  <c r="A16" i="13"/>
  <c r="A18" i="13" s="1" a="1"/>
  <c r="A18" i="13" s="1"/>
  <c r="S6" i="13"/>
  <c r="S8" i="13" s="1" a="1"/>
  <c r="S8" i="13" s="1"/>
  <c r="J6" i="13"/>
  <c r="A6" i="13"/>
  <c r="C2" i="13"/>
  <c r="S26" i="13" s="1"/>
  <c r="A6" i="4"/>
  <c r="A8" i="4" s="1" a="1"/>
  <c r="A8" i="4" s="1"/>
  <c r="C2" i="4"/>
  <c r="O63" i="4"/>
  <c r="P63" i="4"/>
  <c r="O64" i="4"/>
  <c r="P64" i="4"/>
  <c r="O65" i="4"/>
  <c r="P65" i="4"/>
  <c r="M72" i="4"/>
  <c r="N72" i="4"/>
  <c r="O72" i="4"/>
  <c r="M73" i="4"/>
  <c r="N73" i="4"/>
  <c r="O73" i="4"/>
  <c r="M74" i="4"/>
  <c r="N74" i="4"/>
  <c r="O74" i="4"/>
  <c r="S15" i="4"/>
  <c r="S17" i="4" s="1" a="1"/>
  <c r="S17" i="4" s="1"/>
  <c r="J15" i="4"/>
  <c r="J17" i="4" s="1" a="1"/>
  <c r="J17" i="4" s="1"/>
  <c r="A15" i="4"/>
  <c r="A17" i="4" s="1" a="1"/>
  <c r="A17" i="4" s="1"/>
  <c r="S6" i="4"/>
  <c r="S8" i="4" s="1" a="1"/>
  <c r="S8" i="4" s="1"/>
  <c r="J6" i="4"/>
  <c r="J8" i="4" s="1" a="1"/>
  <c r="J8" i="4" s="1"/>
  <c r="A33" i="4"/>
  <c r="A24" i="4"/>
  <c r="P74" i="4"/>
  <c r="P72" i="4"/>
  <c r="P73" i="4"/>
  <c r="S33" i="4"/>
  <c r="S35" i="4" s="1" a="1"/>
  <c r="S35" i="4" s="1"/>
  <c r="J33" i="4"/>
  <c r="J35" i="4" s="1" a="1"/>
  <c r="J35" i="4" s="1"/>
  <c r="S24" i="4"/>
  <c r="J24" i="4"/>
  <c r="A8" i="2" a="1"/>
  <c r="A8" i="2"/>
  <c r="A6" i="2"/>
  <c r="J6" i="2"/>
  <c r="J8" i="2" a="1"/>
  <c r="J8" i="2"/>
  <c r="A15" i="2"/>
  <c r="A17" i="2" a="1"/>
  <c r="A17" i="2"/>
  <c r="S34" i="2"/>
  <c r="S36" i="2" a="1"/>
  <c r="S36" i="2"/>
  <c r="J34" i="2"/>
  <c r="J36" i="2" a="1"/>
  <c r="J36" i="2"/>
  <c r="A34" i="2"/>
  <c r="A36" i="2" a="1"/>
  <c r="A36" i="2"/>
  <c r="S25" i="2"/>
  <c r="S27" i="2" a="1"/>
  <c r="S27" i="2"/>
  <c r="J25" i="2"/>
  <c r="J27" i="2" a="1"/>
  <c r="J27" i="2"/>
  <c r="A25" i="2"/>
  <c r="A27" i="2" a="1"/>
  <c r="A27" i="2"/>
  <c r="S15" i="2"/>
  <c r="S17" i="2" a="1"/>
  <c r="S17" i="2"/>
  <c r="J15" i="2"/>
  <c r="J17" i="2" a="1"/>
  <c r="J17" i="2"/>
  <c r="S6" i="2"/>
  <c r="S8" i="2" a="1"/>
  <c r="S8" i="2"/>
  <c r="T12" i="14" l="1"/>
  <c r="U12" i="14" s="1"/>
  <c r="AD2" i="13"/>
  <c r="AC32" i="13"/>
  <c r="AD32" i="13"/>
  <c r="AD28" i="13"/>
  <c r="AD31" i="13"/>
  <c r="AE26" i="13"/>
  <c r="AE27" i="13"/>
  <c r="AE29" i="13"/>
  <c r="AE30" i="13"/>
  <c r="AE31" i="13"/>
  <c r="AE32" i="13"/>
  <c r="AL7" i="13"/>
  <c r="AL8" i="13" s="1"/>
  <c r="AC26" i="13"/>
  <c r="AE28" i="13"/>
  <c r="AC27" i="13"/>
  <c r="AC28" i="13"/>
  <c r="AC29" i="13"/>
  <c r="AC30" i="13"/>
  <c r="AC31" i="13"/>
  <c r="AF26" i="13"/>
  <c r="AF27" i="13"/>
  <c r="AD26" i="13"/>
  <c r="AF29" i="13"/>
  <c r="AD27" i="13"/>
  <c r="AF30" i="13"/>
  <c r="AF31" i="13"/>
  <c r="AD29" i="13"/>
  <c r="AF32" i="13"/>
  <c r="AD30" i="13"/>
  <c r="AF28" i="13"/>
  <c r="AL9" i="13"/>
  <c r="AL10" i="13" s="1"/>
  <c r="AL11" i="13" s="1"/>
  <c r="A8" i="13" a="1"/>
  <c r="A8" i="13" s="1"/>
  <c r="AL6" i="13"/>
  <c r="AK6" i="13"/>
  <c r="AJ6" i="13"/>
  <c r="AJ7" i="13" s="1"/>
  <c r="AJ8" i="13" s="1"/>
  <c r="AJ9" i="13" s="1"/>
  <c r="AH6" i="13"/>
  <c r="AH7" i="13" s="1"/>
  <c r="AH8" i="13" s="1"/>
  <c r="AH9" i="13" s="1"/>
  <c r="AH10" i="13" s="1"/>
  <c r="AH11" i="13" s="1"/>
  <c r="AH12" i="13" s="1"/>
  <c r="AG6" i="13"/>
  <c r="AG7" i="13" s="1"/>
  <c r="AG8" i="13" s="1"/>
  <c r="AG9" i="13" s="1"/>
  <c r="AG10" i="13" s="1"/>
  <c r="AG11" i="13" s="1"/>
  <c r="AG12" i="13" s="1"/>
  <c r="A26" i="13"/>
  <c r="J26" i="13"/>
  <c r="S28" i="13" a="1"/>
  <c r="S28" i="13" s="1"/>
  <c r="J8" i="13" a="1"/>
  <c r="J8" i="13" s="1"/>
  <c r="AG13" i="13"/>
  <c r="O71" i="13"/>
  <c r="A36" i="13"/>
  <c r="J36" i="13"/>
  <c r="S36" i="13"/>
  <c r="P70" i="13"/>
  <c r="P60" i="13"/>
  <c r="M71" i="13"/>
  <c r="O61" i="13"/>
  <c r="N71" i="13"/>
  <c r="P59" i="13"/>
  <c r="P57" i="13"/>
  <c r="O59" i="13"/>
  <c r="O57" i="13"/>
  <c r="R66" i="13"/>
  <c r="Q66" i="13"/>
  <c r="P68" i="13"/>
  <c r="P66" i="13"/>
  <c r="O68" i="13"/>
  <c r="O66" i="13"/>
  <c r="N68" i="13"/>
  <c r="N66" i="13"/>
  <c r="M68" i="13"/>
  <c r="M66" i="13"/>
  <c r="P58" i="13"/>
  <c r="P56" i="13"/>
  <c r="O58" i="13"/>
  <c r="O56" i="13"/>
  <c r="R67" i="13"/>
  <c r="R65" i="13"/>
  <c r="Q67" i="13"/>
  <c r="Q65" i="13"/>
  <c r="P67" i="13"/>
  <c r="P65" i="13"/>
  <c r="O67" i="13"/>
  <c r="O65" i="13"/>
  <c r="N67" i="13"/>
  <c r="N65" i="13"/>
  <c r="M67" i="13"/>
  <c r="M65" i="13"/>
  <c r="J16" i="13"/>
  <c r="S16" i="13"/>
  <c r="J26" i="4" a="1"/>
  <c r="J26" i="4" s="1"/>
  <c r="L74" i="4"/>
  <c r="L73" i="4"/>
  <c r="A26" i="4" a="1"/>
  <c r="S26" i="4" a="1"/>
  <c r="S26" i="4" s="1"/>
  <c r="L72" i="4"/>
  <c r="AJ32" i="13" l="1"/>
  <c r="AJ31" i="13"/>
  <c r="AJ30" i="13"/>
  <c r="AJ29" i="13"/>
  <c r="AJ28" i="13"/>
  <c r="AJ27" i="13"/>
  <c r="AJ26" i="13"/>
  <c r="AI31" i="13"/>
  <c r="AI30" i="13"/>
  <c r="AI29" i="13"/>
  <c r="AI28" i="13"/>
  <c r="AI27" i="13"/>
  <c r="AI26" i="13"/>
  <c r="AI32" i="13"/>
  <c r="AH32" i="13"/>
  <c r="AH31" i="13"/>
  <c r="AH30" i="13"/>
  <c r="AH29" i="13"/>
  <c r="AH28" i="13"/>
  <c r="AH27" i="13"/>
  <c r="AH26" i="13"/>
  <c r="AG29" i="13"/>
  <c r="AG28" i="13"/>
  <c r="AG27" i="13"/>
  <c r="AG26" i="13"/>
  <c r="AG32" i="13"/>
  <c r="AG31" i="13"/>
  <c r="AG30" i="13"/>
  <c r="AN32" i="13"/>
  <c r="AN31" i="13"/>
  <c r="AN30" i="13"/>
  <c r="AN29" i="13"/>
  <c r="AN28" i="13"/>
  <c r="AN27" i="13"/>
  <c r="AN26" i="13"/>
  <c r="AM26" i="13"/>
  <c r="AM32" i="13"/>
  <c r="AM31" i="13"/>
  <c r="AM30" i="13"/>
  <c r="AM29" i="13"/>
  <c r="AM28" i="13"/>
  <c r="AM27" i="13"/>
  <c r="AL12" i="13"/>
  <c r="AL13" i="13" s="1"/>
  <c r="AL14" i="13" s="1"/>
  <c r="S18" i="13" a="1"/>
  <c r="S18" i="13" s="1"/>
  <c r="S38" i="13" a="1"/>
  <c r="S38" i="13" s="1"/>
  <c r="J38" i="13" a="1"/>
  <c r="J38" i="13" s="1"/>
  <c r="J18" i="13" a="1"/>
  <c r="J18" i="13" s="1"/>
  <c r="A38" i="13" a="1"/>
  <c r="A38" i="13" s="1"/>
  <c r="AK7" i="13"/>
  <c r="J28" i="13" a="1"/>
  <c r="J28" i="13" s="1"/>
  <c r="A28" i="13" a="1"/>
  <c r="A28" i="13" s="1"/>
  <c r="P61" i="13"/>
  <c r="O60" i="13"/>
  <c r="O70" i="13"/>
  <c r="N70" i="13"/>
  <c r="M70" i="13"/>
  <c r="P69" i="13"/>
  <c r="M69" i="13"/>
  <c r="P62" i="13"/>
  <c r="N69" i="13"/>
  <c r="P71" i="13"/>
  <c r="O62" i="13"/>
  <c r="L69" i="13"/>
  <c r="O69" i="13"/>
  <c r="R58" i="13"/>
  <c r="L71" i="13"/>
  <c r="R56" i="13"/>
  <c r="R57" i="13"/>
  <c r="R59" i="13"/>
  <c r="N68" i="4"/>
  <c r="R70" i="4"/>
  <c r="O71" i="4"/>
  <c r="P68" i="4"/>
  <c r="Q69" i="4"/>
  <c r="P62" i="4"/>
  <c r="Q70" i="4"/>
  <c r="N71" i="4"/>
  <c r="M68" i="4"/>
  <c r="P69" i="4"/>
  <c r="O69" i="4"/>
  <c r="R69" i="4"/>
  <c r="O61" i="4"/>
  <c r="P70" i="4"/>
  <c r="N69" i="4"/>
  <c r="O62" i="4"/>
  <c r="P60" i="4"/>
  <c r="M71" i="4"/>
  <c r="M69" i="4"/>
  <c r="O60" i="4"/>
  <c r="O70" i="4"/>
  <c r="P71" i="4"/>
  <c r="P59" i="4"/>
  <c r="P61" i="4"/>
  <c r="N70" i="4"/>
  <c r="O68" i="4"/>
  <c r="M70" i="4"/>
  <c r="O59" i="4"/>
  <c r="R68" i="4"/>
  <c r="Q68" i="4"/>
  <c r="P67" i="4"/>
  <c r="O67" i="4"/>
  <c r="P66" i="4"/>
  <c r="O66" i="4"/>
  <c r="A26" i="4"/>
  <c r="AL27" i="13" l="1"/>
  <c r="AK8" i="13"/>
  <c r="AL28" i="13"/>
  <c r="AL29" i="13"/>
  <c r="AL30" i="13"/>
  <c r="AL31" i="13"/>
  <c r="AL32" i="13"/>
  <c r="AL26" i="13"/>
  <c r="L70" i="13"/>
  <c r="R60" i="13"/>
  <c r="R62" i="13"/>
  <c r="R61" i="13"/>
  <c r="O63" i="13"/>
  <c r="R64" i="13"/>
  <c r="P64" i="13"/>
  <c r="O64" i="13"/>
  <c r="T63" i="13" s="1"/>
  <c r="R63" i="13"/>
  <c r="P63" i="13"/>
  <c r="T60" i="4"/>
  <c r="R67" i="4"/>
  <c r="R71" i="4"/>
  <c r="R63" i="4"/>
  <c r="R65" i="4"/>
  <c r="R64" i="4"/>
  <c r="T61" i="4"/>
  <c r="T62" i="4"/>
  <c r="R59" i="4"/>
  <c r="T64" i="4"/>
  <c r="T63" i="4"/>
  <c r="T65" i="4"/>
  <c r="R66" i="4"/>
  <c r="R74" i="4"/>
  <c r="R73" i="4"/>
  <c r="R72" i="4"/>
  <c r="T66" i="4"/>
  <c r="R62" i="4"/>
  <c r="T67" i="4"/>
  <c r="R61" i="4"/>
  <c r="R60" i="4"/>
  <c r="T59" i="4"/>
  <c r="AK9" i="13" l="1"/>
  <c r="T64" i="13"/>
  <c r="R71" i="13"/>
  <c r="R69" i="13"/>
  <c r="R70" i="13"/>
  <c r="R68" i="13"/>
  <c r="T61" i="13"/>
  <c r="T56" i="13"/>
  <c r="T59" i="13"/>
  <c r="T58" i="13"/>
  <c r="T57" i="13"/>
  <c r="T62" i="13"/>
  <c r="T60" i="13"/>
  <c r="L70" i="4"/>
  <c r="N59" i="4"/>
  <c r="L68" i="4"/>
  <c r="N62" i="4"/>
  <c r="N61" i="4"/>
  <c r="AK10" i="13" l="1"/>
  <c r="L67" i="13"/>
  <c r="L65" i="13"/>
  <c r="N58" i="13"/>
  <c r="N61" i="13"/>
  <c r="N59" i="13"/>
  <c r="N60" i="13"/>
  <c r="N56" i="13"/>
  <c r="N64" i="13"/>
  <c r="N63" i="13"/>
  <c r="L71" i="4"/>
  <c r="N64" i="4"/>
  <c r="N67" i="4"/>
  <c r="L69" i="4"/>
  <c r="N66" i="4"/>
  <c r="N60" i="4"/>
  <c r="N65" i="4"/>
  <c r="N63" i="4"/>
  <c r="AK11" i="13" l="1"/>
  <c r="L68" i="13"/>
  <c r="N62" i="13"/>
  <c r="Q71" i="13" s="1"/>
  <c r="L66" i="13"/>
  <c r="Q58" i="13" s="1"/>
  <c r="N57" i="13"/>
  <c r="Q62" i="4"/>
  <c r="S64" i="4"/>
  <c r="Q72" i="4"/>
  <c r="Q61" i="4"/>
  <c r="Q65" i="4"/>
  <c r="Q64" i="4"/>
  <c r="Q74" i="4"/>
  <c r="Q67" i="4"/>
  <c r="Q66" i="4"/>
  <c r="Q63" i="4"/>
  <c r="S61" i="4"/>
  <c r="S66" i="4"/>
  <c r="S67" i="4"/>
  <c r="S60" i="4"/>
  <c r="S59" i="4"/>
  <c r="S62" i="4"/>
  <c r="S65" i="4"/>
  <c r="S63" i="4"/>
  <c r="Q73" i="4"/>
  <c r="Q60" i="4"/>
  <c r="Q59" i="4"/>
  <c r="Q71" i="4"/>
  <c r="AK12" i="13" l="1"/>
  <c r="AK29" i="13"/>
  <c r="AO29" i="13" s="1"/>
  <c r="AK31" i="13"/>
  <c r="AO31" i="13" s="1"/>
  <c r="AK28" i="13"/>
  <c r="AO28" i="13" s="1"/>
  <c r="AK30" i="13"/>
  <c r="AO30" i="13" s="1"/>
  <c r="AK27" i="13"/>
  <c r="AO27" i="13" s="1"/>
  <c r="Q61" i="13"/>
  <c r="S62" i="13"/>
  <c r="Q57" i="13"/>
  <c r="Q59" i="13"/>
  <c r="Q60" i="13"/>
  <c r="Q62" i="13"/>
  <c r="Q70" i="13"/>
  <c r="Q69" i="13"/>
  <c r="S63" i="13"/>
  <c r="S59" i="13"/>
  <c r="S56" i="13"/>
  <c r="S64" i="13"/>
  <c r="S57" i="13"/>
  <c r="S61" i="13"/>
  <c r="S60" i="13"/>
  <c r="Q68" i="13"/>
  <c r="S58" i="13"/>
  <c r="Q64" i="13"/>
  <c r="Q63" i="13"/>
  <c r="Q56" i="13"/>
  <c r="AK26" i="13" l="1"/>
  <c r="AO26" i="13" s="1"/>
  <c r="AK32" i="13"/>
  <c r="AO3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<sst xmlns="http://schemas.openxmlformats.org/spreadsheetml/2006/main" count="359" uniqueCount="84">
  <si>
    <t>Ora</t>
  </si>
  <si>
    <t>Luni</t>
  </si>
  <si>
    <t xml:space="preserve">Marti </t>
  </si>
  <si>
    <t>Miercuri</t>
  </si>
  <si>
    <t>Joi</t>
  </si>
  <si>
    <t>Vineri</t>
  </si>
  <si>
    <t>Trainer</t>
  </si>
  <si>
    <t>Python Games</t>
  </si>
  <si>
    <t>CALENDAR</t>
  </si>
  <si>
    <t>AN</t>
  </si>
  <si>
    <t>Marti</t>
  </si>
  <si>
    <t>Sambata</t>
  </si>
  <si>
    <t>Duminica</t>
  </si>
  <si>
    <t>-</t>
  </si>
  <si>
    <t>Robotica si programare jocuri</t>
  </si>
  <si>
    <t>C++ nivel2</t>
  </si>
  <si>
    <t>Game World</t>
  </si>
  <si>
    <t>Curs</t>
  </si>
  <si>
    <t>Sediu/Online</t>
  </si>
  <si>
    <t>Trainer-1</t>
  </si>
  <si>
    <t>Trainer-2</t>
  </si>
  <si>
    <t>Trainer-3</t>
  </si>
  <si>
    <t>Trainer-4</t>
  </si>
  <si>
    <t>Trainer-5</t>
  </si>
  <si>
    <t>Trainer-6</t>
  </si>
  <si>
    <t>C++ nivel1</t>
  </si>
  <si>
    <t>Initiere MS Office</t>
  </si>
  <si>
    <t>Grafica Editare si GIF</t>
  </si>
  <si>
    <t>Programare Web</t>
  </si>
  <si>
    <t>Python</t>
  </si>
  <si>
    <t>C++ nivel3</t>
  </si>
  <si>
    <t>ONLINE</t>
  </si>
  <si>
    <t>Stare</t>
  </si>
  <si>
    <t>INSCRIS</t>
  </si>
  <si>
    <t>Telefon</t>
  </si>
  <si>
    <t>Email</t>
  </si>
  <si>
    <t>Sep</t>
  </si>
  <si>
    <t xml:space="preserve">Oct </t>
  </si>
  <si>
    <t xml:space="preserve">Nov 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</si>
  <si>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</si>
  <si>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</si>
  <si>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</si>
  <si>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</si>
  <si>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</si>
  <si>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</si>
  <si>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</si>
  <si>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</si>
  <si>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Aug </t>
  </si>
  <si>
    <t>luni</t>
  </si>
  <si>
    <t>marti</t>
  </si>
  <si>
    <t>miercuri</t>
  </si>
  <si>
    <t>joi</t>
  </si>
  <si>
    <t>vineri</t>
  </si>
  <si>
    <t>sambata</t>
  </si>
  <si>
    <t>duminica</t>
  </si>
  <si>
    <t xml:space="preserve"> total</t>
  </si>
  <si>
    <t>Nume</t>
  </si>
  <si>
    <t>Varsta</t>
  </si>
  <si>
    <t>Rata</t>
  </si>
  <si>
    <t>Rate platite</t>
  </si>
  <si>
    <t>Rate ramase</t>
  </si>
  <si>
    <t>P</t>
  </si>
  <si>
    <t>Total</t>
  </si>
  <si>
    <t>Ion</t>
  </si>
  <si>
    <t>Rata 3</t>
  </si>
  <si>
    <t>Rata 4</t>
  </si>
  <si>
    <t>Rata 5</t>
  </si>
  <si>
    <t>Plata 1</t>
  </si>
  <si>
    <t>Plata 2</t>
  </si>
  <si>
    <t>FORMAT</t>
  </si>
  <si>
    <t>CURS</t>
  </si>
  <si>
    <t>TIMP</t>
  </si>
  <si>
    <t>TRAINER</t>
  </si>
  <si>
    <t>ZOOM</t>
  </si>
  <si>
    <t>Trainer 1</t>
  </si>
  <si>
    <t>Trainer 2</t>
  </si>
  <si>
    <t>Trainer 3</t>
  </si>
  <si>
    <t>Trainer 4</t>
  </si>
  <si>
    <t>Trainer 5</t>
  </si>
  <si>
    <t>Trainer 6</t>
  </si>
  <si>
    <t>Trainer 7</t>
  </si>
  <si>
    <t>Trainer 8</t>
  </si>
  <si>
    <t>Trainer 9</t>
  </si>
  <si>
    <t>Trainer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</si>
</sst>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6" formatCode="d"/>
    <numFmt numFmtId="167" formatCode="[$-F800]dddd\,\ mmmm\ dd\,\ yyyy"/>
    <numFmt numFmtId="168" formatCode="mmm\ yyyy"/>
    <numFmt numFmtId="169" formatCode="[$-409]d\-mmm;@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2" borderId="0" xfId="0" applyNumberFormat="1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0" fillId="2" borderId="0" xfId="0" applyFill="1"/>
    <xf numFmtId="164" fontId="0" fillId="0" borderId="0" xfId="0" applyNumberFormat="1"/>
    <xf numFmtId="1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0" fontId="4" fillId="0" borderId="0" xfId="0" applyNumberFormat="1" applyFont="1" applyAlignment="1">
      <alignment horizontal="center" vertical="center" wrapText="1"/>
    </xf>
    <xf numFmtId="0" fontId="4" fillId="0" borderId="0" xfId="0" applyFont="1"/>
    <xf numFmtId="18" fontId="4" fillId="0" borderId="0" xfId="0" applyNumberFormat="1" applyFont="1"/>
    <xf numFmtId="0" fontId="5" fillId="0" borderId="0" xfId="0" applyFont="1" applyAlignment="1">
      <alignment horizontal="center" vertical="center" wrapText="1"/>
    </xf>
    <xf numFmtId="18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168" fontId="8" fillId="4" borderId="0" xfId="0" applyNumberFormat="1" applyFont="1" applyFill="1"/>
    <xf numFmtId="0" fontId="0" fillId="5" borderId="2" xfId="0" applyFill="1" applyBorder="1" applyAlignment="1">
      <alignment horizontal="center" vertical="center"/>
    </xf>
    <xf numFmtId="0" fontId="0" fillId="0" borderId="2" xfId="0" applyBorder="1"/>
    <xf numFmtId="0" fontId="0" fillId="5" borderId="2" xfId="0" applyFill="1" applyBorder="1"/>
    <xf numFmtId="1" fontId="10" fillId="2" borderId="0" xfId="0" applyNumberFormat="1" applyFont="1" applyFill="1" applyAlignment="1">
      <alignment horizontal="center"/>
    </xf>
    <xf numFmtId="17" fontId="10" fillId="2" borderId="0" xfId="0" applyNumberFormat="1" applyFont="1" applyFill="1" applyAlignment="1">
      <alignment horizontal="center"/>
    </xf>
    <xf numFmtId="0" fontId="0" fillId="7" borderId="0" xfId="0" applyFill="1"/>
    <xf numFmtId="0" fontId="9" fillId="2" borderId="0" xfId="0" applyFont="1" applyFill="1"/>
    <xf numFmtId="0" fontId="9" fillId="7" borderId="0" xfId="0" applyFont="1" applyFill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169" fontId="12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7" borderId="0" xfId="0" applyFont="1" applyFill="1"/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7" fontId="11" fillId="6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84"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auto="1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fill>
        <patternFill>
          <bgColor rgb="FFFF0000"/>
        </patternFill>
      </fill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fill>
        <patternFill>
          <bgColor rgb="FFFF0000"/>
        </patternFill>
      </fill>
    </dxf>
    <dxf>
      <numFmt numFmtId="170" formatCode=";;;"/>
    </dxf>
    <dxf>
      <numFmt numFmtId="170" formatCode=";;;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0" formatCode="General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numFmt numFmtId="170" formatCode=";;;"/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 patternType="solid">
          <bgColor rgb="FFFF9933"/>
        </patternFill>
      </fill>
    </dxf>
    <dxf>
      <fill>
        <patternFill>
          <bgColor rgb="FF383FC8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mmm\ yyyy"/>
      <fill>
        <patternFill patternType="solid">
          <fgColor theme="5"/>
          <bgColor theme="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5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83FC8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4D497D-37E0-4EEC-98C4-92F0DFD7D786}" name="Table6" displayName="Table6" ref="A1:N25" totalsRowShown="0" headerRowDxfId="183" dataDxfId="182">
  <autoFilter ref="A1:N25" xr:uid="{E54D497D-37E0-4EEC-98C4-92F0DFD7D786}"/>
  <tableColumns count="14">
    <tableColumn id="1" xr3:uid="{F2B05930-7ACE-405D-B0CA-152D2DC662EF}" name="Ora" dataDxfId="181"/>
    <tableColumn id="2" xr3:uid="{B9FA8E30-44A6-4917-BA0C-CC36EBFC61A1}" name="Luni" dataDxfId="180"/>
    <tableColumn id="7" xr3:uid="{71D94B35-31BC-4F8D-8C83-241CE065A424}" name="Trainer-1" dataDxfId="179"/>
    <tableColumn id="3" xr3:uid="{6A5F3964-F243-4AE7-8F26-4100335963CA}" name="Marti " dataDxfId="178"/>
    <tableColumn id="11" xr3:uid="{D09F7F59-0EA2-489A-AE2B-C325687068BE}" name="Trainer-2" dataDxfId="177"/>
    <tableColumn id="4" xr3:uid="{FCB170A3-96B2-4B5A-8671-C4DA0FFAC367}" name="Miercuri" dataDxfId="176"/>
    <tableColumn id="12" xr3:uid="{4F21E8A1-BE64-487C-B308-74E5E53D9023}" name="Trainer-3" dataDxfId="175"/>
    <tableColumn id="5" xr3:uid="{47D485AA-040B-40CB-8930-B53AE24E37C8}" name="Joi" dataDxfId="174"/>
    <tableColumn id="9" xr3:uid="{928C0694-047D-4B70-88C8-4991A0B28274}" name="Trainer-4" dataDxfId="173"/>
    <tableColumn id="6" xr3:uid="{E0601455-E693-43BB-B858-EDB42F0793FA}" name="Vineri" dataDxfId="172"/>
    <tableColumn id="10" xr3:uid="{2F52CBF8-2530-454B-A12C-A555C961B83D}" name="Trainer-5" dataDxfId="171"/>
    <tableColumn id="13" xr3:uid="{9B1C66C0-9A62-4630-89BF-FF6D9352615C}" name="Sambata" dataDxfId="170"/>
    <tableColumn id="15" xr3:uid="{3969E422-26BC-4916-BD14-5BF1F3B0FEB0}" name="Sediu/Online" dataDxfId="169"/>
    <tableColumn id="14" xr3:uid="{321D5301-8862-43E9-99F6-D2A0A4D3FA18}" name="Trainer-6" dataDxfId="1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8F1A-8E3F-45FE-BD1A-2D9C45246646}" name="Table1" displayName="Table1" ref="Q3:Q13" totalsRowShown="0">
  <autoFilter ref="Q3:Q13" xr:uid="{0E618F1A-8E3F-45FE-BD1A-2D9C45246646}"/>
  <tableColumns count="1">
    <tableColumn id="1" xr3:uid="{067AD4AF-FF96-4DE9-B0FC-456F965F5A24}" name="C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35B34-6C43-42E3-A51E-00718C400C64}" name="Table2" displayName="Table2" ref="S3:S13" totalsRowShown="0">
  <autoFilter ref="S3:S13" xr:uid="{18335B34-6C43-42E3-A51E-00718C400C64}"/>
  <tableColumns count="1">
    <tableColumn id="1" xr3:uid="{5ADA400A-0C76-411A-8722-3A5AAC66D8C9}" name="Trai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ACA82B-BDAB-4F0F-BC8C-2B655B11FA56}" name="Table7" displayName="Table7" ref="AC5:AN22" totalsRowShown="0" headerRowDxfId="167" dataDxfId="166">
  <autoFilter ref="AC5:AN22" xr:uid="{DDACA82B-BDAB-4F0F-BC8C-2B655B11FA56}"/>
  <tableColumns count="12">
    <tableColumn id="1" xr3:uid="{82BC86CD-7F82-4129-A880-C1D405060B94}" name="Sep" dataDxfId="165">
      <calculatedColumnFormula>AC5+1</calculatedColumnFormula>
    </tableColumn>
    <tableColumn id="2" xr3:uid="{11DE3E22-93CD-4AC4-9D65-12915CA8FC50}" name="Oct " dataDxfId="164"/>
    <tableColumn id="3" xr3:uid="{F637FDA7-907D-4DDB-BFD7-9217AA98A957}" name="Nov " dataDxfId="163"/>
    <tableColumn id="4" xr3:uid="{1EBA9605-3B58-42E8-9982-45B0D5B06AAF}" name="Dec" dataDxfId="162"/>
    <tableColumn id="5" xr3:uid="{5AD06642-1503-4FA2-872D-EFE831C7EE47}" name="Jan" dataDxfId="161"/>
    <tableColumn id="6" xr3:uid="{CDFA76E2-9E7A-4FE4-919F-E1FD66F5851D}" name="Feb" dataDxfId="160"/>
    <tableColumn id="7" xr3:uid="{630B1C4F-730F-4741-A873-E82F67F90E30}" name="Mar" dataDxfId="159"/>
    <tableColumn id="8" xr3:uid="{52C83365-0595-4369-9AD3-F26BE46850DE}" name="Apr" dataDxfId="158"/>
    <tableColumn id="9" xr3:uid="{C32EEF8D-49EB-4DD2-A8B5-0F0C6EF43D89}" name="May" dataDxfId="157"/>
    <tableColumn id="10" xr3:uid="{68A2DD3A-2ADC-4B50-B799-31AA39F5A70D}" name="Jun" dataDxfId="156"/>
    <tableColumn id="11" xr3:uid="{ECF80D8D-ED36-4A1E-8C8B-284ACA1A8EB8}" name="Jul" dataDxfId="155"/>
    <tableColumn id="12" xr3:uid="{D413864B-5158-42B7-BBC5-E5353C121696}" name="Aug " dataDxfId="15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CADB-2E03-4DD5-8643-BFB2A4A3331E}">
  <sheetPr codeName="Sheet11"/>
  <dimension ref="A1:S47"/>
  <sheetViews>
    <sheetView workbookViewId="0">
      <selection activeCell="M5" sqref="M5"/>
    </sheetView>
  </sheetViews>
  <sheetFormatPr defaultRowHeight="15.6" x14ac:dyDescent="0.3"/>
  <cols>
    <col min="1" max="1" width="11.6640625" style="12" bestFit="1" customWidth="1"/>
    <col min="2" max="2" width="12.109375" style="12" customWidth="1"/>
    <col min="3" max="3" width="14.44140625" style="17" bestFit="1" customWidth="1"/>
    <col min="4" max="4" width="11.109375" style="12" bestFit="1" customWidth="1"/>
    <col min="5" max="5" width="14.44140625" style="12" bestFit="1" customWidth="1"/>
    <col min="6" max="6" width="13.88671875" style="12" bestFit="1" customWidth="1"/>
    <col min="7" max="7" width="14.44140625" style="12" bestFit="1" customWidth="1"/>
    <col min="8" max="8" width="8.5546875" style="12" bestFit="1" customWidth="1"/>
    <col min="9" max="9" width="14.44140625" style="12" bestFit="1" customWidth="1"/>
    <col min="10" max="10" width="11.5546875" bestFit="1" customWidth="1"/>
    <col min="11" max="11" width="14.44140625" customWidth="1"/>
    <col min="12" max="12" width="14" bestFit="1" customWidth="1"/>
    <col min="13" max="13" width="18.109375" bestFit="1" customWidth="1"/>
    <col min="14" max="14" width="14.44140625" bestFit="1" customWidth="1"/>
    <col min="17" max="17" width="25.6640625" bestFit="1" customWidth="1"/>
    <col min="19" max="19" width="9.6640625" bestFit="1" customWidth="1"/>
  </cols>
  <sheetData>
    <row r="1" spans="1:19" x14ac:dyDescent="0.3">
      <c r="A1" s="15" t="s">
        <v>0</v>
      </c>
      <c r="B1" s="14" t="s">
        <v>1</v>
      </c>
      <c r="C1" s="14" t="s">
        <v>19</v>
      </c>
      <c r="D1" s="14" t="s">
        <v>2</v>
      </c>
      <c r="E1" s="14" t="s">
        <v>20</v>
      </c>
      <c r="F1" s="14" t="s">
        <v>3</v>
      </c>
      <c r="G1" s="14" t="s">
        <v>21</v>
      </c>
      <c r="H1" s="14" t="s">
        <v>4</v>
      </c>
      <c r="I1" s="14" t="s">
        <v>22</v>
      </c>
      <c r="J1" s="14" t="s">
        <v>5</v>
      </c>
      <c r="K1" s="14" t="s">
        <v>23</v>
      </c>
      <c r="L1" s="14" t="s">
        <v>11</v>
      </c>
      <c r="M1" s="14" t="s">
        <v>18</v>
      </c>
      <c r="N1" s="14" t="s">
        <v>24</v>
      </c>
    </row>
    <row r="2" spans="1:19" x14ac:dyDescent="0.3">
      <c r="A2" s="11">
        <v>0.33333333333333331</v>
      </c>
      <c r="B2" s="10"/>
      <c r="C2" s="16"/>
      <c r="D2" s="10"/>
      <c r="E2" s="16"/>
      <c r="F2" s="10"/>
      <c r="G2" s="16"/>
      <c r="H2" s="10"/>
      <c r="I2" s="16"/>
      <c r="J2" s="10"/>
      <c r="K2" s="16"/>
      <c r="L2" s="10"/>
      <c r="M2" s="10"/>
      <c r="N2" s="16"/>
    </row>
    <row r="3" spans="1:19" ht="31.2" x14ac:dyDescent="0.3">
      <c r="A3" s="11">
        <v>0.35416666666666669</v>
      </c>
      <c r="B3" s="10" t="s">
        <v>28</v>
      </c>
      <c r="C3" s="16" t="s">
        <v>76</v>
      </c>
      <c r="D3" s="10"/>
      <c r="E3" s="16"/>
      <c r="F3" s="10"/>
      <c r="G3" s="16"/>
      <c r="H3" s="10"/>
      <c r="I3" s="16"/>
      <c r="J3" s="10"/>
      <c r="K3" s="16"/>
      <c r="L3" s="10"/>
      <c r="M3" s="10"/>
      <c r="N3" s="16"/>
      <c r="Q3" t="s">
        <v>17</v>
      </c>
      <c r="S3" t="s">
        <v>6</v>
      </c>
    </row>
    <row r="4" spans="1:19" x14ac:dyDescent="0.3">
      <c r="A4" s="11">
        <v>0.375</v>
      </c>
      <c r="B4" s="10"/>
      <c r="C4" s="16"/>
      <c r="D4" s="10"/>
      <c r="E4" s="16"/>
      <c r="F4" s="10"/>
      <c r="G4" s="16"/>
      <c r="H4" s="10"/>
      <c r="I4" s="16"/>
      <c r="J4" s="10"/>
      <c r="K4" s="16"/>
      <c r="L4" s="10"/>
      <c r="M4" s="10"/>
      <c r="N4" s="16"/>
      <c r="Q4" t="s">
        <v>26</v>
      </c>
      <c r="S4" t="s">
        <v>74</v>
      </c>
    </row>
    <row r="5" spans="1:19" x14ac:dyDescent="0.3">
      <c r="A5" s="11">
        <v>0.39583333333333298</v>
      </c>
      <c r="B5" s="10"/>
      <c r="C5" s="16"/>
      <c r="D5" s="10"/>
      <c r="E5" s="16"/>
      <c r="F5" s="10"/>
      <c r="G5" s="16"/>
      <c r="H5" s="10"/>
      <c r="I5" s="16"/>
      <c r="J5" s="10"/>
      <c r="K5" s="16"/>
      <c r="L5" s="10"/>
      <c r="M5" s="10"/>
      <c r="N5" s="16"/>
      <c r="Q5" t="s">
        <v>27</v>
      </c>
      <c r="S5" t="s">
        <v>75</v>
      </c>
    </row>
    <row r="6" spans="1:19" x14ac:dyDescent="0.3">
      <c r="A6" s="11">
        <v>0.41666666666666702</v>
      </c>
      <c r="B6" s="10"/>
      <c r="C6" s="16"/>
      <c r="D6" s="10"/>
      <c r="E6" s="16"/>
      <c r="F6" s="10"/>
      <c r="G6" s="16"/>
      <c r="H6" s="10"/>
      <c r="I6" s="16"/>
      <c r="J6" s="10"/>
      <c r="K6" s="16"/>
      <c r="L6" s="10"/>
      <c r="M6" s="10"/>
      <c r="N6" s="16"/>
      <c r="Q6" t="s">
        <v>14</v>
      </c>
      <c r="S6" t="s">
        <v>76</v>
      </c>
    </row>
    <row r="7" spans="1:19" x14ac:dyDescent="0.3">
      <c r="A7" s="11">
        <v>0.4375</v>
      </c>
      <c r="B7" s="10"/>
      <c r="C7" s="16"/>
      <c r="D7" s="10"/>
      <c r="E7" s="16"/>
      <c r="F7" s="10"/>
      <c r="G7" s="16"/>
      <c r="H7" s="10"/>
      <c r="I7" s="16"/>
      <c r="J7" s="10"/>
      <c r="K7" s="16"/>
      <c r="L7" s="10"/>
      <c r="M7" s="10"/>
      <c r="N7" s="16"/>
      <c r="Q7" t="s">
        <v>16</v>
      </c>
      <c r="S7" t="s">
        <v>77</v>
      </c>
    </row>
    <row r="8" spans="1:19" x14ac:dyDescent="0.3">
      <c r="A8" s="11">
        <v>0.45833333333333298</v>
      </c>
      <c r="B8" s="10"/>
      <c r="C8" s="16"/>
      <c r="D8" s="10"/>
      <c r="E8" s="16"/>
      <c r="F8" s="10"/>
      <c r="G8" s="16"/>
      <c r="H8" s="10"/>
      <c r="I8" s="16"/>
      <c r="J8" s="10"/>
      <c r="K8" s="16"/>
      <c r="L8" s="10"/>
      <c r="M8" s="10"/>
      <c r="N8" s="16"/>
      <c r="Q8" t="s">
        <v>28</v>
      </c>
      <c r="S8" t="s">
        <v>78</v>
      </c>
    </row>
    <row r="9" spans="1:19" x14ac:dyDescent="0.3">
      <c r="A9" s="11">
        <v>0.47916666666666702</v>
      </c>
      <c r="B9" s="10"/>
      <c r="C9" s="16" t="s">
        <v>75</v>
      </c>
      <c r="D9" s="10"/>
      <c r="E9" s="16"/>
      <c r="F9" s="10"/>
      <c r="G9" s="16"/>
      <c r="H9" s="10"/>
      <c r="I9" s="16"/>
      <c r="J9" s="10"/>
      <c r="K9" s="16"/>
      <c r="L9" s="10"/>
      <c r="M9" s="10"/>
      <c r="N9" s="16"/>
      <c r="Q9" t="s">
        <v>29</v>
      </c>
      <c r="S9" t="s">
        <v>79</v>
      </c>
    </row>
    <row r="10" spans="1:19" x14ac:dyDescent="0.3">
      <c r="A10" s="11">
        <v>0.5</v>
      </c>
      <c r="B10" s="10"/>
      <c r="C10" s="16"/>
      <c r="D10" s="10"/>
      <c r="E10" s="16"/>
      <c r="F10" s="10"/>
      <c r="G10" s="16"/>
      <c r="H10" s="10"/>
      <c r="I10" s="16"/>
      <c r="J10" s="10"/>
      <c r="K10" s="16"/>
      <c r="L10" s="10"/>
      <c r="M10" s="10"/>
      <c r="N10" s="16"/>
      <c r="Q10" t="s">
        <v>7</v>
      </c>
      <c r="S10" t="s">
        <v>80</v>
      </c>
    </row>
    <row r="11" spans="1:19" x14ac:dyDescent="0.3">
      <c r="A11" s="11">
        <v>0.52083333333333304</v>
      </c>
      <c r="B11" s="10"/>
      <c r="C11" s="16"/>
      <c r="D11" s="10"/>
      <c r="E11" s="16"/>
      <c r="F11" s="10"/>
      <c r="G11" s="16"/>
      <c r="H11" s="10"/>
      <c r="I11" s="16"/>
      <c r="J11" s="10"/>
      <c r="K11" s="16"/>
      <c r="L11" s="10"/>
      <c r="M11" s="10"/>
      <c r="N11" s="16"/>
      <c r="Q11" s="19" t="s">
        <v>25</v>
      </c>
      <c r="S11" t="s">
        <v>81</v>
      </c>
    </row>
    <row r="12" spans="1:19" x14ac:dyDescent="0.3">
      <c r="A12" s="11">
        <v>0.54166666666666696</v>
      </c>
      <c r="B12" s="10"/>
      <c r="C12" s="16"/>
      <c r="D12" s="10"/>
      <c r="E12" s="16"/>
      <c r="F12" s="10"/>
      <c r="G12" s="16"/>
      <c r="H12" s="10"/>
      <c r="I12" s="16"/>
      <c r="J12" s="10"/>
      <c r="K12" s="16"/>
      <c r="L12" s="10"/>
      <c r="M12" s="10"/>
      <c r="N12" s="16"/>
      <c r="Q12" s="18" t="s">
        <v>15</v>
      </c>
      <c r="S12" t="s">
        <v>82</v>
      </c>
    </row>
    <row r="13" spans="1:19" x14ac:dyDescent="0.3">
      <c r="A13" s="11">
        <v>0.5625</v>
      </c>
      <c r="B13" s="10"/>
      <c r="C13" s="16"/>
      <c r="D13" s="10"/>
      <c r="E13" s="16"/>
      <c r="F13" s="10"/>
      <c r="G13" s="16"/>
      <c r="H13" s="10"/>
      <c r="I13" s="16"/>
      <c r="J13" s="10"/>
      <c r="K13" s="16"/>
      <c r="L13" s="10"/>
      <c r="M13" s="10"/>
      <c r="N13" s="16"/>
      <c r="Q13" t="s">
        <v>30</v>
      </c>
      <c r="S13" t="s">
        <v>83</v>
      </c>
    </row>
    <row r="14" spans="1:19" x14ac:dyDescent="0.3">
      <c r="A14" s="11">
        <v>0.58333333333333304</v>
      </c>
      <c r="B14" s="10"/>
      <c r="C14" s="16"/>
      <c r="D14" s="10"/>
      <c r="E14" s="16"/>
      <c r="F14" s="10"/>
      <c r="G14" s="16"/>
      <c r="H14" s="10"/>
      <c r="I14" s="16"/>
      <c r="J14" s="10"/>
      <c r="K14" s="16"/>
      <c r="L14" s="10"/>
      <c r="M14" s="10"/>
      <c r="N14" s="16"/>
    </row>
    <row r="15" spans="1:19" x14ac:dyDescent="0.3">
      <c r="A15" s="11">
        <v>0.60416666666666696</v>
      </c>
      <c r="B15" s="10"/>
      <c r="C15" s="16"/>
      <c r="D15" s="10"/>
      <c r="E15" s="16"/>
      <c r="F15" s="10"/>
      <c r="G15" s="16"/>
      <c r="H15" s="10"/>
      <c r="I15" s="16"/>
      <c r="J15" s="10"/>
      <c r="K15" s="16"/>
      <c r="L15" s="10"/>
      <c r="M15" s="10"/>
      <c r="N15" s="16"/>
    </row>
    <row r="16" spans="1:19" x14ac:dyDescent="0.3">
      <c r="A16" s="11">
        <v>0.625</v>
      </c>
      <c r="B16" s="10"/>
      <c r="C16" s="16"/>
      <c r="D16" s="10"/>
      <c r="E16" s="16"/>
      <c r="F16" s="10"/>
      <c r="G16" s="16"/>
      <c r="H16" s="10"/>
      <c r="I16" s="16"/>
      <c r="J16" s="10"/>
      <c r="K16" s="16"/>
      <c r="L16" s="10"/>
      <c r="M16" s="10"/>
      <c r="N16" s="16"/>
    </row>
    <row r="17" spans="1:14" x14ac:dyDescent="0.3">
      <c r="A17" s="11">
        <v>0.64583333333333404</v>
      </c>
      <c r="B17" s="10"/>
      <c r="C17" s="16" t="s">
        <v>75</v>
      </c>
      <c r="D17" s="10"/>
      <c r="E17" s="16"/>
      <c r="F17" s="10"/>
      <c r="G17" s="16"/>
      <c r="H17" s="10"/>
      <c r="I17" s="16"/>
      <c r="J17" s="10"/>
      <c r="K17" s="16"/>
      <c r="L17" s="10"/>
      <c r="M17" s="10"/>
      <c r="N17" s="16"/>
    </row>
    <row r="18" spans="1:14" x14ac:dyDescent="0.3">
      <c r="A18" s="11">
        <v>0.66666666666666696</v>
      </c>
      <c r="B18" s="10"/>
      <c r="C18" s="16"/>
      <c r="D18" s="10"/>
      <c r="E18" s="16"/>
      <c r="F18" s="10"/>
      <c r="G18" s="16"/>
      <c r="H18" s="10"/>
      <c r="I18" s="16"/>
      <c r="J18" s="10"/>
      <c r="K18" s="16"/>
      <c r="L18" s="10"/>
      <c r="M18" s="10"/>
      <c r="N18" s="16"/>
    </row>
    <row r="19" spans="1:14" x14ac:dyDescent="0.3">
      <c r="A19" s="11">
        <v>0.6875</v>
      </c>
      <c r="B19" s="10"/>
      <c r="C19" s="16"/>
      <c r="D19" s="10"/>
      <c r="E19" s="16"/>
      <c r="F19" s="10"/>
      <c r="G19" s="16"/>
      <c r="H19" s="10"/>
      <c r="I19" s="16"/>
      <c r="J19" s="10"/>
      <c r="K19" s="16"/>
      <c r="L19" s="10"/>
      <c r="M19" s="10"/>
      <c r="N19" s="16"/>
    </row>
    <row r="20" spans="1:14" ht="46.8" x14ac:dyDescent="0.3">
      <c r="A20" s="11">
        <v>0.70833333333333404</v>
      </c>
      <c r="B20" s="10"/>
      <c r="C20" s="16"/>
      <c r="D20" s="10" t="s">
        <v>27</v>
      </c>
      <c r="E20" s="16"/>
      <c r="F20" s="10"/>
      <c r="G20" s="16"/>
      <c r="H20" s="10"/>
      <c r="I20" s="16"/>
      <c r="J20" s="10"/>
      <c r="K20" s="16"/>
      <c r="L20" s="10"/>
      <c r="M20" s="10"/>
      <c r="N20" s="16"/>
    </row>
    <row r="21" spans="1:14" x14ac:dyDescent="0.3">
      <c r="A21" s="11">
        <v>0.72916666666666696</v>
      </c>
      <c r="B21" s="10"/>
      <c r="C21" s="16"/>
      <c r="D21" s="10"/>
      <c r="E21" s="16"/>
      <c r="F21" s="10"/>
      <c r="G21" s="16"/>
      <c r="H21" s="10"/>
      <c r="I21" s="16"/>
      <c r="J21" s="10"/>
      <c r="K21" s="16"/>
      <c r="L21" s="10"/>
      <c r="M21" s="10"/>
      <c r="N21" s="16"/>
    </row>
    <row r="22" spans="1:14" x14ac:dyDescent="0.3">
      <c r="A22" s="11">
        <v>0.75</v>
      </c>
      <c r="B22" s="10"/>
      <c r="C22" s="16"/>
      <c r="D22" s="10"/>
      <c r="E22" s="16"/>
      <c r="F22" s="10"/>
      <c r="G22" s="16"/>
      <c r="H22" s="10"/>
      <c r="I22" s="16"/>
      <c r="J22" s="10"/>
      <c r="K22" s="16"/>
      <c r="L22" s="10"/>
      <c r="M22" s="10"/>
      <c r="N22" s="16"/>
    </row>
    <row r="23" spans="1:14" x14ac:dyDescent="0.3">
      <c r="A23" s="11">
        <v>0.77083333333333404</v>
      </c>
      <c r="B23" s="10"/>
      <c r="C23" s="16"/>
      <c r="D23" s="10"/>
      <c r="E23" s="16"/>
      <c r="F23" s="10"/>
      <c r="G23" s="16"/>
      <c r="H23" s="10"/>
      <c r="I23" s="16"/>
      <c r="J23" s="10"/>
      <c r="K23" s="16"/>
      <c r="L23" s="10"/>
      <c r="M23" s="10"/>
      <c r="N23" s="16"/>
    </row>
    <row r="24" spans="1:14" x14ac:dyDescent="0.3">
      <c r="A24" s="11">
        <v>0.79166666666666696</v>
      </c>
      <c r="B24" s="10"/>
      <c r="C24" s="16"/>
      <c r="D24" s="10"/>
      <c r="E24" s="16"/>
      <c r="F24" s="10"/>
      <c r="G24" s="16"/>
      <c r="H24" s="10"/>
      <c r="I24" s="16"/>
      <c r="J24" s="10"/>
      <c r="K24" s="16"/>
      <c r="L24" s="10"/>
      <c r="M24" s="10"/>
      <c r="N24" s="16"/>
    </row>
    <row r="25" spans="1:14" x14ac:dyDescent="0.3">
      <c r="A25" s="11">
        <v>0.8125</v>
      </c>
      <c r="B25" s="10"/>
      <c r="C25" s="16"/>
      <c r="D25" s="10"/>
      <c r="E25" s="16"/>
      <c r="F25" s="10"/>
      <c r="G25" s="16"/>
      <c r="H25" s="10"/>
      <c r="I25" s="16"/>
      <c r="J25" s="10"/>
      <c r="K25" s="16"/>
      <c r="L25" s="10"/>
      <c r="M25" s="10"/>
      <c r="N25" s="16"/>
    </row>
    <row r="27" spans="1:14" x14ac:dyDescent="0.3">
      <c r="I27"/>
    </row>
    <row r="30" spans="1:14" x14ac:dyDescent="0.3">
      <c r="A30" s="9"/>
    </row>
    <row r="31" spans="1:14" x14ac:dyDescent="0.3">
      <c r="A31" s="9"/>
      <c r="B31" s="10"/>
      <c r="C31" s="16"/>
      <c r="D31" s="10"/>
      <c r="E31" s="10"/>
      <c r="F31" s="10"/>
      <c r="G31" s="10"/>
      <c r="H31" s="10"/>
      <c r="I31" s="10"/>
      <c r="J31" s="8"/>
      <c r="K31" s="8"/>
    </row>
    <row r="32" spans="1:14" x14ac:dyDescent="0.3">
      <c r="A32" s="9"/>
      <c r="B32" s="10"/>
      <c r="C32" s="16"/>
      <c r="D32" s="10"/>
      <c r="E32" s="10"/>
      <c r="F32" s="10"/>
      <c r="G32" s="10"/>
      <c r="H32" s="10"/>
      <c r="I32" s="10"/>
      <c r="J32" s="8"/>
      <c r="K32" s="8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</sheetData>
  <conditionalFormatting sqref="C2:C25 E2:E25 G2:G25 I2:I25 K2:K25 N2:N25 D7">
    <cfRule type="cellIs" dxfId="146" priority="1" operator="equal">
      <formula>"Maria"</formula>
    </cfRule>
    <cfRule type="cellIs" dxfId="145" priority="2" operator="equal">
      <formula>"Cosmin"</formula>
    </cfRule>
    <cfRule type="cellIs" dxfId="144" priority="3" operator="equal">
      <formula>"Cristina"</formula>
    </cfRule>
    <cfRule type="cellIs" dxfId="143" priority="4" operator="equal">
      <formula>"Claudia"</formula>
    </cfRule>
    <cfRule type="cellIs" dxfId="142" priority="5" operator="equal">
      <formula>"Aranka"</formula>
    </cfRule>
  </conditionalFormatting>
  <conditionalFormatting sqref="C2:C25 E2:E25 G2:G25 I2:I25 K2:K25 N2:N25">
    <cfRule type="cellIs" dxfId="141" priority="6" operator="equal">
      <formula>"Anda"</formula>
    </cfRule>
    <cfRule type="cellIs" dxfId="140" priority="8" operator="equal">
      <formula>"Anda"</formula>
    </cfRule>
  </conditionalFormatting>
  <conditionalFormatting sqref="C2:C25">
    <cfRule type="cellIs" dxfId="139" priority="7" operator="equal">
      <formula>"Anda"</formula>
    </cfRule>
  </conditionalFormatting>
  <dataValidations count="3">
    <dataValidation type="list" allowBlank="1" showInputMessage="1" showErrorMessage="1" sqref="L2:L25 B2:B25 D2:D25 F2:F25 H2:H25 J2:J25" xr:uid="{E20C26D0-225F-4DEC-ABCC-9F68F67ACB55}">
      <formula1>$Q$4:$Q$13</formula1>
    </dataValidation>
    <dataValidation type="list" allowBlank="1" showInputMessage="1" showErrorMessage="1" sqref="M2:M25" xr:uid="{3C75541E-D610-4990-98CE-5D163A6F4125}">
      <formula1>"SEDIU, ONLINE"</formula1>
    </dataValidation>
    <dataValidation type="list" allowBlank="1" showInputMessage="1" showErrorMessage="1" sqref="C2:C25 E2:E25 G2:G25 I2:I25 K2:K25 N2:N25" xr:uid="{E200D16D-A182-4441-B1FE-76FEAD2DBB3F}">
      <formula1>$S$4:$S$13</formula1>
    </dataValidation>
  </dataValidations>
  <pageMargins left="1" right="1" top="1" bottom="1" header="0.5" footer="0.5"/>
  <pageSetup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9ACE-4DE9-4423-89F3-4F8DEAEBC18C}">
  <sheetPr codeName="Sheet3"/>
  <dimension ref="A1:Y41"/>
  <sheetViews>
    <sheetView topLeftCell="A13" workbookViewId="0">
      <selection activeCell="B2" sqref="B2"/>
    </sheetView>
  </sheetViews>
  <sheetFormatPr defaultRowHeight="14.4" x14ac:dyDescent="0.3"/>
  <cols>
    <col min="1" max="1" width="11.6640625" customWidth="1"/>
    <col min="2" max="2" width="10.88671875" bestFit="1" customWidth="1"/>
  </cols>
  <sheetData>
    <row r="1" spans="1:25" ht="21" x14ac:dyDescent="0.4">
      <c r="A1" s="41" t="s">
        <v>8</v>
      </c>
      <c r="B1" s="41"/>
      <c r="C1" s="41"/>
      <c r="D1" s="41"/>
    </row>
    <row r="2" spans="1:25" x14ac:dyDescent="0.3">
      <c r="A2" t="s">
        <v>9</v>
      </c>
      <c r="B2">
        <v>2023</v>
      </c>
    </row>
    <row r="6" spans="1:25" x14ac:dyDescent="0.3">
      <c r="A6" s="1">
        <f>DATE($B$2,1,1)</f>
        <v>44927</v>
      </c>
      <c r="B6" s="2"/>
      <c r="C6" s="2"/>
      <c r="D6" s="2"/>
      <c r="E6" s="2"/>
      <c r="F6" s="2"/>
      <c r="G6" s="2"/>
      <c r="J6" s="1">
        <f>DATE($B$2, 2,1)</f>
        <v>44958</v>
      </c>
      <c r="K6" s="2"/>
      <c r="L6" s="2"/>
      <c r="M6" s="2"/>
      <c r="N6" s="2"/>
      <c r="O6" s="2"/>
      <c r="P6" s="2"/>
      <c r="S6" s="1">
        <f>DATE($B$2, 3,1)</f>
        <v>44986</v>
      </c>
      <c r="T6" s="2"/>
      <c r="U6" s="2"/>
      <c r="V6" s="2"/>
      <c r="W6" s="2"/>
      <c r="X6" s="2"/>
      <c r="Y6" s="2"/>
    </row>
    <row r="7" spans="1:25" x14ac:dyDescent="0.3">
      <c r="A7" s="3" t="s">
        <v>1</v>
      </c>
      <c r="B7" s="3" t="s">
        <v>10</v>
      </c>
      <c r="C7" s="3" t="s">
        <v>3</v>
      </c>
      <c r="D7" s="3" t="s">
        <v>4</v>
      </c>
      <c r="E7" s="3" t="s">
        <v>5</v>
      </c>
      <c r="F7" s="3" t="s">
        <v>11</v>
      </c>
      <c r="G7" s="3" t="s">
        <v>12</v>
      </c>
      <c r="J7" s="3" t="s">
        <v>1</v>
      </c>
      <c r="K7" s="3" t="s">
        <v>10</v>
      </c>
      <c r="L7" s="3" t="s">
        <v>3</v>
      </c>
      <c r="M7" s="3" t="s">
        <v>4</v>
      </c>
      <c r="N7" s="3" t="s">
        <v>5</v>
      </c>
      <c r="O7" s="3" t="s">
        <v>11</v>
      </c>
      <c r="P7" s="3" t="s">
        <v>12</v>
      </c>
      <c r="S7" s="3" t="s">
        <v>1</v>
      </c>
      <c r="T7" s="3" t="s">
        <v>10</v>
      </c>
      <c r="U7" s="3" t="s">
        <v>3</v>
      </c>
      <c r="V7" s="3" t="s">
        <v>4</v>
      </c>
      <c r="W7" s="3" t="s">
        <v>5</v>
      </c>
      <c r="X7" s="3" t="s">
        <v>11</v>
      </c>
      <c r="Y7" s="3" t="s">
        <v>12</v>
      </c>
    </row>
    <row r="8" spans="1:25" x14ac:dyDescent="0.3">
      <c r="A8" cm="1">
        <f t="array" ref="A8:G13">_xlfn.SEQUENCE(6,7,CHOOSE(WEEKDAY(A6),2,1,0,-1,-2,-3,-4))</f>
        <v>2</v>
      </c>
      <c r="B8">
        <v>3</v>
      </c>
      <c r="C8">
        <v>4</v>
      </c>
      <c r="D8">
        <v>5</v>
      </c>
      <c r="E8">
        <v>6</v>
      </c>
      <c r="F8">
        <v>7</v>
      </c>
      <c r="G8">
        <v>8</v>
      </c>
      <c r="J8" cm="1">
        <f t="array" ref="J8:P13">_xlfn.SEQUENCE(6,7,CHOOSE(WEEKDAY(J6),2,1,0,-1,-2,-3,-4))</f>
        <v>-1</v>
      </c>
      <c r="K8">
        <v>0</v>
      </c>
      <c r="L8">
        <v>1</v>
      </c>
      <c r="M8">
        <v>2</v>
      </c>
      <c r="N8">
        <v>3</v>
      </c>
      <c r="O8">
        <v>4</v>
      </c>
      <c r="P8">
        <v>5</v>
      </c>
      <c r="S8" cm="1">
        <f t="array" ref="S8:Y13">_xlfn.SEQUENCE(6,7,CHOOSE(WEEKDAY(S6),2,1,0,-1,-2,-3,-4))</f>
        <v>-1</v>
      </c>
      <c r="T8">
        <v>0</v>
      </c>
      <c r="U8">
        <v>1</v>
      </c>
      <c r="V8">
        <v>2</v>
      </c>
      <c r="W8">
        <v>3</v>
      </c>
      <c r="X8">
        <v>4</v>
      </c>
      <c r="Y8">
        <v>5</v>
      </c>
    </row>
    <row r="9" spans="1:25" x14ac:dyDescent="0.3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S9">
        <v>6</v>
      </c>
      <c r="T9">
        <v>7</v>
      </c>
      <c r="U9">
        <v>8</v>
      </c>
      <c r="V9">
        <v>9</v>
      </c>
      <c r="W9">
        <v>10</v>
      </c>
      <c r="X9">
        <v>11</v>
      </c>
      <c r="Y9">
        <v>12</v>
      </c>
    </row>
    <row r="10" spans="1:25" x14ac:dyDescent="0.3">
      <c r="A10">
        <v>16</v>
      </c>
      <c r="B10">
        <v>17</v>
      </c>
      <c r="C10">
        <v>18</v>
      </c>
      <c r="D10">
        <v>19</v>
      </c>
      <c r="E10">
        <v>20</v>
      </c>
      <c r="F10">
        <v>21</v>
      </c>
      <c r="G10">
        <v>22</v>
      </c>
      <c r="J10">
        <v>13</v>
      </c>
      <c r="K10">
        <v>14</v>
      </c>
      <c r="L10">
        <v>15</v>
      </c>
      <c r="M10">
        <v>16</v>
      </c>
      <c r="N10">
        <v>17</v>
      </c>
      <c r="O10">
        <v>18</v>
      </c>
      <c r="P10">
        <v>19</v>
      </c>
      <c r="S10">
        <v>13</v>
      </c>
      <c r="T10">
        <v>14</v>
      </c>
      <c r="U10">
        <v>15</v>
      </c>
      <c r="V10">
        <v>16</v>
      </c>
      <c r="W10">
        <v>17</v>
      </c>
      <c r="X10">
        <v>18</v>
      </c>
      <c r="Y10">
        <v>19</v>
      </c>
    </row>
    <row r="11" spans="1:25" x14ac:dyDescent="0.3">
      <c r="A11">
        <v>23</v>
      </c>
      <c r="B11">
        <v>24</v>
      </c>
      <c r="C11">
        <v>25</v>
      </c>
      <c r="D11">
        <v>26</v>
      </c>
      <c r="E11">
        <v>27</v>
      </c>
      <c r="F11">
        <v>28</v>
      </c>
      <c r="G11">
        <v>29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S11">
        <v>20</v>
      </c>
      <c r="T11">
        <v>21</v>
      </c>
      <c r="U11">
        <v>22</v>
      </c>
      <c r="V11">
        <v>23</v>
      </c>
      <c r="W11">
        <v>24</v>
      </c>
      <c r="X11">
        <v>25</v>
      </c>
      <c r="Y11">
        <v>26</v>
      </c>
    </row>
    <row r="12" spans="1:25" x14ac:dyDescent="0.3">
      <c r="A12">
        <v>30</v>
      </c>
      <c r="B12">
        <v>31</v>
      </c>
      <c r="C12">
        <v>32</v>
      </c>
      <c r="D12">
        <v>33</v>
      </c>
      <c r="E12">
        <v>34</v>
      </c>
      <c r="F12">
        <v>35</v>
      </c>
      <c r="G12">
        <v>36</v>
      </c>
      <c r="J12">
        <v>27</v>
      </c>
      <c r="K12">
        <v>28</v>
      </c>
      <c r="L12">
        <v>29</v>
      </c>
      <c r="M12">
        <v>30</v>
      </c>
      <c r="N12">
        <v>31</v>
      </c>
      <c r="O12">
        <v>32</v>
      </c>
      <c r="P12">
        <v>33</v>
      </c>
      <c r="S12">
        <v>27</v>
      </c>
      <c r="T12">
        <v>28</v>
      </c>
      <c r="U12">
        <v>29</v>
      </c>
      <c r="V12">
        <v>30</v>
      </c>
      <c r="W12">
        <v>31</v>
      </c>
      <c r="X12">
        <v>32</v>
      </c>
      <c r="Y12">
        <v>33</v>
      </c>
    </row>
    <row r="13" spans="1:25" x14ac:dyDescent="0.3">
      <c r="A13">
        <v>37</v>
      </c>
      <c r="B13">
        <v>38</v>
      </c>
      <c r="C13">
        <v>39</v>
      </c>
      <c r="D13">
        <v>40</v>
      </c>
      <c r="E13">
        <v>41</v>
      </c>
      <c r="F13">
        <v>42</v>
      </c>
      <c r="G13">
        <v>43</v>
      </c>
      <c r="J13">
        <v>34</v>
      </c>
      <c r="K13">
        <v>35</v>
      </c>
      <c r="L13">
        <v>36</v>
      </c>
      <c r="M13">
        <v>37</v>
      </c>
      <c r="N13">
        <v>38</v>
      </c>
      <c r="O13">
        <v>39</v>
      </c>
      <c r="P13">
        <v>40</v>
      </c>
      <c r="S13">
        <v>34</v>
      </c>
      <c r="T13">
        <v>35</v>
      </c>
      <c r="U13">
        <v>36</v>
      </c>
      <c r="V13">
        <v>37</v>
      </c>
      <c r="W13">
        <v>38</v>
      </c>
      <c r="X13">
        <v>39</v>
      </c>
      <c r="Y13">
        <v>40</v>
      </c>
    </row>
    <row r="15" spans="1:25" x14ac:dyDescent="0.3">
      <c r="A15" s="1">
        <f>DATE($B$2, 4,1)</f>
        <v>45017</v>
      </c>
      <c r="B15" s="2"/>
      <c r="C15" s="2"/>
      <c r="D15" s="2"/>
      <c r="E15" s="2"/>
      <c r="F15" s="2"/>
      <c r="G15" s="2"/>
      <c r="J15" s="1">
        <f>DATE($B$2, 5,1)</f>
        <v>45047</v>
      </c>
      <c r="K15" s="2"/>
      <c r="L15" s="2"/>
      <c r="M15" s="2"/>
      <c r="N15" s="2"/>
      <c r="O15" s="2"/>
      <c r="P15" s="2"/>
      <c r="S15" s="1">
        <f>DATE($B$2, 6,1)</f>
        <v>45078</v>
      </c>
      <c r="T15" s="2"/>
      <c r="U15" s="2"/>
      <c r="V15" s="2"/>
      <c r="W15" s="2"/>
      <c r="X15" s="2"/>
      <c r="Y15" s="2"/>
    </row>
    <row r="16" spans="1:25" x14ac:dyDescent="0.3">
      <c r="A16" s="3" t="s">
        <v>1</v>
      </c>
      <c r="B16" s="3" t="s">
        <v>10</v>
      </c>
      <c r="C16" s="3" t="s">
        <v>3</v>
      </c>
      <c r="D16" s="3" t="s">
        <v>4</v>
      </c>
      <c r="E16" s="3" t="s">
        <v>5</v>
      </c>
      <c r="F16" s="3" t="s">
        <v>11</v>
      </c>
      <c r="G16" s="3" t="s">
        <v>12</v>
      </c>
      <c r="J16" s="3" t="s">
        <v>1</v>
      </c>
      <c r="K16" s="3" t="s">
        <v>10</v>
      </c>
      <c r="L16" s="3" t="s">
        <v>3</v>
      </c>
      <c r="M16" s="3" t="s">
        <v>4</v>
      </c>
      <c r="N16" s="3" t="s">
        <v>5</v>
      </c>
      <c r="O16" s="3" t="s">
        <v>11</v>
      </c>
      <c r="P16" s="3" t="s">
        <v>12</v>
      </c>
      <c r="S16" s="3" t="s">
        <v>1</v>
      </c>
      <c r="T16" s="3" t="s">
        <v>10</v>
      </c>
      <c r="U16" s="3" t="s">
        <v>3</v>
      </c>
      <c r="V16" s="3" t="s">
        <v>4</v>
      </c>
      <c r="W16" s="3" t="s">
        <v>5</v>
      </c>
      <c r="X16" s="3" t="s">
        <v>11</v>
      </c>
      <c r="Y16" s="3" t="s">
        <v>12</v>
      </c>
    </row>
    <row r="17" spans="1:25" x14ac:dyDescent="0.3">
      <c r="A17" cm="1">
        <f t="array" ref="A17:G22">_xlfn.SEQUENCE(6,7,CHOOSE(WEEKDAY(A15),2,1,0,-1,-2,-3,-4))</f>
        <v>-4</v>
      </c>
      <c r="B17">
        <v>-3</v>
      </c>
      <c r="C17">
        <v>-2</v>
      </c>
      <c r="D17">
        <v>-1</v>
      </c>
      <c r="E17">
        <v>0</v>
      </c>
      <c r="F17">
        <v>1</v>
      </c>
      <c r="G17">
        <v>2</v>
      </c>
      <c r="J17" cm="1">
        <f t="array" ref="J17:P22">_xlfn.SEQUENCE(6,7,CHOOSE(WEEKDAY(J15),2,1,0,-1,-2,-3,-4))</f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S17" cm="1">
        <f t="array" ref="S17:Y22">_xlfn.SEQUENCE(6,7,CHOOSE(WEEKDAY(S15),2,1,0,-1,-2,-3,-4))</f>
        <v>-2</v>
      </c>
      <c r="T17">
        <v>-1</v>
      </c>
      <c r="U17">
        <v>0</v>
      </c>
      <c r="V17">
        <v>1</v>
      </c>
      <c r="W17">
        <v>2</v>
      </c>
      <c r="X17">
        <v>3</v>
      </c>
      <c r="Y17">
        <v>4</v>
      </c>
    </row>
    <row r="18" spans="1:25" x14ac:dyDescent="0.3">
      <c r="A18">
        <v>3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S18">
        <v>5</v>
      </c>
      <c r="T18">
        <v>6</v>
      </c>
      <c r="U18">
        <v>7</v>
      </c>
      <c r="V18">
        <v>8</v>
      </c>
      <c r="W18">
        <v>9</v>
      </c>
      <c r="X18">
        <v>10</v>
      </c>
      <c r="Y18">
        <v>11</v>
      </c>
    </row>
    <row r="19" spans="1:25" x14ac:dyDescent="0.3">
      <c r="A19">
        <v>10</v>
      </c>
      <c r="B19">
        <v>11</v>
      </c>
      <c r="C19">
        <v>12</v>
      </c>
      <c r="D19">
        <v>13</v>
      </c>
      <c r="E19">
        <v>14</v>
      </c>
      <c r="F19">
        <v>15</v>
      </c>
      <c r="G19">
        <v>16</v>
      </c>
      <c r="J19">
        <v>15</v>
      </c>
      <c r="K19">
        <v>16</v>
      </c>
      <c r="L19">
        <v>17</v>
      </c>
      <c r="M19">
        <v>18</v>
      </c>
      <c r="N19">
        <v>19</v>
      </c>
      <c r="O19">
        <v>20</v>
      </c>
      <c r="P19">
        <v>21</v>
      </c>
      <c r="S19">
        <v>12</v>
      </c>
      <c r="T19">
        <v>13</v>
      </c>
      <c r="U19">
        <v>14</v>
      </c>
      <c r="V19">
        <v>15</v>
      </c>
      <c r="W19">
        <v>16</v>
      </c>
      <c r="X19">
        <v>17</v>
      </c>
      <c r="Y19">
        <v>18</v>
      </c>
    </row>
    <row r="20" spans="1:25" x14ac:dyDescent="0.3">
      <c r="A20">
        <v>17</v>
      </c>
      <c r="B20">
        <v>18</v>
      </c>
      <c r="C20">
        <v>19</v>
      </c>
      <c r="D20">
        <v>20</v>
      </c>
      <c r="E20">
        <v>21</v>
      </c>
      <c r="F20">
        <v>22</v>
      </c>
      <c r="G20">
        <v>23</v>
      </c>
      <c r="J20">
        <v>22</v>
      </c>
      <c r="K20">
        <v>23</v>
      </c>
      <c r="L20">
        <v>24</v>
      </c>
      <c r="M20">
        <v>25</v>
      </c>
      <c r="N20">
        <v>26</v>
      </c>
      <c r="O20">
        <v>27</v>
      </c>
      <c r="P20">
        <v>28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</row>
    <row r="21" spans="1:25" x14ac:dyDescent="0.3">
      <c r="A21">
        <v>24</v>
      </c>
      <c r="B21">
        <v>25</v>
      </c>
      <c r="C21">
        <v>26</v>
      </c>
      <c r="D21">
        <v>27</v>
      </c>
      <c r="E21">
        <v>28</v>
      </c>
      <c r="F21">
        <v>29</v>
      </c>
      <c r="G21">
        <v>30</v>
      </c>
      <c r="J21">
        <v>29</v>
      </c>
      <c r="K21">
        <v>30</v>
      </c>
      <c r="L21">
        <v>31</v>
      </c>
      <c r="M21">
        <v>32</v>
      </c>
      <c r="N21">
        <v>33</v>
      </c>
      <c r="O21">
        <v>34</v>
      </c>
      <c r="P21">
        <v>35</v>
      </c>
      <c r="S21">
        <v>26</v>
      </c>
      <c r="T21">
        <v>27</v>
      </c>
      <c r="U21">
        <v>28</v>
      </c>
      <c r="V21">
        <v>29</v>
      </c>
      <c r="W21">
        <v>30</v>
      </c>
      <c r="X21">
        <v>31</v>
      </c>
      <c r="Y21">
        <v>32</v>
      </c>
    </row>
    <row r="22" spans="1:25" x14ac:dyDescent="0.3">
      <c r="A22">
        <v>31</v>
      </c>
      <c r="B22">
        <v>32</v>
      </c>
      <c r="C22">
        <v>33</v>
      </c>
      <c r="D22">
        <v>34</v>
      </c>
      <c r="E22">
        <v>35</v>
      </c>
      <c r="F22">
        <v>36</v>
      </c>
      <c r="G22">
        <v>37</v>
      </c>
      <c r="J22">
        <v>36</v>
      </c>
      <c r="K22">
        <v>37</v>
      </c>
      <c r="L22">
        <v>38</v>
      </c>
      <c r="M22">
        <v>39</v>
      </c>
      <c r="N22">
        <v>40</v>
      </c>
      <c r="O22">
        <v>41</v>
      </c>
      <c r="P22">
        <v>42</v>
      </c>
      <c r="S22">
        <v>33</v>
      </c>
      <c r="T22">
        <v>34</v>
      </c>
      <c r="U22">
        <v>35</v>
      </c>
      <c r="V22">
        <v>36</v>
      </c>
      <c r="W22">
        <v>37</v>
      </c>
      <c r="X22">
        <v>38</v>
      </c>
      <c r="Y22">
        <v>39</v>
      </c>
    </row>
    <row r="25" spans="1:25" x14ac:dyDescent="0.3">
      <c r="A25" s="1">
        <f>DATE($B$2, 7,1)</f>
        <v>45108</v>
      </c>
      <c r="B25" s="2"/>
      <c r="C25" s="2"/>
      <c r="D25" s="2"/>
      <c r="E25" s="2"/>
      <c r="F25" s="2"/>
      <c r="G25" s="2"/>
      <c r="J25" s="1">
        <f>DATE($B$2, 8,1)</f>
        <v>45139</v>
      </c>
      <c r="K25" s="2"/>
      <c r="L25" s="2"/>
      <c r="M25" s="2"/>
      <c r="N25" s="2"/>
      <c r="O25" s="2"/>
      <c r="P25" s="2"/>
      <c r="S25" s="1">
        <f>DATE($B$2, 9,1)</f>
        <v>45170</v>
      </c>
      <c r="T25" s="2"/>
      <c r="U25" s="2"/>
      <c r="V25" s="2"/>
      <c r="W25" s="2"/>
      <c r="X25" s="2"/>
      <c r="Y25" s="2"/>
    </row>
    <row r="26" spans="1:25" x14ac:dyDescent="0.3">
      <c r="A26" s="3" t="s">
        <v>1</v>
      </c>
      <c r="B26" s="3" t="s">
        <v>10</v>
      </c>
      <c r="C26" s="3" t="s">
        <v>3</v>
      </c>
      <c r="D26" s="3" t="s">
        <v>4</v>
      </c>
      <c r="E26" s="3" t="s">
        <v>5</v>
      </c>
      <c r="F26" s="3" t="s">
        <v>11</v>
      </c>
      <c r="G26" s="3" t="s">
        <v>12</v>
      </c>
      <c r="J26" s="3" t="s">
        <v>1</v>
      </c>
      <c r="K26" s="3" t="s">
        <v>10</v>
      </c>
      <c r="L26" s="3" t="s">
        <v>3</v>
      </c>
      <c r="M26" s="3" t="s">
        <v>4</v>
      </c>
      <c r="N26" s="3" t="s">
        <v>5</v>
      </c>
      <c r="O26" s="3" t="s">
        <v>11</v>
      </c>
      <c r="P26" s="3" t="s">
        <v>12</v>
      </c>
      <c r="S26" s="3" t="s">
        <v>1</v>
      </c>
      <c r="T26" s="3" t="s">
        <v>10</v>
      </c>
      <c r="U26" s="3" t="s">
        <v>3</v>
      </c>
      <c r="V26" s="3" t="s">
        <v>4</v>
      </c>
      <c r="W26" s="3" t="s">
        <v>5</v>
      </c>
      <c r="X26" s="3" t="s">
        <v>11</v>
      </c>
      <c r="Y26" s="3" t="s">
        <v>12</v>
      </c>
    </row>
    <row r="27" spans="1:25" x14ac:dyDescent="0.3">
      <c r="A27" cm="1">
        <f t="array" ref="A27:G32">_xlfn.SEQUENCE(6,7,CHOOSE(WEEKDAY(A25),2,1,0,-1,-2,-3,-4))</f>
        <v>-4</v>
      </c>
      <c r="B27">
        <v>-3</v>
      </c>
      <c r="C27">
        <v>-2</v>
      </c>
      <c r="D27">
        <v>-1</v>
      </c>
      <c r="E27">
        <v>0</v>
      </c>
      <c r="F27">
        <v>1</v>
      </c>
      <c r="G27">
        <v>2</v>
      </c>
      <c r="J27" cm="1">
        <f t="array" ref="J27:P32">_xlfn.SEQUENCE(6,7,CHOOSE(WEEKDAY(J25),2,1,0,-1,-2,-3,-4))</f>
        <v>0</v>
      </c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S27" cm="1">
        <f t="array" ref="S27:Y32">_xlfn.SEQUENCE(6,7,CHOOSE(WEEKDAY(S25),2,1,0,-1,-2,-3,-4))</f>
        <v>-3</v>
      </c>
      <c r="T27">
        <v>-2</v>
      </c>
      <c r="U27">
        <v>-1</v>
      </c>
      <c r="V27">
        <v>0</v>
      </c>
      <c r="W27">
        <v>1</v>
      </c>
      <c r="X27">
        <v>2</v>
      </c>
      <c r="Y27">
        <v>3</v>
      </c>
    </row>
    <row r="28" spans="1:25" x14ac:dyDescent="0.3">
      <c r="A28">
        <v>3</v>
      </c>
      <c r="B28">
        <v>4</v>
      </c>
      <c r="C28">
        <v>5</v>
      </c>
      <c r="D28">
        <v>6</v>
      </c>
      <c r="E28">
        <v>7</v>
      </c>
      <c r="F28">
        <v>8</v>
      </c>
      <c r="G28">
        <v>9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S28">
        <v>4</v>
      </c>
      <c r="T28">
        <v>5</v>
      </c>
      <c r="U28">
        <v>6</v>
      </c>
      <c r="V28">
        <v>7</v>
      </c>
      <c r="W28">
        <v>8</v>
      </c>
      <c r="X28">
        <v>9</v>
      </c>
      <c r="Y28">
        <v>10</v>
      </c>
    </row>
    <row r="29" spans="1:25" x14ac:dyDescent="0.3">
      <c r="A29">
        <v>10</v>
      </c>
      <c r="B29">
        <v>11</v>
      </c>
      <c r="C29">
        <v>12</v>
      </c>
      <c r="D29">
        <v>13</v>
      </c>
      <c r="E29">
        <v>14</v>
      </c>
      <c r="F29">
        <v>15</v>
      </c>
      <c r="G29">
        <v>16</v>
      </c>
      <c r="J29">
        <v>14</v>
      </c>
      <c r="K29">
        <v>15</v>
      </c>
      <c r="L29">
        <v>16</v>
      </c>
      <c r="M29">
        <v>17</v>
      </c>
      <c r="N29">
        <v>18</v>
      </c>
      <c r="O29">
        <v>19</v>
      </c>
      <c r="P29">
        <v>20</v>
      </c>
      <c r="S29">
        <v>11</v>
      </c>
      <c r="T29">
        <v>12</v>
      </c>
      <c r="U29">
        <v>13</v>
      </c>
      <c r="V29">
        <v>14</v>
      </c>
      <c r="W29">
        <v>15</v>
      </c>
      <c r="X29">
        <v>16</v>
      </c>
      <c r="Y29">
        <v>17</v>
      </c>
    </row>
    <row r="30" spans="1:25" x14ac:dyDescent="0.3">
      <c r="A30">
        <v>17</v>
      </c>
      <c r="B30">
        <v>18</v>
      </c>
      <c r="C30">
        <v>19</v>
      </c>
      <c r="D30">
        <v>20</v>
      </c>
      <c r="E30">
        <v>21</v>
      </c>
      <c r="F30">
        <v>22</v>
      </c>
      <c r="G30">
        <v>23</v>
      </c>
      <c r="J30">
        <v>21</v>
      </c>
      <c r="K30">
        <v>22</v>
      </c>
      <c r="L30">
        <v>23</v>
      </c>
      <c r="M30">
        <v>24</v>
      </c>
      <c r="N30">
        <v>25</v>
      </c>
      <c r="O30">
        <v>26</v>
      </c>
      <c r="P30">
        <v>27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</row>
    <row r="31" spans="1:25" x14ac:dyDescent="0.3">
      <c r="A31">
        <v>24</v>
      </c>
      <c r="B31">
        <v>25</v>
      </c>
      <c r="C31">
        <v>26</v>
      </c>
      <c r="D31">
        <v>27</v>
      </c>
      <c r="E31">
        <v>28</v>
      </c>
      <c r="F31">
        <v>29</v>
      </c>
      <c r="G31">
        <v>30</v>
      </c>
      <c r="J31">
        <v>28</v>
      </c>
      <c r="K31">
        <v>29</v>
      </c>
      <c r="L31">
        <v>30</v>
      </c>
      <c r="M31">
        <v>31</v>
      </c>
      <c r="N31">
        <v>32</v>
      </c>
      <c r="O31">
        <v>33</v>
      </c>
      <c r="P31">
        <v>34</v>
      </c>
      <c r="S31">
        <v>25</v>
      </c>
      <c r="T31">
        <v>26</v>
      </c>
      <c r="U31">
        <v>27</v>
      </c>
      <c r="V31">
        <v>28</v>
      </c>
      <c r="W31">
        <v>29</v>
      </c>
      <c r="X31">
        <v>30</v>
      </c>
      <c r="Y31">
        <v>31</v>
      </c>
    </row>
    <row r="32" spans="1:25" x14ac:dyDescent="0.3">
      <c r="A32">
        <v>31</v>
      </c>
      <c r="B32">
        <v>32</v>
      </c>
      <c r="C32">
        <v>33</v>
      </c>
      <c r="D32">
        <v>34</v>
      </c>
      <c r="E32">
        <v>35</v>
      </c>
      <c r="F32">
        <v>36</v>
      </c>
      <c r="G32">
        <v>37</v>
      </c>
      <c r="J32">
        <v>35</v>
      </c>
      <c r="K32">
        <v>36</v>
      </c>
      <c r="L32">
        <v>37</v>
      </c>
      <c r="M32">
        <v>38</v>
      </c>
      <c r="N32">
        <v>39</v>
      </c>
      <c r="O32">
        <v>40</v>
      </c>
      <c r="P32">
        <v>41</v>
      </c>
      <c r="S32">
        <v>32</v>
      </c>
      <c r="T32">
        <v>33</v>
      </c>
      <c r="U32">
        <v>34</v>
      </c>
      <c r="V32">
        <v>35</v>
      </c>
      <c r="W32">
        <v>36</v>
      </c>
      <c r="X32">
        <v>37</v>
      </c>
      <c r="Y32">
        <v>38</v>
      </c>
    </row>
    <row r="34" spans="1:25" x14ac:dyDescent="0.3">
      <c r="A34" s="1">
        <f>DATE($B$2, 10,1)</f>
        <v>45200</v>
      </c>
      <c r="B34" s="2"/>
      <c r="C34" s="2"/>
      <c r="D34" s="2"/>
      <c r="E34" s="2"/>
      <c r="F34" s="2"/>
      <c r="G34" s="2"/>
      <c r="J34" s="1">
        <f>DATE($B$2, 11,1)</f>
        <v>45231</v>
      </c>
      <c r="K34" s="2"/>
      <c r="L34" s="2"/>
      <c r="M34" s="2"/>
      <c r="N34" s="2"/>
      <c r="O34" s="2"/>
      <c r="P34" s="2"/>
      <c r="S34" s="1">
        <f>DATE($B$2, 12,1)</f>
        <v>45261</v>
      </c>
      <c r="T34" s="2"/>
      <c r="U34" s="2"/>
      <c r="V34" s="2"/>
      <c r="W34" s="2"/>
      <c r="X34" s="2"/>
      <c r="Y34" s="2"/>
    </row>
    <row r="35" spans="1:25" x14ac:dyDescent="0.3">
      <c r="A35" s="3" t="s">
        <v>1</v>
      </c>
      <c r="B35" s="3" t="s">
        <v>10</v>
      </c>
      <c r="C35" s="3" t="s">
        <v>3</v>
      </c>
      <c r="D35" s="3" t="s">
        <v>4</v>
      </c>
      <c r="E35" s="3" t="s">
        <v>5</v>
      </c>
      <c r="F35" s="3" t="s">
        <v>11</v>
      </c>
      <c r="G35" s="3" t="s">
        <v>12</v>
      </c>
      <c r="J35" s="3" t="s">
        <v>1</v>
      </c>
      <c r="K35" s="3" t="s">
        <v>10</v>
      </c>
      <c r="L35" s="3" t="s">
        <v>3</v>
      </c>
      <c r="M35" s="3" t="s">
        <v>4</v>
      </c>
      <c r="N35" s="3" t="s">
        <v>5</v>
      </c>
      <c r="O35" s="3" t="s">
        <v>11</v>
      </c>
      <c r="P35" s="3" t="s">
        <v>12</v>
      </c>
      <c r="S35" s="3" t="s">
        <v>1</v>
      </c>
      <c r="T35" s="3" t="s">
        <v>10</v>
      </c>
      <c r="U35" s="3" t="s">
        <v>3</v>
      </c>
      <c r="V35" s="3" t="s">
        <v>4</v>
      </c>
      <c r="W35" s="3" t="s">
        <v>5</v>
      </c>
      <c r="X35" s="3" t="s">
        <v>11</v>
      </c>
      <c r="Y35" s="3" t="s">
        <v>12</v>
      </c>
    </row>
    <row r="36" spans="1:25" x14ac:dyDescent="0.3">
      <c r="A36" cm="1">
        <f t="array" ref="A36:G41">_xlfn.SEQUENCE(6,7,CHOOSE(WEEKDAY(A34),2,1,0,-1,-2,-3,-4))</f>
        <v>2</v>
      </c>
      <c r="B36">
        <v>3</v>
      </c>
      <c r="C36">
        <v>4</v>
      </c>
      <c r="D36">
        <v>5</v>
      </c>
      <c r="E36">
        <v>6</v>
      </c>
      <c r="F36">
        <v>7</v>
      </c>
      <c r="G36">
        <v>8</v>
      </c>
      <c r="J36" cm="1">
        <f t="array" ref="J36:P41">_xlfn.SEQUENCE(6,7,CHOOSE(WEEKDAY(J34),2,1,0,-1,-2,-3,-4))</f>
        <v>-1</v>
      </c>
      <c r="K36">
        <v>0</v>
      </c>
      <c r="L36">
        <v>1</v>
      </c>
      <c r="M36">
        <v>2</v>
      </c>
      <c r="N36">
        <v>3</v>
      </c>
      <c r="O36">
        <v>4</v>
      </c>
      <c r="P36">
        <v>5</v>
      </c>
      <c r="S36" cm="1">
        <f t="array" ref="S36:Y41">_xlfn.SEQUENCE(6,7,CHOOSE(WEEKDAY(S34),2,1,0,-1,-2,-3,-4))</f>
        <v>-3</v>
      </c>
      <c r="T36">
        <v>-2</v>
      </c>
      <c r="U36">
        <v>-1</v>
      </c>
      <c r="V36">
        <v>0</v>
      </c>
      <c r="W36">
        <v>1</v>
      </c>
      <c r="X36">
        <v>2</v>
      </c>
      <c r="Y36">
        <v>3</v>
      </c>
    </row>
    <row r="37" spans="1:25" x14ac:dyDescent="0.3">
      <c r="A37">
        <v>9</v>
      </c>
      <c r="B37">
        <v>10</v>
      </c>
      <c r="C37">
        <v>11</v>
      </c>
      <c r="D37">
        <v>12</v>
      </c>
      <c r="E37">
        <v>13</v>
      </c>
      <c r="F37">
        <v>14</v>
      </c>
      <c r="G37">
        <v>15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P37">
        <v>12</v>
      </c>
      <c r="S37">
        <v>4</v>
      </c>
      <c r="T37">
        <v>5</v>
      </c>
      <c r="U37">
        <v>6</v>
      </c>
      <c r="V37">
        <v>7</v>
      </c>
      <c r="W37">
        <v>8</v>
      </c>
      <c r="X37">
        <v>9</v>
      </c>
      <c r="Y37">
        <v>10</v>
      </c>
    </row>
    <row r="38" spans="1:25" x14ac:dyDescent="0.3">
      <c r="A38">
        <v>16</v>
      </c>
      <c r="B38">
        <v>17</v>
      </c>
      <c r="C38">
        <v>18</v>
      </c>
      <c r="D38">
        <v>19</v>
      </c>
      <c r="E38">
        <v>20</v>
      </c>
      <c r="F38">
        <v>21</v>
      </c>
      <c r="G38">
        <v>22</v>
      </c>
      <c r="J38">
        <v>13</v>
      </c>
      <c r="K38">
        <v>14</v>
      </c>
      <c r="L38">
        <v>15</v>
      </c>
      <c r="M38">
        <v>16</v>
      </c>
      <c r="N38">
        <v>17</v>
      </c>
      <c r="O38">
        <v>18</v>
      </c>
      <c r="P38">
        <v>19</v>
      </c>
      <c r="S38">
        <v>11</v>
      </c>
      <c r="T38">
        <v>12</v>
      </c>
      <c r="U38">
        <v>13</v>
      </c>
      <c r="V38">
        <v>14</v>
      </c>
      <c r="W38">
        <v>15</v>
      </c>
      <c r="X38">
        <v>16</v>
      </c>
      <c r="Y38">
        <v>17</v>
      </c>
    </row>
    <row r="39" spans="1:25" x14ac:dyDescent="0.3">
      <c r="A39">
        <v>23</v>
      </c>
      <c r="B39">
        <v>24</v>
      </c>
      <c r="C39">
        <v>25</v>
      </c>
      <c r="D39">
        <v>26</v>
      </c>
      <c r="E39">
        <v>27</v>
      </c>
      <c r="F39">
        <v>28</v>
      </c>
      <c r="G39">
        <v>29</v>
      </c>
      <c r="J39">
        <v>20</v>
      </c>
      <c r="K39">
        <v>21</v>
      </c>
      <c r="L39">
        <v>22</v>
      </c>
      <c r="M39">
        <v>23</v>
      </c>
      <c r="N39">
        <v>24</v>
      </c>
      <c r="O39">
        <v>25</v>
      </c>
      <c r="P39">
        <v>26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</row>
    <row r="40" spans="1:25" x14ac:dyDescent="0.3">
      <c r="A40">
        <v>30</v>
      </c>
      <c r="B40">
        <v>31</v>
      </c>
      <c r="C40">
        <v>32</v>
      </c>
      <c r="D40">
        <v>33</v>
      </c>
      <c r="E40">
        <v>34</v>
      </c>
      <c r="F40">
        <v>35</v>
      </c>
      <c r="G40">
        <v>36</v>
      </c>
      <c r="J40">
        <v>27</v>
      </c>
      <c r="K40">
        <v>28</v>
      </c>
      <c r="L40">
        <v>29</v>
      </c>
      <c r="M40">
        <v>30</v>
      </c>
      <c r="N40">
        <v>31</v>
      </c>
      <c r="O40">
        <v>32</v>
      </c>
      <c r="P40">
        <v>33</v>
      </c>
      <c r="S40">
        <v>25</v>
      </c>
      <c r="T40">
        <v>26</v>
      </c>
      <c r="U40">
        <v>27</v>
      </c>
      <c r="V40">
        <v>28</v>
      </c>
      <c r="W40">
        <v>29</v>
      </c>
      <c r="X40">
        <v>30</v>
      </c>
      <c r="Y40">
        <v>31</v>
      </c>
    </row>
    <row r="41" spans="1:25" x14ac:dyDescent="0.3">
      <c r="A41">
        <v>37</v>
      </c>
      <c r="B41">
        <v>38</v>
      </c>
      <c r="C41">
        <v>39</v>
      </c>
      <c r="D41">
        <v>40</v>
      </c>
      <c r="E41">
        <v>41</v>
      </c>
      <c r="F41">
        <v>42</v>
      </c>
      <c r="G41">
        <v>43</v>
      </c>
      <c r="J41">
        <v>34</v>
      </c>
      <c r="K41">
        <v>35</v>
      </c>
      <c r="L41">
        <v>36</v>
      </c>
      <c r="M41">
        <v>37</v>
      </c>
      <c r="N41">
        <v>38</v>
      </c>
      <c r="O41">
        <v>39</v>
      </c>
      <c r="P41">
        <v>40</v>
      </c>
      <c r="S41">
        <v>32</v>
      </c>
      <c r="T41">
        <v>33</v>
      </c>
      <c r="U41">
        <v>34</v>
      </c>
      <c r="V41">
        <v>35</v>
      </c>
      <c r="W41">
        <v>36</v>
      </c>
      <c r="X41">
        <v>37</v>
      </c>
      <c r="Y41">
        <v>38</v>
      </c>
    </row>
  </sheetData>
  <mergeCells count="1">
    <mergeCell ref="A1:D1"/>
  </mergeCells>
  <conditionalFormatting sqref="A8:G12 A17:G21 H18">
    <cfRule type="cellIs" dxfId="138" priority="93" operator="greaterThan">
      <formula>DAY(EOMONTH($A$6,0))</formula>
    </cfRule>
    <cfRule type="cellIs" dxfId="137" priority="94" operator="greaterThan">
      <formula>DAY(eomounth($A$6,0))</formula>
    </cfRule>
  </conditionalFormatting>
  <conditionalFormatting sqref="A8:G13">
    <cfRule type="cellIs" dxfId="136" priority="86" operator="greaterThan">
      <formula>DAY(EOMONTH(1,0))</formula>
    </cfRule>
    <cfRule type="cellIs" dxfId="135" priority="87" operator="lessThan">
      <formula>1</formula>
    </cfRule>
  </conditionalFormatting>
  <conditionalFormatting sqref="A17:G21">
    <cfRule type="cellIs" dxfId="134" priority="72" operator="greaterThan">
      <formula>DAY(EOMONTH(1,0))</formula>
    </cfRule>
    <cfRule type="cellIs" dxfId="133" priority="73" operator="lessThan">
      <formula>1</formula>
    </cfRule>
  </conditionalFormatting>
  <conditionalFormatting sqref="A17:G22">
    <cfRule type="cellIs" dxfId="132" priority="9" operator="greaterThan">
      <formula>DAY(EOMONTH($A$15,0))</formula>
    </cfRule>
    <cfRule type="cellIs" dxfId="131" priority="25" operator="greaterThan">
      <formula>DAY(EOMONTH(4,0))</formula>
    </cfRule>
  </conditionalFormatting>
  <conditionalFormatting sqref="A27:G31">
    <cfRule type="cellIs" dxfId="130" priority="56" operator="lessThan">
      <formula>1</formula>
    </cfRule>
    <cfRule type="cellIs" dxfId="129" priority="55" operator="greaterThan">
      <formula>DAY(eomounth($A$6,0))</formula>
    </cfRule>
    <cfRule type="cellIs" dxfId="128" priority="54" operator="greaterThan">
      <formula>DAY(EOMONTH($A$6,0))</formula>
    </cfRule>
  </conditionalFormatting>
  <conditionalFormatting sqref="A27:G32">
    <cfRule type="cellIs" dxfId="127" priority="6" operator="greaterThan">
      <formula>DAY(EOMONTH($A$25,0))</formula>
    </cfRule>
    <cfRule type="cellIs" dxfId="126" priority="53" operator="lessThan">
      <formula>1</formula>
    </cfRule>
    <cfRule type="cellIs" dxfId="125" priority="22" operator="greaterThan">
      <formula>DAY(EOMONTH(7,0))</formula>
    </cfRule>
    <cfRule type="cellIs" dxfId="124" priority="52" operator="greaterThan">
      <formula>DAY(EOMONTH(1,0))</formula>
    </cfRule>
  </conditionalFormatting>
  <conditionalFormatting sqref="A36:G40">
    <cfRule type="cellIs" dxfId="123" priority="39" operator="greaterThan">
      <formula>DAY(EOMONTH($A$6,0))</formula>
    </cfRule>
    <cfRule type="cellIs" dxfId="122" priority="41" operator="lessThan">
      <formula>1</formula>
    </cfRule>
    <cfRule type="cellIs" dxfId="121" priority="40" operator="greaterThan">
      <formula>DAY(eomounth($A$6,0))</formula>
    </cfRule>
  </conditionalFormatting>
  <conditionalFormatting sqref="A36:G41">
    <cfRule type="cellIs" dxfId="120" priority="3" operator="greaterThan">
      <formula>DAY(EOMONTH($A$34,0))</formula>
    </cfRule>
    <cfRule type="cellIs" dxfId="119" priority="37" operator="greaterThan">
      <formula>DAY(EOMONTH(1,0))</formula>
    </cfRule>
    <cfRule type="cellIs" dxfId="118" priority="38" operator="lessThan">
      <formula>1</formula>
    </cfRule>
    <cfRule type="cellIs" dxfId="117" priority="19" operator="greaterThan">
      <formula>DAY(EOMONTH(10,0))</formula>
    </cfRule>
  </conditionalFormatting>
  <conditionalFormatting sqref="H18 A8:G12 A17:G21">
    <cfRule type="cellIs" dxfId="116" priority="97" operator="lessThan">
      <formula>1</formula>
    </cfRule>
  </conditionalFormatting>
  <conditionalFormatting sqref="H18">
    <cfRule type="cellIs" dxfId="115" priority="96" operator="lessThan">
      <formula>1</formula>
    </cfRule>
  </conditionalFormatting>
  <conditionalFormatting sqref="J8:P13">
    <cfRule type="cellIs" dxfId="114" priority="12" operator="lessThan">
      <formula>1</formula>
    </cfRule>
    <cfRule type="cellIs" dxfId="113" priority="11" operator="greaterThan">
      <formula>DAY(EOMONTH($J$6,0))</formula>
    </cfRule>
  </conditionalFormatting>
  <conditionalFormatting sqref="J17:P21">
    <cfRule type="cellIs" dxfId="112" priority="68" operator="lessThan">
      <formula>1</formula>
    </cfRule>
    <cfRule type="cellIs" dxfId="111" priority="70" operator="greaterThan">
      <formula>DAY(eomounth($A$6,0))</formula>
    </cfRule>
    <cfRule type="cellIs" dxfId="110" priority="69" operator="greaterThan">
      <formula>DAY(EOMONTH($A$6,0))</formula>
    </cfRule>
    <cfRule type="cellIs" dxfId="109" priority="71" operator="lessThan">
      <formula>1</formula>
    </cfRule>
    <cfRule type="cellIs" dxfId="108" priority="67" operator="greaterThan">
      <formula>DAY(EOMONTH(1,0))</formula>
    </cfRule>
  </conditionalFormatting>
  <conditionalFormatting sqref="J17:P22">
    <cfRule type="cellIs" dxfId="107" priority="8" operator="greaterThan">
      <formula>DAY(EOMONTH($J$15,0))</formula>
    </cfRule>
    <cfRule type="cellIs" dxfId="106" priority="24" operator="greaterThan">
      <formula>DAY(EOMONTH(5,0))</formula>
    </cfRule>
  </conditionalFormatting>
  <conditionalFormatting sqref="J27:P31">
    <cfRule type="cellIs" dxfId="105" priority="51" operator="lessThan">
      <formula>1</formula>
    </cfRule>
    <cfRule type="cellIs" dxfId="104" priority="50" operator="greaterThan">
      <formula>DAY(eomounth($A$6,0))</formula>
    </cfRule>
    <cfRule type="cellIs" dxfId="103" priority="49" operator="greaterThan">
      <formula>DAY(EOMONTH($A$6,0))</formula>
    </cfRule>
  </conditionalFormatting>
  <conditionalFormatting sqref="J27:P32">
    <cfRule type="cellIs" dxfId="102" priority="47" operator="greaterThan">
      <formula>DAY(EOMONTH(1,0))</formula>
    </cfRule>
    <cfRule type="cellIs" dxfId="101" priority="5" operator="greaterThan">
      <formula>DAY(EOMONTH($J$25,0))</formula>
    </cfRule>
    <cfRule type="cellIs" dxfId="100" priority="21" operator="greaterThan">
      <formula>DAY(EOMONTH(8,0))</formula>
    </cfRule>
    <cfRule type="cellIs" dxfId="99" priority="48" operator="lessThan">
      <formula>1</formula>
    </cfRule>
  </conditionalFormatting>
  <conditionalFormatting sqref="J36:P40">
    <cfRule type="cellIs" dxfId="98" priority="34" operator="greaterThan">
      <formula>DAY(EOMONTH($A$6,0))</formula>
    </cfRule>
    <cfRule type="cellIs" dxfId="97" priority="35" operator="greaterThan">
      <formula>DAY(eomounth($A$6,0))</formula>
    </cfRule>
    <cfRule type="cellIs" dxfId="96" priority="36" operator="lessThan">
      <formula>1</formula>
    </cfRule>
  </conditionalFormatting>
  <conditionalFormatting sqref="J36:P41">
    <cfRule type="cellIs" dxfId="95" priority="18" operator="greaterThan">
      <formula>DAY(EOMONTH(11,0))</formula>
    </cfRule>
    <cfRule type="cellIs" dxfId="94" priority="32" operator="greaterThan">
      <formula>DAY(EOMONTH(1,0))</formula>
    </cfRule>
    <cfRule type="cellIs" dxfId="93" priority="33" operator="lessThan">
      <formula>1</formula>
    </cfRule>
    <cfRule type="cellIs" dxfId="92" priority="2" operator="greaterThan">
      <formula>DAY(EOMONTH($J$34,0))</formula>
    </cfRule>
  </conditionalFormatting>
  <conditionalFormatting sqref="S8:Y12">
    <cfRule type="cellIs" dxfId="91" priority="62" operator="greaterThan">
      <formula>DAY(EOMONTH(1,0))</formula>
    </cfRule>
    <cfRule type="cellIs" dxfId="90" priority="63" operator="lessThan">
      <formula>1</formula>
    </cfRule>
    <cfRule type="cellIs" dxfId="89" priority="64" operator="greaterThan">
      <formula>DAY(EOMONTH($A$6,0))</formula>
    </cfRule>
    <cfRule type="cellIs" dxfId="88" priority="65" operator="greaterThan">
      <formula>DAY(eomounth($A$6,0))</formula>
    </cfRule>
    <cfRule type="cellIs" dxfId="87" priority="66" operator="lessThan">
      <formula>1</formula>
    </cfRule>
  </conditionalFormatting>
  <conditionalFormatting sqref="S8:Y13">
    <cfRule type="cellIs" dxfId="86" priority="26" operator="greaterThan">
      <formula>DAY(EOMONTH(3,0))</formula>
    </cfRule>
    <cfRule type="cellIs" dxfId="85" priority="10" operator="greaterThan">
      <formula>DAY(EOMONTH($S$6,0))</formula>
    </cfRule>
  </conditionalFormatting>
  <conditionalFormatting sqref="S17:Y21">
    <cfRule type="cellIs" dxfId="84" priority="57" operator="greaterThan">
      <formula>DAY(EOMONTH(1,0))</formula>
    </cfRule>
    <cfRule type="cellIs" dxfId="83" priority="58" operator="lessThan">
      <formula>1</formula>
    </cfRule>
    <cfRule type="cellIs" dxfId="82" priority="59" operator="greaterThan">
      <formula>DAY(EOMONTH($A$6,0))</formula>
    </cfRule>
    <cfRule type="cellIs" dxfId="81" priority="60" operator="greaterThan">
      <formula>DAY(eomounth($A$6,0))</formula>
    </cfRule>
    <cfRule type="cellIs" dxfId="80" priority="61" operator="lessThan">
      <formula>1</formula>
    </cfRule>
  </conditionalFormatting>
  <conditionalFormatting sqref="S17:Y22">
    <cfRule type="cellIs" dxfId="79" priority="7" operator="greaterThan">
      <formula>DAY(EOMONTH($S$15,0))</formula>
    </cfRule>
    <cfRule type="cellIs" dxfId="78" priority="23" operator="greaterThan">
      <formula>DAY(EOMONTH(5,0))</formula>
    </cfRule>
  </conditionalFormatting>
  <conditionalFormatting sqref="S27:Y31">
    <cfRule type="cellIs" dxfId="77" priority="44" operator="greaterThan">
      <formula>DAY(EOMONTH($A$6,0))</formula>
    </cfRule>
    <cfRule type="cellIs" dxfId="76" priority="45" operator="greaterThan">
      <formula>DAY(eomounth($A$6,0))</formula>
    </cfRule>
    <cfRule type="cellIs" dxfId="75" priority="46" operator="lessThan">
      <formula>1</formula>
    </cfRule>
  </conditionalFormatting>
  <conditionalFormatting sqref="S27:Y32">
    <cfRule type="cellIs" dxfId="74" priority="20" operator="greaterThan">
      <formula>DAY(EOMONTH(9,0))</formula>
    </cfRule>
    <cfRule type="cellIs" dxfId="73" priority="4" operator="greaterThan">
      <formula>DAY(EOMONTH($S$25,0))</formula>
    </cfRule>
    <cfRule type="cellIs" dxfId="72" priority="43" operator="lessThan">
      <formula>1</formula>
    </cfRule>
    <cfRule type="cellIs" dxfId="71" priority="42" operator="greaterThan">
      <formula>DAY(EOMONTH(1,0))</formula>
    </cfRule>
  </conditionalFormatting>
  <conditionalFormatting sqref="S36:Y40">
    <cfRule type="cellIs" dxfId="70" priority="31" operator="lessThan">
      <formula>1</formula>
    </cfRule>
    <cfRule type="cellIs" dxfId="69" priority="30" operator="greaterThan">
      <formula>DAY(eomounth($A$6,0))</formula>
    </cfRule>
    <cfRule type="cellIs" dxfId="68" priority="29" operator="greaterThan">
      <formula>DAY(EOMONTH($A$6,0))</formula>
    </cfRule>
  </conditionalFormatting>
  <conditionalFormatting sqref="S36:Y41">
    <cfRule type="cellIs" dxfId="67" priority="27" operator="greaterThan">
      <formula>DAY(EOMONTH(1,0))</formula>
    </cfRule>
    <cfRule type="cellIs" dxfId="66" priority="1" operator="greaterThan">
      <formula>DAY(EOMONTH($S$34,0))</formula>
    </cfRule>
    <cfRule type="cellIs" dxfId="65" priority="17" operator="greaterThan">
      <formula>DAY(EOMONTH(12,0))</formula>
    </cfRule>
    <cfRule type="cellIs" dxfId="64" priority="28" operator="lessThan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24FD-2853-4602-877F-2DE94CD2A3B1}">
  <sheetPr codeName="Sheet4"/>
  <dimension ref="A1:Y112"/>
  <sheetViews>
    <sheetView workbookViewId="0">
      <selection activeCell="H45" sqref="H45:I110"/>
    </sheetView>
  </sheetViews>
  <sheetFormatPr defaultRowHeight="14.4" x14ac:dyDescent="0.3"/>
  <cols>
    <col min="1" max="2" width="8.88671875" customWidth="1"/>
    <col min="8" max="8" width="15.109375" customWidth="1"/>
    <col min="9" max="9" width="10.44140625" bestFit="1" customWidth="1"/>
    <col min="10" max="10" width="9.5546875" bestFit="1" customWidth="1"/>
  </cols>
  <sheetData>
    <row r="1" spans="1:25" ht="18" x14ac:dyDescent="0.35">
      <c r="A1" s="43" t="s">
        <v>8</v>
      </c>
      <c r="B1" s="43"/>
      <c r="C1" s="43"/>
    </row>
    <row r="2" spans="1:25" ht="18" x14ac:dyDescent="0.35">
      <c r="A2" s="5">
        <v>2036</v>
      </c>
      <c r="B2" s="6" t="s">
        <v>13</v>
      </c>
      <c r="C2" s="5">
        <f>A2+1</f>
        <v>2037</v>
      </c>
    </row>
    <row r="6" spans="1:25" x14ac:dyDescent="0.3">
      <c r="A6" s="42">
        <f>DATE($A$2,9,1)</f>
        <v>49919</v>
      </c>
      <c r="B6" s="42"/>
      <c r="C6" s="42"/>
      <c r="D6" s="42"/>
      <c r="E6" s="42"/>
      <c r="F6" s="42"/>
      <c r="G6" s="42"/>
      <c r="J6" s="42">
        <f>DATE($A$2,10,1)</f>
        <v>49949</v>
      </c>
      <c r="K6" s="42"/>
      <c r="L6" s="42"/>
      <c r="M6" s="42"/>
      <c r="N6" s="42"/>
      <c r="O6" s="42"/>
      <c r="P6" s="42"/>
      <c r="S6" s="42">
        <f>DATE($A$2,11,1)</f>
        <v>49980</v>
      </c>
      <c r="T6" s="42"/>
      <c r="U6" s="42"/>
      <c r="V6" s="42"/>
      <c r="W6" s="42"/>
      <c r="X6" s="42"/>
      <c r="Y6" s="42"/>
    </row>
    <row r="7" spans="1:25" x14ac:dyDescent="0.3">
      <c r="A7" s="7" t="s">
        <v>1</v>
      </c>
      <c r="B7" s="7" t="s">
        <v>10</v>
      </c>
      <c r="C7" s="7" t="s">
        <v>3</v>
      </c>
      <c r="D7" s="7" t="s">
        <v>4</v>
      </c>
      <c r="E7" s="7" t="s">
        <v>5</v>
      </c>
      <c r="F7" s="7" t="s">
        <v>11</v>
      </c>
      <c r="G7" s="7" t="s">
        <v>12</v>
      </c>
      <c r="J7" s="7" t="s">
        <v>1</v>
      </c>
      <c r="K7" s="7" t="s">
        <v>10</v>
      </c>
      <c r="L7" s="7" t="s">
        <v>3</v>
      </c>
      <c r="M7" s="7" t="s">
        <v>4</v>
      </c>
      <c r="N7" s="7" t="s">
        <v>5</v>
      </c>
      <c r="O7" s="7" t="s">
        <v>11</v>
      </c>
      <c r="P7" s="7" t="s">
        <v>12</v>
      </c>
      <c r="S7" s="7" t="s">
        <v>1</v>
      </c>
      <c r="T7" s="7" t="s">
        <v>10</v>
      </c>
      <c r="U7" s="7" t="s">
        <v>3</v>
      </c>
      <c r="V7" s="7" t="s">
        <v>4</v>
      </c>
      <c r="W7" s="7" t="s">
        <v>5</v>
      </c>
      <c r="X7" s="7" t="s">
        <v>11</v>
      </c>
      <c r="Y7" s="7" t="s">
        <v>12</v>
      </c>
    </row>
    <row r="8" spans="1:25" x14ac:dyDescent="0.3">
      <c r="A8" cm="1">
        <f t="array" ref="A8:G13">_xlfn.SEQUENCE(6,7,CHOOSE(WEEKDAY(A6),2,1,0,-1,-2,-3,-4))</f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J8" cm="1">
        <f t="array" ref="J8:P13">_xlfn.SEQUENCE(6,7,CHOOSE(WEEKDAY(J6),2,1,0,-1,-2,-3,-4))</f>
        <v>-1</v>
      </c>
      <c r="K8">
        <v>0</v>
      </c>
      <c r="L8">
        <v>1</v>
      </c>
      <c r="M8">
        <v>2</v>
      </c>
      <c r="N8">
        <v>3</v>
      </c>
      <c r="O8">
        <v>4</v>
      </c>
      <c r="P8">
        <v>5</v>
      </c>
      <c r="S8" cm="1">
        <f t="array" ref="S8:Y13">_xlfn.SEQUENCE(6,7,CHOOSE(WEEKDAY(S6),2,1,0,-1,-2,-3,-4))</f>
        <v>-4</v>
      </c>
      <c r="T8">
        <v>-3</v>
      </c>
      <c r="U8">
        <v>-2</v>
      </c>
      <c r="V8">
        <v>-1</v>
      </c>
      <c r="W8">
        <v>0</v>
      </c>
      <c r="X8">
        <v>1</v>
      </c>
      <c r="Y8">
        <v>2</v>
      </c>
    </row>
    <row r="9" spans="1:25" x14ac:dyDescent="0.3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S9">
        <v>3</v>
      </c>
      <c r="T9">
        <v>4</v>
      </c>
      <c r="U9">
        <v>5</v>
      </c>
      <c r="V9">
        <v>6</v>
      </c>
      <c r="W9">
        <v>7</v>
      </c>
      <c r="X9">
        <v>8</v>
      </c>
      <c r="Y9">
        <v>9</v>
      </c>
    </row>
    <row r="10" spans="1:25" x14ac:dyDescent="0.3">
      <c r="A10">
        <v>15</v>
      </c>
      <c r="B10">
        <v>16</v>
      </c>
      <c r="C10">
        <v>17</v>
      </c>
      <c r="D10">
        <v>18</v>
      </c>
      <c r="E10">
        <v>19</v>
      </c>
      <c r="F10">
        <v>20</v>
      </c>
      <c r="G10">
        <v>21</v>
      </c>
      <c r="J10">
        <v>13</v>
      </c>
      <c r="K10">
        <v>14</v>
      </c>
      <c r="L10">
        <v>15</v>
      </c>
      <c r="M10">
        <v>16</v>
      </c>
      <c r="N10">
        <v>17</v>
      </c>
      <c r="O10">
        <v>18</v>
      </c>
      <c r="P10">
        <v>19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15</v>
      </c>
      <c r="Y10">
        <v>16</v>
      </c>
    </row>
    <row r="11" spans="1:25" x14ac:dyDescent="0.3">
      <c r="A11">
        <v>22</v>
      </c>
      <c r="B11">
        <v>23</v>
      </c>
      <c r="C11">
        <v>24</v>
      </c>
      <c r="D11">
        <v>25</v>
      </c>
      <c r="E11">
        <v>26</v>
      </c>
      <c r="F11">
        <v>27</v>
      </c>
      <c r="G11">
        <v>28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</row>
    <row r="12" spans="1:25" x14ac:dyDescent="0.3">
      <c r="A12">
        <v>29</v>
      </c>
      <c r="B12">
        <v>30</v>
      </c>
      <c r="C12">
        <v>31</v>
      </c>
      <c r="D12">
        <v>32</v>
      </c>
      <c r="E12">
        <v>33</v>
      </c>
      <c r="F12">
        <v>34</v>
      </c>
      <c r="G12">
        <v>35</v>
      </c>
      <c r="J12">
        <v>27</v>
      </c>
      <c r="K12">
        <v>28</v>
      </c>
      <c r="L12">
        <v>29</v>
      </c>
      <c r="M12">
        <v>30</v>
      </c>
      <c r="N12">
        <v>31</v>
      </c>
      <c r="O12">
        <v>32</v>
      </c>
      <c r="P12">
        <v>33</v>
      </c>
      <c r="S12">
        <v>24</v>
      </c>
      <c r="T12">
        <v>25</v>
      </c>
      <c r="U12">
        <v>26</v>
      </c>
      <c r="V12">
        <v>27</v>
      </c>
      <c r="W12">
        <v>28</v>
      </c>
      <c r="X12">
        <v>29</v>
      </c>
      <c r="Y12">
        <v>30</v>
      </c>
    </row>
    <row r="13" spans="1:25" x14ac:dyDescent="0.3">
      <c r="A13">
        <v>36</v>
      </c>
      <c r="B13">
        <v>37</v>
      </c>
      <c r="C13">
        <v>38</v>
      </c>
      <c r="D13">
        <v>39</v>
      </c>
      <c r="E13">
        <v>40</v>
      </c>
      <c r="F13">
        <v>41</v>
      </c>
      <c r="G13">
        <v>42</v>
      </c>
      <c r="J13">
        <v>34</v>
      </c>
      <c r="K13">
        <v>35</v>
      </c>
      <c r="L13">
        <v>36</v>
      </c>
      <c r="M13">
        <v>37</v>
      </c>
      <c r="N13">
        <v>38</v>
      </c>
      <c r="O13">
        <v>39</v>
      </c>
      <c r="P13">
        <v>40</v>
      </c>
      <c r="S13">
        <v>31</v>
      </c>
      <c r="T13">
        <v>32</v>
      </c>
      <c r="U13">
        <v>33</v>
      </c>
      <c r="V13">
        <v>34</v>
      </c>
      <c r="W13">
        <v>35</v>
      </c>
      <c r="X13">
        <v>36</v>
      </c>
      <c r="Y13">
        <v>37</v>
      </c>
    </row>
    <row r="15" spans="1:25" x14ac:dyDescent="0.3">
      <c r="A15" s="42">
        <f>DATE($A$2,12,1)</f>
        <v>50010</v>
      </c>
      <c r="B15" s="42"/>
      <c r="C15" s="42"/>
      <c r="D15" s="42"/>
      <c r="E15" s="42"/>
      <c r="F15" s="42"/>
      <c r="G15" s="42"/>
      <c r="J15" s="42">
        <f>DATE($C$2,1,1)</f>
        <v>50041</v>
      </c>
      <c r="K15" s="42"/>
      <c r="L15" s="42"/>
      <c r="M15" s="42"/>
      <c r="N15" s="42"/>
      <c r="O15" s="42"/>
      <c r="P15" s="42"/>
      <c r="S15" s="42">
        <f>DATE($C$2,2,1)</f>
        <v>50072</v>
      </c>
      <c r="T15" s="42"/>
      <c r="U15" s="42"/>
      <c r="V15" s="42"/>
      <c r="W15" s="42"/>
      <c r="X15" s="42"/>
      <c r="Y15" s="42"/>
    </row>
    <row r="16" spans="1:25" x14ac:dyDescent="0.3">
      <c r="A16" s="7" t="s">
        <v>1</v>
      </c>
      <c r="B16" s="7" t="s">
        <v>10</v>
      </c>
      <c r="C16" s="7" t="s">
        <v>3</v>
      </c>
      <c r="D16" s="7" t="s">
        <v>4</v>
      </c>
      <c r="E16" s="7" t="s">
        <v>5</v>
      </c>
      <c r="F16" s="7" t="s">
        <v>11</v>
      </c>
      <c r="G16" s="7" t="s">
        <v>12</v>
      </c>
      <c r="J16" s="7" t="s">
        <v>1</v>
      </c>
      <c r="K16" s="7" t="s">
        <v>10</v>
      </c>
      <c r="L16" s="7" t="s">
        <v>3</v>
      </c>
      <c r="M16" s="7" t="s">
        <v>4</v>
      </c>
      <c r="N16" s="7" t="s">
        <v>5</v>
      </c>
      <c r="O16" s="7" t="s">
        <v>11</v>
      </c>
      <c r="P16" s="7" t="s">
        <v>12</v>
      </c>
      <c r="S16" s="7" t="s">
        <v>1</v>
      </c>
      <c r="T16" s="7" t="s">
        <v>10</v>
      </c>
      <c r="U16" s="7" t="s">
        <v>3</v>
      </c>
      <c r="V16" s="7" t="s">
        <v>4</v>
      </c>
      <c r="W16" s="7" t="s">
        <v>5</v>
      </c>
      <c r="X16" s="7" t="s">
        <v>11</v>
      </c>
      <c r="Y16" s="7" t="s">
        <v>12</v>
      </c>
    </row>
    <row r="17" spans="1:25" x14ac:dyDescent="0.3">
      <c r="A17" cm="1">
        <f t="array" ref="A17:G22">_xlfn.SEQUENCE(6,7,CHOOSE(WEEKDAY(A15),2,1,0,-1,-2,-3,-4))</f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J17" cm="1">
        <f t="array" ref="J17:P22">_xlfn.SEQUENCE(6,7,CHOOSE(WEEKDAY(J15),2,1,0,-1,-2,-3,-4))</f>
        <v>-2</v>
      </c>
      <c r="K17">
        <v>-1</v>
      </c>
      <c r="L17">
        <v>0</v>
      </c>
      <c r="M17">
        <v>1</v>
      </c>
      <c r="N17">
        <v>2</v>
      </c>
      <c r="O17">
        <v>3</v>
      </c>
      <c r="P17">
        <v>4</v>
      </c>
      <c r="S17" cm="1">
        <f t="array" ref="S17:Y22">_xlfn.SEQUENCE(6,7,CHOOSE(WEEKDAY(S15),2,1,0,-1,-2,-3,-4))</f>
        <v>2</v>
      </c>
      <c r="T17">
        <v>3</v>
      </c>
      <c r="U17">
        <v>4</v>
      </c>
      <c r="V17">
        <v>5</v>
      </c>
      <c r="W17">
        <v>6</v>
      </c>
      <c r="X17">
        <v>7</v>
      </c>
      <c r="Y17">
        <v>8</v>
      </c>
    </row>
    <row r="18" spans="1:25" x14ac:dyDescent="0.3">
      <c r="A18">
        <v>8</v>
      </c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J18">
        <v>5</v>
      </c>
      <c r="K18">
        <v>6</v>
      </c>
      <c r="L18">
        <v>7</v>
      </c>
      <c r="M18">
        <v>8</v>
      </c>
      <c r="N18">
        <v>9</v>
      </c>
      <c r="O18">
        <v>10</v>
      </c>
      <c r="P18">
        <v>11</v>
      </c>
      <c r="S18">
        <v>9</v>
      </c>
      <c r="T18">
        <v>10</v>
      </c>
      <c r="U18">
        <v>11</v>
      </c>
      <c r="V18">
        <v>12</v>
      </c>
      <c r="W18">
        <v>13</v>
      </c>
      <c r="X18">
        <v>14</v>
      </c>
      <c r="Y18">
        <v>15</v>
      </c>
    </row>
    <row r="19" spans="1:25" x14ac:dyDescent="0.3">
      <c r="A19">
        <v>15</v>
      </c>
      <c r="B19">
        <v>16</v>
      </c>
      <c r="C19">
        <v>17</v>
      </c>
      <c r="D19">
        <v>18</v>
      </c>
      <c r="E19">
        <v>19</v>
      </c>
      <c r="F19">
        <v>20</v>
      </c>
      <c r="G19">
        <v>21</v>
      </c>
      <c r="J19">
        <v>12</v>
      </c>
      <c r="K19">
        <v>13</v>
      </c>
      <c r="L19">
        <v>14</v>
      </c>
      <c r="M19">
        <v>15</v>
      </c>
      <c r="N19">
        <v>16</v>
      </c>
      <c r="O19">
        <v>17</v>
      </c>
      <c r="P19">
        <v>18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</row>
    <row r="20" spans="1:25" x14ac:dyDescent="0.3">
      <c r="A20">
        <v>22</v>
      </c>
      <c r="B20">
        <v>23</v>
      </c>
      <c r="C20">
        <v>24</v>
      </c>
      <c r="D20">
        <v>25</v>
      </c>
      <c r="E20">
        <v>26</v>
      </c>
      <c r="F20">
        <v>27</v>
      </c>
      <c r="G20">
        <v>28</v>
      </c>
      <c r="J20">
        <v>19</v>
      </c>
      <c r="K20">
        <v>20</v>
      </c>
      <c r="L20">
        <v>21</v>
      </c>
      <c r="M20">
        <v>22</v>
      </c>
      <c r="N20">
        <v>23</v>
      </c>
      <c r="O20">
        <v>24</v>
      </c>
      <c r="P20">
        <v>25</v>
      </c>
      <c r="S20">
        <v>23</v>
      </c>
      <c r="T20">
        <v>24</v>
      </c>
      <c r="U20">
        <v>25</v>
      </c>
      <c r="V20">
        <v>26</v>
      </c>
      <c r="W20">
        <v>27</v>
      </c>
      <c r="X20">
        <v>28</v>
      </c>
      <c r="Y20">
        <v>29</v>
      </c>
    </row>
    <row r="21" spans="1:25" x14ac:dyDescent="0.3">
      <c r="A21">
        <v>29</v>
      </c>
      <c r="B21">
        <v>30</v>
      </c>
      <c r="C21">
        <v>31</v>
      </c>
      <c r="D21">
        <v>32</v>
      </c>
      <c r="E21">
        <v>33</v>
      </c>
      <c r="F21">
        <v>34</v>
      </c>
      <c r="G21">
        <v>35</v>
      </c>
      <c r="J21">
        <v>26</v>
      </c>
      <c r="K21">
        <v>27</v>
      </c>
      <c r="L21">
        <v>28</v>
      </c>
      <c r="M21">
        <v>29</v>
      </c>
      <c r="N21">
        <v>30</v>
      </c>
      <c r="O21">
        <v>31</v>
      </c>
      <c r="P21">
        <v>32</v>
      </c>
      <c r="S21">
        <v>30</v>
      </c>
      <c r="T21">
        <v>31</v>
      </c>
      <c r="U21">
        <v>32</v>
      </c>
      <c r="V21">
        <v>33</v>
      </c>
      <c r="W21">
        <v>34</v>
      </c>
      <c r="X21">
        <v>35</v>
      </c>
      <c r="Y21">
        <v>36</v>
      </c>
    </row>
    <row r="22" spans="1:25" x14ac:dyDescent="0.3">
      <c r="A22">
        <v>36</v>
      </c>
      <c r="B22">
        <v>37</v>
      </c>
      <c r="C22">
        <v>38</v>
      </c>
      <c r="D22">
        <v>39</v>
      </c>
      <c r="E22">
        <v>40</v>
      </c>
      <c r="F22">
        <v>41</v>
      </c>
      <c r="G22">
        <v>42</v>
      </c>
      <c r="J22">
        <v>33</v>
      </c>
      <c r="K22">
        <v>34</v>
      </c>
      <c r="L22">
        <v>35</v>
      </c>
      <c r="M22">
        <v>36</v>
      </c>
      <c r="N22">
        <v>37</v>
      </c>
      <c r="O22">
        <v>38</v>
      </c>
      <c r="P22">
        <v>39</v>
      </c>
      <c r="S22">
        <v>37</v>
      </c>
      <c r="T22">
        <v>38</v>
      </c>
      <c r="U22">
        <v>39</v>
      </c>
      <c r="V22">
        <v>40</v>
      </c>
      <c r="W22">
        <v>41</v>
      </c>
      <c r="X22">
        <v>42</v>
      </c>
      <c r="Y22">
        <v>43</v>
      </c>
    </row>
    <row r="24" spans="1:25" x14ac:dyDescent="0.3">
      <c r="A24" s="42">
        <f>DATE($C$2,3,1)</f>
        <v>50100</v>
      </c>
      <c r="B24" s="42"/>
      <c r="C24" s="42"/>
      <c r="D24" s="42"/>
      <c r="E24" s="42"/>
      <c r="F24" s="42"/>
      <c r="G24" s="42"/>
      <c r="J24" s="42">
        <f>DATE($C$2,4,1)</f>
        <v>50131</v>
      </c>
      <c r="K24" s="42"/>
      <c r="L24" s="42"/>
      <c r="M24" s="42"/>
      <c r="N24" s="42"/>
      <c r="O24" s="42"/>
      <c r="P24" s="42"/>
      <c r="S24" s="42">
        <f>DATE($C$2,5,1)</f>
        <v>50161</v>
      </c>
      <c r="T24" s="42"/>
      <c r="U24" s="42"/>
      <c r="V24" s="42"/>
      <c r="W24" s="42"/>
      <c r="X24" s="42"/>
      <c r="Y24" s="42"/>
    </row>
    <row r="25" spans="1:25" x14ac:dyDescent="0.3">
      <c r="A25" s="7" t="s">
        <v>1</v>
      </c>
      <c r="B25" s="7" t="s">
        <v>10</v>
      </c>
      <c r="C25" s="7" t="s">
        <v>3</v>
      </c>
      <c r="D25" s="7" t="s">
        <v>4</v>
      </c>
      <c r="E25" s="7" t="s">
        <v>5</v>
      </c>
      <c r="F25" s="7" t="s">
        <v>11</v>
      </c>
      <c r="G25" s="7" t="s">
        <v>12</v>
      </c>
      <c r="J25" s="7" t="s">
        <v>1</v>
      </c>
      <c r="K25" s="7" t="s">
        <v>10</v>
      </c>
      <c r="L25" s="7" t="s">
        <v>3</v>
      </c>
      <c r="M25" s="7" t="s">
        <v>4</v>
      </c>
      <c r="N25" s="7" t="s">
        <v>5</v>
      </c>
      <c r="O25" s="7" t="s">
        <v>11</v>
      </c>
      <c r="P25" s="7" t="s">
        <v>12</v>
      </c>
      <c r="S25" s="7" t="s">
        <v>1</v>
      </c>
      <c r="T25" s="7" t="s">
        <v>10</v>
      </c>
      <c r="U25" s="7" t="s">
        <v>3</v>
      </c>
      <c r="V25" s="7" t="s">
        <v>4</v>
      </c>
      <c r="W25" s="7" t="s">
        <v>5</v>
      </c>
      <c r="X25" s="7" t="s">
        <v>11</v>
      </c>
      <c r="Y25" s="7" t="s">
        <v>12</v>
      </c>
    </row>
    <row r="26" spans="1:25" x14ac:dyDescent="0.3">
      <c r="A26" cm="1">
        <f t="array" ref="A26:G31">_xlfn.SEQUENCE(6,7,CHOOSE(WEEKDAY(A24),2,1,0,-1,-2,-3,-4))</f>
        <v>2</v>
      </c>
      <c r="B26">
        <v>3</v>
      </c>
      <c r="C26">
        <v>4</v>
      </c>
      <c r="D26">
        <v>5</v>
      </c>
      <c r="E26">
        <v>6</v>
      </c>
      <c r="F26">
        <v>7</v>
      </c>
      <c r="G26">
        <v>8</v>
      </c>
      <c r="J26" cm="1">
        <f t="array" ref="J26:P31">_xlfn.SEQUENCE(6,7,CHOOSE(WEEKDAY(J24),2,1,0,-1,-2,-3,-4))</f>
        <v>-1</v>
      </c>
      <c r="K26">
        <v>0</v>
      </c>
      <c r="L26">
        <v>1</v>
      </c>
      <c r="M26">
        <v>2</v>
      </c>
      <c r="N26">
        <v>3</v>
      </c>
      <c r="O26">
        <v>4</v>
      </c>
      <c r="P26">
        <v>5</v>
      </c>
      <c r="S26" cm="1">
        <f t="array" ref="S26:Y31">_xlfn.SEQUENCE(6,7,CHOOSE(WEEKDAY(S24),2,1,0,-1,-2,-3,-4))</f>
        <v>-3</v>
      </c>
      <c r="T26">
        <v>-2</v>
      </c>
      <c r="U26">
        <v>-1</v>
      </c>
      <c r="V26">
        <v>0</v>
      </c>
      <c r="W26">
        <v>1</v>
      </c>
      <c r="X26">
        <v>2</v>
      </c>
      <c r="Y26">
        <v>3</v>
      </c>
    </row>
    <row r="27" spans="1:25" x14ac:dyDescent="0.3">
      <c r="A27">
        <v>9</v>
      </c>
      <c r="B27">
        <v>10</v>
      </c>
      <c r="C27">
        <v>11</v>
      </c>
      <c r="D27">
        <v>12</v>
      </c>
      <c r="E27">
        <v>13</v>
      </c>
      <c r="F27">
        <v>14</v>
      </c>
      <c r="G27">
        <v>15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S27">
        <v>4</v>
      </c>
      <c r="T27">
        <v>5</v>
      </c>
      <c r="U27">
        <v>6</v>
      </c>
      <c r="V27">
        <v>7</v>
      </c>
      <c r="W27">
        <v>8</v>
      </c>
      <c r="X27">
        <v>9</v>
      </c>
      <c r="Y27">
        <v>10</v>
      </c>
    </row>
    <row r="28" spans="1:25" x14ac:dyDescent="0.3">
      <c r="A28">
        <v>16</v>
      </c>
      <c r="B28">
        <v>17</v>
      </c>
      <c r="C28">
        <v>18</v>
      </c>
      <c r="D28">
        <v>19</v>
      </c>
      <c r="E28">
        <v>20</v>
      </c>
      <c r="F28">
        <v>21</v>
      </c>
      <c r="G28">
        <v>22</v>
      </c>
      <c r="J28">
        <v>13</v>
      </c>
      <c r="K28">
        <v>14</v>
      </c>
      <c r="L28">
        <v>15</v>
      </c>
      <c r="M28">
        <v>16</v>
      </c>
      <c r="N28">
        <v>17</v>
      </c>
      <c r="O28">
        <v>18</v>
      </c>
      <c r="P28">
        <v>19</v>
      </c>
      <c r="S28">
        <v>11</v>
      </c>
      <c r="T28">
        <v>12</v>
      </c>
      <c r="U28">
        <v>13</v>
      </c>
      <c r="V28">
        <v>14</v>
      </c>
      <c r="W28">
        <v>15</v>
      </c>
      <c r="X28">
        <v>16</v>
      </c>
      <c r="Y28">
        <v>17</v>
      </c>
    </row>
    <row r="29" spans="1:25" x14ac:dyDescent="0.3">
      <c r="A29">
        <v>23</v>
      </c>
      <c r="B29">
        <v>24</v>
      </c>
      <c r="C29">
        <v>25</v>
      </c>
      <c r="D29">
        <v>26</v>
      </c>
      <c r="E29">
        <v>27</v>
      </c>
      <c r="F29">
        <v>28</v>
      </c>
      <c r="G29">
        <v>29</v>
      </c>
      <c r="J29">
        <v>20</v>
      </c>
      <c r="K29">
        <v>21</v>
      </c>
      <c r="L29">
        <v>22</v>
      </c>
      <c r="M29">
        <v>23</v>
      </c>
      <c r="N29">
        <v>24</v>
      </c>
      <c r="O29">
        <v>25</v>
      </c>
      <c r="P29">
        <v>26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</row>
    <row r="30" spans="1:25" x14ac:dyDescent="0.3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J30">
        <v>27</v>
      </c>
      <c r="K30">
        <v>28</v>
      </c>
      <c r="L30">
        <v>29</v>
      </c>
      <c r="M30">
        <v>30</v>
      </c>
      <c r="N30">
        <v>31</v>
      </c>
      <c r="O30">
        <v>32</v>
      </c>
      <c r="P30">
        <v>33</v>
      </c>
      <c r="S30">
        <v>25</v>
      </c>
      <c r="T30">
        <v>26</v>
      </c>
      <c r="U30">
        <v>27</v>
      </c>
      <c r="V30">
        <v>28</v>
      </c>
      <c r="W30">
        <v>29</v>
      </c>
      <c r="X30">
        <v>30</v>
      </c>
      <c r="Y30">
        <v>31</v>
      </c>
    </row>
    <row r="31" spans="1:25" x14ac:dyDescent="0.3">
      <c r="A31">
        <v>37</v>
      </c>
      <c r="B31">
        <v>38</v>
      </c>
      <c r="C31">
        <v>39</v>
      </c>
      <c r="D31">
        <v>40</v>
      </c>
      <c r="E31">
        <v>41</v>
      </c>
      <c r="F31">
        <v>42</v>
      </c>
      <c r="G31">
        <v>43</v>
      </c>
      <c r="J31">
        <v>34</v>
      </c>
      <c r="K31">
        <v>35</v>
      </c>
      <c r="L31">
        <v>36</v>
      </c>
      <c r="M31">
        <v>37</v>
      </c>
      <c r="N31">
        <v>38</v>
      </c>
      <c r="O31">
        <v>39</v>
      </c>
      <c r="P31">
        <v>40</v>
      </c>
      <c r="S31">
        <v>32</v>
      </c>
      <c r="T31">
        <v>33</v>
      </c>
      <c r="U31">
        <v>34</v>
      </c>
      <c r="V31">
        <v>35</v>
      </c>
      <c r="W31">
        <v>36</v>
      </c>
      <c r="X31">
        <v>37</v>
      </c>
      <c r="Y31">
        <v>38</v>
      </c>
    </row>
    <row r="33" spans="1:25" x14ac:dyDescent="0.3">
      <c r="A33" s="42">
        <f>DATE($C$2,6,1)</f>
        <v>50192</v>
      </c>
      <c r="B33" s="42"/>
      <c r="C33" s="42"/>
      <c r="D33" s="42"/>
      <c r="E33" s="42"/>
      <c r="F33" s="42"/>
      <c r="G33" s="42"/>
      <c r="J33" s="42">
        <f>DATE($C$2,7,1)</f>
        <v>50222</v>
      </c>
      <c r="K33" s="42"/>
      <c r="L33" s="42"/>
      <c r="M33" s="42"/>
      <c r="N33" s="42"/>
      <c r="O33" s="42"/>
      <c r="P33" s="42"/>
      <c r="S33" s="42">
        <f>DATE($C$2,8,1)</f>
        <v>50253</v>
      </c>
      <c r="T33" s="42"/>
      <c r="U33" s="42"/>
      <c r="V33" s="42"/>
      <c r="W33" s="42"/>
      <c r="X33" s="42"/>
      <c r="Y33" s="42"/>
    </row>
    <row r="34" spans="1:25" x14ac:dyDescent="0.3">
      <c r="A34" s="7" t="s">
        <v>1</v>
      </c>
      <c r="B34" s="7" t="s">
        <v>10</v>
      </c>
      <c r="C34" s="7" t="s">
        <v>3</v>
      </c>
      <c r="D34" s="7" t="s">
        <v>4</v>
      </c>
      <c r="E34" s="7" t="s">
        <v>5</v>
      </c>
      <c r="F34" s="7" t="s">
        <v>11</v>
      </c>
      <c r="G34" s="7" t="s">
        <v>12</v>
      </c>
      <c r="J34" s="7" t="s">
        <v>1</v>
      </c>
      <c r="K34" s="7" t="s">
        <v>10</v>
      </c>
      <c r="L34" s="7" t="s">
        <v>3</v>
      </c>
      <c r="M34" s="7" t="s">
        <v>4</v>
      </c>
      <c r="N34" s="7" t="s">
        <v>5</v>
      </c>
      <c r="O34" s="7" t="s">
        <v>11</v>
      </c>
      <c r="P34" s="7" t="s">
        <v>12</v>
      </c>
      <c r="S34" s="7" t="s">
        <v>1</v>
      </c>
      <c r="T34" s="7" t="s">
        <v>10</v>
      </c>
      <c r="U34" s="7" t="s">
        <v>3</v>
      </c>
      <c r="V34" s="7" t="s">
        <v>4</v>
      </c>
      <c r="W34" s="7" t="s">
        <v>5</v>
      </c>
      <c r="X34" s="7" t="s">
        <v>11</v>
      </c>
      <c r="Y34" s="7" t="s">
        <v>12</v>
      </c>
    </row>
    <row r="35" spans="1:25" x14ac:dyDescent="0.3">
      <c r="A35" cm="1">
        <f t="array" ref="A35:G40">_xlfn.SEQUENCE(6,7,CHOOSE(WEEKDAY(A33),2,1,0,-1,-2,-3,-4))</f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J35" cm="1">
        <f t="array" ref="J35:P40">_xlfn.SEQUENCE(6,7,CHOOSE(WEEKDAY(J33),2,1,0,-1,-2,-3,-4))</f>
        <v>-1</v>
      </c>
      <c r="K35">
        <v>0</v>
      </c>
      <c r="L35">
        <v>1</v>
      </c>
      <c r="M35">
        <v>2</v>
      </c>
      <c r="N35">
        <v>3</v>
      </c>
      <c r="O35">
        <v>4</v>
      </c>
      <c r="P35">
        <v>5</v>
      </c>
      <c r="S35" cm="1">
        <f t="array" ref="S35:Y40">_xlfn.SEQUENCE(6,7,CHOOSE(WEEKDAY(S33),2,1,0,-1,-2,-3,-4))</f>
        <v>-4</v>
      </c>
      <c r="T35">
        <v>-3</v>
      </c>
      <c r="U35">
        <v>-2</v>
      </c>
      <c r="V35">
        <v>-1</v>
      </c>
      <c r="W35">
        <v>0</v>
      </c>
      <c r="X35">
        <v>1</v>
      </c>
      <c r="Y35">
        <v>2</v>
      </c>
    </row>
    <row r="36" spans="1:25" x14ac:dyDescent="0.3">
      <c r="A36">
        <v>8</v>
      </c>
      <c r="B36">
        <v>9</v>
      </c>
      <c r="C36">
        <v>10</v>
      </c>
      <c r="D36">
        <v>11</v>
      </c>
      <c r="E36">
        <v>12</v>
      </c>
      <c r="F36">
        <v>13</v>
      </c>
      <c r="G36">
        <v>14</v>
      </c>
      <c r="J36">
        <v>6</v>
      </c>
      <c r="K36">
        <v>7</v>
      </c>
      <c r="L36">
        <v>8</v>
      </c>
      <c r="M36">
        <v>9</v>
      </c>
      <c r="N36">
        <v>10</v>
      </c>
      <c r="O36">
        <v>11</v>
      </c>
      <c r="P36">
        <v>12</v>
      </c>
      <c r="S36">
        <v>3</v>
      </c>
      <c r="T36">
        <v>4</v>
      </c>
      <c r="U36">
        <v>5</v>
      </c>
      <c r="V36">
        <v>6</v>
      </c>
      <c r="W36">
        <v>7</v>
      </c>
      <c r="X36">
        <v>8</v>
      </c>
      <c r="Y36">
        <v>9</v>
      </c>
    </row>
    <row r="37" spans="1:25" x14ac:dyDescent="0.3">
      <c r="A37">
        <v>15</v>
      </c>
      <c r="B37">
        <v>16</v>
      </c>
      <c r="C37">
        <v>17</v>
      </c>
      <c r="D37">
        <v>18</v>
      </c>
      <c r="E37">
        <v>19</v>
      </c>
      <c r="F37">
        <v>20</v>
      </c>
      <c r="G37">
        <v>21</v>
      </c>
      <c r="J37">
        <v>13</v>
      </c>
      <c r="K37">
        <v>14</v>
      </c>
      <c r="L37">
        <v>15</v>
      </c>
      <c r="M37">
        <v>16</v>
      </c>
      <c r="N37">
        <v>17</v>
      </c>
      <c r="O37">
        <v>18</v>
      </c>
      <c r="P37">
        <v>19</v>
      </c>
      <c r="S37">
        <v>10</v>
      </c>
      <c r="T37">
        <v>11</v>
      </c>
      <c r="U37">
        <v>12</v>
      </c>
      <c r="V37">
        <v>13</v>
      </c>
      <c r="W37">
        <v>14</v>
      </c>
      <c r="X37">
        <v>15</v>
      </c>
      <c r="Y37">
        <v>16</v>
      </c>
    </row>
    <row r="38" spans="1:25" x14ac:dyDescent="0.3">
      <c r="A38">
        <v>22</v>
      </c>
      <c r="B38">
        <v>23</v>
      </c>
      <c r="C38">
        <v>24</v>
      </c>
      <c r="D38">
        <v>25</v>
      </c>
      <c r="E38">
        <v>26</v>
      </c>
      <c r="F38">
        <v>27</v>
      </c>
      <c r="G38">
        <v>28</v>
      </c>
      <c r="J38">
        <v>20</v>
      </c>
      <c r="K38">
        <v>21</v>
      </c>
      <c r="L38">
        <v>22</v>
      </c>
      <c r="M38">
        <v>23</v>
      </c>
      <c r="N38">
        <v>24</v>
      </c>
      <c r="O38">
        <v>25</v>
      </c>
      <c r="P38">
        <v>26</v>
      </c>
      <c r="S38">
        <v>17</v>
      </c>
      <c r="T38">
        <v>18</v>
      </c>
      <c r="U38">
        <v>19</v>
      </c>
      <c r="V38">
        <v>20</v>
      </c>
      <c r="W38">
        <v>21</v>
      </c>
      <c r="X38">
        <v>22</v>
      </c>
      <c r="Y38">
        <v>23</v>
      </c>
    </row>
    <row r="39" spans="1:25" x14ac:dyDescent="0.3">
      <c r="A39">
        <v>29</v>
      </c>
      <c r="B39">
        <v>30</v>
      </c>
      <c r="C39">
        <v>31</v>
      </c>
      <c r="D39">
        <v>32</v>
      </c>
      <c r="E39">
        <v>33</v>
      </c>
      <c r="F39">
        <v>34</v>
      </c>
      <c r="G39">
        <v>35</v>
      </c>
      <c r="J39">
        <v>27</v>
      </c>
      <c r="K39">
        <v>28</v>
      </c>
      <c r="L39">
        <v>29</v>
      </c>
      <c r="M39">
        <v>30</v>
      </c>
      <c r="N39">
        <v>31</v>
      </c>
      <c r="O39">
        <v>32</v>
      </c>
      <c r="P39">
        <v>33</v>
      </c>
      <c r="S39">
        <v>24</v>
      </c>
      <c r="T39">
        <v>25</v>
      </c>
      <c r="U39">
        <v>26</v>
      </c>
      <c r="V39">
        <v>27</v>
      </c>
      <c r="W39">
        <v>28</v>
      </c>
      <c r="X39">
        <v>29</v>
      </c>
      <c r="Y39">
        <v>30</v>
      </c>
    </row>
    <row r="40" spans="1:25" x14ac:dyDescent="0.3">
      <c r="A40">
        <v>36</v>
      </c>
      <c r="B40">
        <v>37</v>
      </c>
      <c r="C40">
        <v>38</v>
      </c>
      <c r="D40">
        <v>39</v>
      </c>
      <c r="E40">
        <v>40</v>
      </c>
      <c r="F40">
        <v>41</v>
      </c>
      <c r="G40">
        <v>42</v>
      </c>
      <c r="J40">
        <v>34</v>
      </c>
      <c r="K40">
        <v>35</v>
      </c>
      <c r="L40">
        <v>36</v>
      </c>
      <c r="M40">
        <v>37</v>
      </c>
      <c r="N40">
        <v>38</v>
      </c>
      <c r="O40">
        <v>39</v>
      </c>
      <c r="P40">
        <v>40</v>
      </c>
      <c r="S40">
        <v>31</v>
      </c>
      <c r="T40">
        <v>32</v>
      </c>
      <c r="U40">
        <v>33</v>
      </c>
      <c r="V40">
        <v>34</v>
      </c>
      <c r="W40">
        <v>35</v>
      </c>
      <c r="X40">
        <v>36</v>
      </c>
      <c r="Y40">
        <v>37</v>
      </c>
    </row>
    <row r="46" spans="1:25" x14ac:dyDescent="0.3">
      <c r="H46" s="4"/>
      <c r="I46" s="20"/>
      <c r="J46" s="20"/>
    </row>
    <row r="47" spans="1:25" x14ac:dyDescent="0.3">
      <c r="H47" s="4"/>
      <c r="I47" s="20"/>
    </row>
    <row r="48" spans="1:25" x14ac:dyDescent="0.3">
      <c r="H48" s="4"/>
      <c r="I48" s="20"/>
    </row>
    <row r="49" spans="1:20" x14ac:dyDescent="0.3">
      <c r="H49" s="4"/>
      <c r="I49" s="20"/>
    </row>
    <row r="50" spans="1:20" x14ac:dyDescent="0.3">
      <c r="H50" s="4"/>
      <c r="I50" s="20"/>
    </row>
    <row r="51" spans="1:20" x14ac:dyDescent="0.3">
      <c r="A51" s="4"/>
      <c r="H51" s="4"/>
      <c r="I51" s="20"/>
    </row>
    <row r="52" spans="1:20" x14ac:dyDescent="0.3">
      <c r="H52" s="4"/>
      <c r="I52" s="20"/>
    </row>
    <row r="53" spans="1:20" x14ac:dyDescent="0.3">
      <c r="H53" s="4"/>
      <c r="I53" s="20"/>
    </row>
    <row r="54" spans="1:20" x14ac:dyDescent="0.3">
      <c r="H54" s="4"/>
      <c r="I54" s="20"/>
    </row>
    <row r="55" spans="1:20" x14ac:dyDescent="0.3">
      <c r="H55" s="4"/>
      <c r="I55" s="20"/>
    </row>
    <row r="56" spans="1:20" x14ac:dyDescent="0.3">
      <c r="H56" s="4"/>
      <c r="I56" s="20"/>
    </row>
    <row r="57" spans="1:20" x14ac:dyDescent="0.3">
      <c r="H57" s="4"/>
      <c r="I57" s="20"/>
    </row>
    <row r="58" spans="1:20" x14ac:dyDescent="0.3">
      <c r="H58" s="4"/>
      <c r="I58" s="20"/>
    </row>
    <row r="59" spans="1:20" x14ac:dyDescent="0.3">
      <c r="I59" s="20"/>
      <c r="N59" t="str">
        <f t="shared" ref="N59:N67" si="0">IF(ISNUMBER(MATCH(A19, I50:I114, 0)), "Nelucrătoare", "")</f>
        <v/>
      </c>
      <c r="O59" t="str">
        <f t="shared" ref="O59:O67" si="1">IF(ISNUMBER(MATCH(B19, J50:J114, 0)), "Nelucrătoare", "")</f>
        <v/>
      </c>
      <c r="P59" t="str">
        <f t="shared" ref="P59:P67" si="2">IF(ISNUMBER(MATCH(C19, K50:K114, 0)), "Nelucrătoare", "")</f>
        <v/>
      </c>
      <c r="Q59" t="str">
        <f>IF(ISNUMBER(MATCH(D19, L59:L114, 0)), "Nelucrătoare", "")</f>
        <v/>
      </c>
      <c r="R59" t="str">
        <f>IF(ISNUMBER(MATCH(E19, M59:M114, 0)), "Nelucrătoare", "")</f>
        <v/>
      </c>
      <c r="S59" t="str">
        <f>IF(ISNUMBER(MATCH(F19, N59:N114, 0)), "Nelucrătoare", "")</f>
        <v/>
      </c>
      <c r="T59" t="str">
        <f>IF(ISNUMBER(MATCH(G19, O59:O114, 0)), "Nelucrătoare", "")</f>
        <v/>
      </c>
    </row>
    <row r="60" spans="1:20" x14ac:dyDescent="0.3">
      <c r="I60" s="20"/>
      <c r="N60" t="str">
        <f t="shared" si="0"/>
        <v/>
      </c>
      <c r="O60" t="str">
        <f t="shared" si="1"/>
        <v/>
      </c>
      <c r="P60" t="str">
        <f t="shared" si="2"/>
        <v/>
      </c>
      <c r="Q60" t="str">
        <f>IF(ISNUMBER(MATCH(D20, L59:L115, 0)), "Nelucrătoare", "")</f>
        <v/>
      </c>
      <c r="R60" t="str">
        <f>IF(ISNUMBER(MATCH(E20, M59:M115, 0)), "Nelucrătoare", "")</f>
        <v/>
      </c>
      <c r="S60" t="str">
        <f>IF(ISNUMBER(MATCH(F20, N59:N115, 0)), "Nelucrătoare", "")</f>
        <v/>
      </c>
      <c r="T60" t="str">
        <f>IF(ISNUMBER(MATCH(G20, O59:O115, 0)), "Nelucrătoare", "")</f>
        <v/>
      </c>
    </row>
    <row r="61" spans="1:20" x14ac:dyDescent="0.3">
      <c r="I61" s="20"/>
      <c r="N61" t="str">
        <f t="shared" si="0"/>
        <v/>
      </c>
      <c r="O61" t="str">
        <f t="shared" si="1"/>
        <v/>
      </c>
      <c r="P61" t="str">
        <f t="shared" si="2"/>
        <v/>
      </c>
      <c r="Q61" t="str">
        <f>IF(ISNUMBER(MATCH(D21, L59:L116, 0)), "Nelucrătoare", "")</f>
        <v/>
      </c>
      <c r="R61" t="str">
        <f>IF(ISNUMBER(MATCH(E21, M59:M116, 0)), "Nelucrătoare", "")</f>
        <v/>
      </c>
      <c r="S61" t="str">
        <f>IF(ISNUMBER(MATCH(F21, N59:N116, 0)), "Nelucrătoare", "")</f>
        <v/>
      </c>
      <c r="T61" t="str">
        <f>IF(ISNUMBER(MATCH(G21, O59:O116, 0)), "Nelucrătoare", "")</f>
        <v/>
      </c>
    </row>
    <row r="62" spans="1:20" x14ac:dyDescent="0.3">
      <c r="I62" s="20"/>
      <c r="N62" t="str">
        <f t="shared" si="0"/>
        <v/>
      </c>
      <c r="O62" t="str">
        <f t="shared" si="1"/>
        <v/>
      </c>
      <c r="P62" t="str">
        <f t="shared" si="2"/>
        <v/>
      </c>
      <c r="Q62" t="str">
        <f>IF(ISNUMBER(MATCH(D22, L59:L117, 0)), "Nelucrătoare", "")</f>
        <v/>
      </c>
      <c r="R62" t="str">
        <f>IF(ISNUMBER(MATCH(E22, M59:M117, 0)), "Nelucrătoare", "")</f>
        <v/>
      </c>
      <c r="S62" t="str">
        <f>IF(ISNUMBER(MATCH(F22, N59:N117, 0)), "Nelucrătoare", "")</f>
        <v/>
      </c>
      <c r="T62" t="str">
        <f>IF(ISNUMBER(MATCH(G22, O59:O117, 0)), "Nelucrătoare", "")</f>
        <v/>
      </c>
    </row>
    <row r="63" spans="1:20" x14ac:dyDescent="0.3">
      <c r="H63" s="4"/>
      <c r="I63" s="20"/>
      <c r="N63" t="str">
        <f t="shared" si="0"/>
        <v/>
      </c>
      <c r="O63" t="str">
        <f t="shared" si="1"/>
        <v/>
      </c>
      <c r="P63" t="str">
        <f t="shared" si="2"/>
        <v/>
      </c>
      <c r="Q63" t="str">
        <f>IF(ISNUMBER(MATCH(D23, L59:L118, 0)), "Nelucrătoare", "")</f>
        <v/>
      </c>
      <c r="R63" t="str">
        <f>IF(ISNUMBER(MATCH(E23, M59:M118, 0)), "Nelucrătoare", "")</f>
        <v/>
      </c>
      <c r="S63" t="str">
        <f>IF(ISNUMBER(MATCH(F23, N59:N118, 0)), "Nelucrătoare", "")</f>
        <v/>
      </c>
      <c r="T63" t="str">
        <f>IF(ISNUMBER(MATCH(G23, O59:O118, 0)), "Nelucrătoare", "")</f>
        <v/>
      </c>
    </row>
    <row r="64" spans="1:20" x14ac:dyDescent="0.3">
      <c r="I64" s="20"/>
      <c r="N64" t="str">
        <f t="shared" si="0"/>
        <v/>
      </c>
      <c r="O64" t="str">
        <f t="shared" si="1"/>
        <v/>
      </c>
      <c r="P64" t="str">
        <f t="shared" si="2"/>
        <v/>
      </c>
      <c r="Q64" t="str">
        <f>IF(ISNUMBER(MATCH(D24, L59:L119, 0)), "Nelucrătoare", "")</f>
        <v/>
      </c>
      <c r="R64" t="str">
        <f>IF(ISNUMBER(MATCH(E24, M59:M119, 0)), "Nelucrătoare", "")</f>
        <v/>
      </c>
      <c r="S64" t="str">
        <f>IF(ISNUMBER(MATCH(F24, N59:N119, 0)), "Nelucrătoare", "")</f>
        <v/>
      </c>
      <c r="T64" t="str">
        <f>IF(ISNUMBER(MATCH(G24, O59:O119, 0)), "Nelucrătoare", "")</f>
        <v/>
      </c>
    </row>
    <row r="65" spans="8:20" x14ac:dyDescent="0.3">
      <c r="I65" s="20"/>
      <c r="N65" t="str">
        <f t="shared" si="0"/>
        <v/>
      </c>
      <c r="O65" t="str">
        <f t="shared" si="1"/>
        <v/>
      </c>
      <c r="P65" t="str">
        <f t="shared" si="2"/>
        <v/>
      </c>
      <c r="Q65" t="str">
        <f>IF(ISNUMBER(MATCH(D25, L59:L120, 0)), "Nelucrătoare", "")</f>
        <v/>
      </c>
      <c r="R65" t="str">
        <f>IF(ISNUMBER(MATCH(E25, M59:M120, 0)), "Nelucrătoare", "")</f>
        <v/>
      </c>
      <c r="S65" t="str">
        <f>IF(ISNUMBER(MATCH(F25, N59:N120, 0)), "Nelucrătoare", "")</f>
        <v/>
      </c>
      <c r="T65" t="str">
        <f>IF(ISNUMBER(MATCH(G25, O59:O120, 0)), "Nelucrătoare", "")</f>
        <v/>
      </c>
    </row>
    <row r="66" spans="8:20" x14ac:dyDescent="0.3">
      <c r="I66" s="20"/>
      <c r="N66" t="str">
        <f t="shared" si="0"/>
        <v/>
      </c>
      <c r="O66" t="str">
        <f t="shared" si="1"/>
        <v/>
      </c>
      <c r="P66" t="str">
        <f t="shared" si="2"/>
        <v/>
      </c>
      <c r="Q66" t="str">
        <f>IF(ISNUMBER(MATCH(D26, L59:L121, 0)), "Nelucrătoare", "")</f>
        <v/>
      </c>
      <c r="R66" t="str">
        <f>IF(ISNUMBER(MATCH(E26, M59:M121, 0)), "Nelucrătoare", "")</f>
        <v/>
      </c>
      <c r="S66" t="str">
        <f>IF(ISNUMBER(MATCH(F26, N59:N121, 0)), "Nelucrătoare", "")</f>
        <v/>
      </c>
      <c r="T66" t="str">
        <f>IF(ISNUMBER(MATCH(G26, O59:O121, 0)), "Nelucrătoare", "")</f>
        <v/>
      </c>
    </row>
    <row r="67" spans="8:20" x14ac:dyDescent="0.3">
      <c r="H67" s="4"/>
      <c r="I67" s="20"/>
      <c r="N67" t="str">
        <f t="shared" si="0"/>
        <v/>
      </c>
      <c r="O67" t="str">
        <f t="shared" si="1"/>
        <v/>
      </c>
      <c r="P67" t="str">
        <f t="shared" si="2"/>
        <v/>
      </c>
      <c r="Q67" t="str">
        <f>IF(ISNUMBER(MATCH(D27, L59:L122, 0)), "Nelucrătoare", "")</f>
        <v/>
      </c>
      <c r="R67" t="str">
        <f>IF(ISNUMBER(MATCH(E27, M59:M122, 0)), "Nelucrătoare", "")</f>
        <v/>
      </c>
      <c r="S67" t="str">
        <f>IF(ISNUMBER(MATCH(F27, N59:N122, 0)), "Nelucrătoare", "")</f>
        <v/>
      </c>
      <c r="T67" t="str">
        <f>IF(ISNUMBER(MATCH(G27, O59:O122, 0)), "Nelucrătoare", "")</f>
        <v/>
      </c>
    </row>
    <row r="68" spans="8:20" x14ac:dyDescent="0.3">
      <c r="I68" s="20"/>
      <c r="L68" t="str">
        <f t="shared" ref="L68:N74" si="3">IF(ISNUMBER(MATCH(A19, I59:I123, 0)), "Nelucrătoare", "")</f>
        <v/>
      </c>
      <c r="M68" t="str">
        <f t="shared" si="3"/>
        <v/>
      </c>
      <c r="N68" t="str">
        <f t="shared" si="3"/>
        <v/>
      </c>
      <c r="O68" t="str">
        <f>IF(ISNUMBER(MATCH(D19, L75:L123, 0)), "Nelucrătoare", "")</f>
        <v/>
      </c>
      <c r="P68" t="str">
        <f>IF(ISNUMBER(MATCH(E19, M75:M123, 0)), "Nelucrătoare", "")</f>
        <v/>
      </c>
      <c r="Q68" t="str">
        <f>IF(ISNUMBER(MATCH(F19, N75:N123, 0)), "Nelucrătoare", "")</f>
        <v/>
      </c>
      <c r="R68" t="str">
        <f>IF(ISNUMBER(MATCH(G19, O75:O123, 0)), "Nelucrătoare", "")</f>
        <v/>
      </c>
    </row>
    <row r="69" spans="8:20" x14ac:dyDescent="0.3">
      <c r="I69" s="20"/>
      <c r="L69" t="str">
        <f t="shared" si="3"/>
        <v/>
      </c>
      <c r="M69" t="str">
        <f t="shared" si="3"/>
        <v/>
      </c>
      <c r="N69" t="str">
        <f t="shared" si="3"/>
        <v/>
      </c>
      <c r="O69" t="str">
        <f>IF(ISNUMBER(MATCH(D20, L75:L124, 0)), "Nelucrătoare", "")</f>
        <v/>
      </c>
      <c r="P69" t="str">
        <f>IF(ISNUMBER(MATCH(E20, M75:M124, 0)), "Nelucrătoare", "")</f>
        <v/>
      </c>
      <c r="Q69" t="str">
        <f>IF(ISNUMBER(MATCH(F20, N75:N124, 0)), "Nelucrătoare", "")</f>
        <v/>
      </c>
      <c r="R69" t="str">
        <f>IF(ISNUMBER(MATCH(G20, O75:O124, 0)), "Nelucrătoare", "")</f>
        <v/>
      </c>
    </row>
    <row r="70" spans="8:20" x14ac:dyDescent="0.3">
      <c r="I70" s="20"/>
      <c r="L70" t="str">
        <f t="shared" si="3"/>
        <v/>
      </c>
      <c r="M70" t="str">
        <f t="shared" si="3"/>
        <v/>
      </c>
      <c r="N70" t="str">
        <f t="shared" si="3"/>
        <v/>
      </c>
      <c r="O70" t="str">
        <f>IF(ISNUMBER(MATCH(D21, L75:L125, 0)), "Nelucrătoare", "")</f>
        <v/>
      </c>
      <c r="P70" t="str">
        <f>IF(ISNUMBER(MATCH(E21, M75:M125, 0)), "Nelucrătoare", "")</f>
        <v/>
      </c>
      <c r="Q70" t="str">
        <f>IF(ISNUMBER(MATCH(F21, N75:N125, 0)), "Nelucrătoare", "")</f>
        <v/>
      </c>
      <c r="R70" t="str">
        <f>IF(ISNUMBER(MATCH(G21, O75:O125, 0)), "Nelucrătoare", "")</f>
        <v/>
      </c>
    </row>
    <row r="71" spans="8:20" x14ac:dyDescent="0.3">
      <c r="I71" s="20"/>
      <c r="L71" t="str">
        <f t="shared" si="3"/>
        <v/>
      </c>
      <c r="M71" t="str">
        <f t="shared" si="3"/>
        <v/>
      </c>
      <c r="N71" t="str">
        <f t="shared" si="3"/>
        <v/>
      </c>
      <c r="O71" t="str">
        <f>IF(ISNUMBER(MATCH(D22, L75:L126, 0)), "Nelucrătoare", "")</f>
        <v/>
      </c>
      <c r="P71" t="str">
        <f>IF(ISNUMBER(MATCH(E22, M75:M126, 0)), "Nelucrătoare", "")</f>
        <v/>
      </c>
      <c r="Q71" t="str">
        <f t="shared" ref="Q71:R74" si="4">IF(ISNUMBER(MATCH(F22, N62:N126, 0)), "Nelucrătoare", "")</f>
        <v/>
      </c>
      <c r="R71" t="str">
        <f t="shared" si="4"/>
        <v/>
      </c>
    </row>
    <row r="72" spans="8:20" x14ac:dyDescent="0.3">
      <c r="I72" s="20"/>
      <c r="L72" t="str">
        <f t="shared" si="3"/>
        <v/>
      </c>
      <c r="M72" t="str">
        <f t="shared" si="3"/>
        <v/>
      </c>
      <c r="N72" t="str">
        <f t="shared" si="3"/>
        <v/>
      </c>
      <c r="O72" t="str">
        <f>IF(ISNUMBER(MATCH(D23, L75:L127, 0)), "Nelucrătoare", "")</f>
        <v/>
      </c>
      <c r="P72" t="str">
        <f>IF(ISNUMBER(MATCH(E23, M75:M127, 0)), "Nelucrătoare", "")</f>
        <v/>
      </c>
      <c r="Q72" t="str">
        <f t="shared" si="4"/>
        <v/>
      </c>
      <c r="R72" t="str">
        <f t="shared" si="4"/>
        <v/>
      </c>
    </row>
    <row r="73" spans="8:20" x14ac:dyDescent="0.3">
      <c r="H73" s="4"/>
      <c r="I73" s="20"/>
      <c r="L73" t="str">
        <f t="shared" si="3"/>
        <v/>
      </c>
      <c r="M73" t="str">
        <f t="shared" si="3"/>
        <v/>
      </c>
      <c r="N73" t="str">
        <f t="shared" si="3"/>
        <v/>
      </c>
      <c r="O73" t="str">
        <f>IF(ISNUMBER(MATCH(D24, L75:L128, 0)), "Nelucrătoare", "")</f>
        <v/>
      </c>
      <c r="P73" t="str">
        <f>IF(ISNUMBER(MATCH(E24, M75:M128, 0)), "Nelucrătoare", "")</f>
        <v/>
      </c>
      <c r="Q73" t="str">
        <f t="shared" si="4"/>
        <v/>
      </c>
      <c r="R73" t="str">
        <f t="shared" si="4"/>
        <v/>
      </c>
    </row>
    <row r="74" spans="8:20" x14ac:dyDescent="0.3">
      <c r="I74" s="20"/>
      <c r="L74" t="str">
        <f t="shared" si="3"/>
        <v/>
      </c>
      <c r="M74" t="str">
        <f t="shared" si="3"/>
        <v/>
      </c>
      <c r="N74" t="str">
        <f t="shared" si="3"/>
        <v/>
      </c>
      <c r="O74" t="str">
        <f>IF(ISNUMBER(MATCH(D25, L75:L129, 0)), "Nelucrătoare", "")</f>
        <v/>
      </c>
      <c r="P74" t="str">
        <f>IF(ISNUMBER(MATCH(E25, M75:M129, 0)), "Nelucrătoare", "")</f>
        <v/>
      </c>
      <c r="Q74" t="str">
        <f t="shared" si="4"/>
        <v/>
      </c>
      <c r="R74" t="str">
        <f t="shared" si="4"/>
        <v/>
      </c>
    </row>
    <row r="75" spans="8:20" x14ac:dyDescent="0.3">
      <c r="I75" s="20"/>
    </row>
    <row r="76" spans="8:20" x14ac:dyDescent="0.3">
      <c r="I76" s="20"/>
    </row>
    <row r="77" spans="8:20" x14ac:dyDescent="0.3">
      <c r="I77" s="20"/>
    </row>
    <row r="78" spans="8:20" x14ac:dyDescent="0.3">
      <c r="I78" s="20"/>
    </row>
    <row r="79" spans="8:20" x14ac:dyDescent="0.3">
      <c r="I79" s="20"/>
    </row>
    <row r="80" spans="8:20" x14ac:dyDescent="0.3">
      <c r="I80" s="20"/>
    </row>
    <row r="81" spans="8:9" x14ac:dyDescent="0.3">
      <c r="I81" s="20"/>
    </row>
    <row r="82" spans="8:9" x14ac:dyDescent="0.3">
      <c r="I82" s="20"/>
    </row>
    <row r="83" spans="8:9" x14ac:dyDescent="0.3">
      <c r="I83" s="20"/>
    </row>
    <row r="84" spans="8:9" x14ac:dyDescent="0.3">
      <c r="H84" s="4"/>
      <c r="I84" s="20"/>
    </row>
    <row r="85" spans="8:9" x14ac:dyDescent="0.3">
      <c r="I85" s="20"/>
    </row>
    <row r="86" spans="8:9" x14ac:dyDescent="0.3">
      <c r="I86" s="20"/>
    </row>
    <row r="87" spans="8:9" x14ac:dyDescent="0.3">
      <c r="I87" s="20"/>
    </row>
    <row r="88" spans="8:9" x14ac:dyDescent="0.3">
      <c r="I88" s="20"/>
    </row>
    <row r="89" spans="8:9" x14ac:dyDescent="0.3">
      <c r="I89" s="20"/>
    </row>
    <row r="90" spans="8:9" x14ac:dyDescent="0.3">
      <c r="I90" s="20"/>
    </row>
    <row r="91" spans="8:9" x14ac:dyDescent="0.3">
      <c r="I91" s="20"/>
    </row>
    <row r="92" spans="8:9" x14ac:dyDescent="0.3">
      <c r="H92" s="4"/>
      <c r="I92" s="20"/>
    </row>
    <row r="93" spans="8:9" x14ac:dyDescent="0.3">
      <c r="I93" s="20"/>
    </row>
    <row r="94" spans="8:9" x14ac:dyDescent="0.3">
      <c r="I94" s="20"/>
    </row>
    <row r="95" spans="8:9" x14ac:dyDescent="0.3">
      <c r="I95" s="20"/>
    </row>
    <row r="96" spans="8:9" x14ac:dyDescent="0.3">
      <c r="I96" s="20"/>
    </row>
    <row r="97" spans="8:9" x14ac:dyDescent="0.3">
      <c r="I97" s="20"/>
    </row>
    <row r="98" spans="8:9" x14ac:dyDescent="0.3">
      <c r="I98" s="20"/>
    </row>
    <row r="99" spans="8:9" x14ac:dyDescent="0.3">
      <c r="H99" s="4"/>
      <c r="I99" s="20"/>
    </row>
    <row r="100" spans="8:9" x14ac:dyDescent="0.3">
      <c r="I100" s="20"/>
    </row>
    <row r="101" spans="8:9" x14ac:dyDescent="0.3">
      <c r="I101" s="20"/>
    </row>
    <row r="102" spans="8:9" x14ac:dyDescent="0.3">
      <c r="I102" s="20"/>
    </row>
    <row r="103" spans="8:9" x14ac:dyDescent="0.3">
      <c r="H103" s="4"/>
      <c r="I103" s="20"/>
    </row>
    <row r="104" spans="8:9" x14ac:dyDescent="0.3">
      <c r="I104" s="20"/>
    </row>
    <row r="105" spans="8:9" x14ac:dyDescent="0.3">
      <c r="I105" s="20"/>
    </row>
    <row r="106" spans="8:9" x14ac:dyDescent="0.3">
      <c r="I106" s="20"/>
    </row>
    <row r="107" spans="8:9" x14ac:dyDescent="0.3">
      <c r="I107" s="20"/>
    </row>
    <row r="108" spans="8:9" x14ac:dyDescent="0.3">
      <c r="I108" s="20"/>
    </row>
    <row r="109" spans="8:9" x14ac:dyDescent="0.3">
      <c r="I109" s="20"/>
    </row>
    <row r="110" spans="8:9" x14ac:dyDescent="0.3">
      <c r="H110" s="4"/>
      <c r="I110" s="20"/>
    </row>
    <row r="111" spans="8:9" x14ac:dyDescent="0.3">
      <c r="I111" s="20"/>
    </row>
    <row r="112" spans="8:9" x14ac:dyDescent="0.3">
      <c r="I112" s="20"/>
    </row>
  </sheetData>
  <mergeCells count="13">
    <mergeCell ref="A1:C1"/>
    <mergeCell ref="A6:G6"/>
    <mergeCell ref="J6:P6"/>
    <mergeCell ref="S6:Y6"/>
    <mergeCell ref="A15:G15"/>
    <mergeCell ref="J15:P15"/>
    <mergeCell ref="S15:Y15"/>
    <mergeCell ref="A24:G24"/>
    <mergeCell ref="J24:P24"/>
    <mergeCell ref="S24:Y24"/>
    <mergeCell ref="A33:G33"/>
    <mergeCell ref="J33:P33"/>
    <mergeCell ref="S33:Y33"/>
  </mergeCells>
  <conditionalFormatting sqref="A8:C13">
    <cfRule type="expression" dxfId="63" priority="4">
      <formula>ISNUMBER(MATCH(A8,I46:I110,0))</formula>
    </cfRule>
  </conditionalFormatting>
  <conditionalFormatting sqref="A8:G13">
    <cfRule type="expression" dxfId="62" priority="1">
      <formula>COUNTIF($I$46:$I$110, $A$8:$G$13)</formula>
    </cfRule>
    <cfRule type="expression" dxfId="61" priority="2">
      <formula>COUNTIF($I$46:$I$110, A8)</formula>
    </cfRule>
    <cfRule type="cellIs" dxfId="60" priority="26" operator="greaterThan">
      <formula>DAY(EOMONTH($A$6,0))</formula>
    </cfRule>
    <cfRule type="cellIs" dxfId="59" priority="29" operator="lessThan">
      <formula>1</formula>
    </cfRule>
  </conditionalFormatting>
  <conditionalFormatting sqref="A17:G22">
    <cfRule type="expression" dxfId="58" priority="100">
      <formula>ISNUMBER(MATCH($A$17:$G$22,$I$46:$I$110,0))</formula>
    </cfRule>
    <cfRule type="cellIs" dxfId="57" priority="101" operator="greaterThan">
      <formula>DAY(EOMONTH($A$15,0))</formula>
    </cfRule>
    <cfRule type="cellIs" dxfId="56" priority="102" operator="greaterThan">
      <formula>DAY(eonmonth($A$15,0))</formula>
    </cfRule>
    <cfRule type="cellIs" dxfId="55" priority="103" operator="lessThan">
      <formula>1</formula>
    </cfRule>
  </conditionalFormatting>
  <conditionalFormatting sqref="A26:G31">
    <cfRule type="cellIs" dxfId="54" priority="15" operator="greaterThan">
      <formula>DAY(EOMONTH($A$24,0))</formula>
    </cfRule>
    <cfRule type="cellIs" dxfId="53" priority="16" operator="lessThan">
      <formula>1</formula>
    </cfRule>
  </conditionalFormatting>
  <conditionalFormatting sqref="A35:G40">
    <cfRule type="cellIs" dxfId="52" priority="9" operator="greaterThan">
      <formula>DAY(EOMONTH($A$33,0))</formula>
    </cfRule>
    <cfRule type="cellIs" dxfId="51" priority="10" operator="lessThan">
      <formula>1</formula>
    </cfRule>
  </conditionalFormatting>
  <conditionalFormatting sqref="D8:G13">
    <cfRule type="expression" dxfId="50" priority="107">
      <formula>ISNUMBER(MATCH(D8,L59:L110,0))</formula>
    </cfRule>
  </conditionalFormatting>
  <conditionalFormatting sqref="J8:P13">
    <cfRule type="cellIs" dxfId="49" priority="25" operator="greaterThan">
      <formula>DAY(EOMONTH($J$6,0))</formula>
    </cfRule>
    <cfRule type="cellIs" dxfId="48" priority="28" operator="lessThan">
      <formula>1</formula>
    </cfRule>
  </conditionalFormatting>
  <conditionalFormatting sqref="J17:P22">
    <cfRule type="cellIs" dxfId="47" priority="19" operator="greaterThan">
      <formula>DAY(EOMONTH($J$15,0))</formula>
    </cfRule>
    <cfRule type="cellIs" dxfId="46" priority="20" operator="lessThan">
      <formula>1</formula>
    </cfRule>
  </conditionalFormatting>
  <conditionalFormatting sqref="J26:P31">
    <cfRule type="cellIs" dxfId="45" priority="13" operator="greaterThan">
      <formula>DAY(EOMONTH($J$24,0))</formula>
    </cfRule>
    <cfRule type="cellIs" dxfId="44" priority="14" operator="lessThan">
      <formula>1</formula>
    </cfRule>
  </conditionalFormatting>
  <conditionalFormatting sqref="J35:P40">
    <cfRule type="cellIs" dxfId="43" priority="7" operator="greaterThan">
      <formula>DAY(EOMONTH($J$33,0))</formula>
    </cfRule>
    <cfRule type="cellIs" dxfId="42" priority="8" operator="lessThan">
      <formula>1</formula>
    </cfRule>
  </conditionalFormatting>
  <conditionalFormatting sqref="S8:Y13">
    <cfRule type="cellIs" dxfId="41" priority="24" operator="greaterThan">
      <formula>DAY(EOMONTH($S$6,0))</formula>
    </cfRule>
    <cfRule type="cellIs" dxfId="40" priority="27" operator="lessThan">
      <formula>1</formula>
    </cfRule>
  </conditionalFormatting>
  <conditionalFormatting sqref="S17:Y22">
    <cfRule type="cellIs" dxfId="39" priority="17" operator="greaterThan">
      <formula>DAY(EOMONTH($S$15,0))</formula>
    </cfRule>
    <cfRule type="cellIs" dxfId="38" priority="18" operator="lessThan">
      <formula>1</formula>
    </cfRule>
  </conditionalFormatting>
  <conditionalFormatting sqref="S26:Y31">
    <cfRule type="cellIs" dxfId="37" priority="11" operator="greaterThan">
      <formula>DAY(EOMONTH($S$24,0))</formula>
    </cfRule>
    <cfRule type="cellIs" dxfId="36" priority="12" operator="lessThan">
      <formula>1</formula>
    </cfRule>
  </conditionalFormatting>
  <conditionalFormatting sqref="S35:Y40">
    <cfRule type="cellIs" dxfId="35" priority="5" operator="greaterThan">
      <formula>DAY(EOMONTH($S$33,0))</formula>
    </cfRule>
    <cfRule type="cellIs" dxfId="34" priority="6" operator="lessThan">
      <formula>1</formula>
    </cfRule>
  </conditionalFormatting>
  <dataValidations count="1">
    <dataValidation type="list" allowBlank="1" showInputMessage="1" showErrorMessage="1" sqref="A2" xr:uid="{B52855BF-C2F1-4C76-BA64-5BC678FC90DD}">
      <formula1>"2022, 2023, 2024, 2025, 2026, 2027, 2028, 2029, 2030, 2031, 2032, 2034, 2035, 2036, 2037, 2038, 2039, 2040"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D28-FCA9-42C6-A06D-3345D1B3FCC9}">
  <sheetPr codeName="Sheet2"/>
  <dimension ref="A1:AO71"/>
  <sheetViews>
    <sheetView tabSelected="1" zoomScale="102" zoomScaleNormal="100" workbookViewId="0">
      <selection activeCell="A2" sqref="A2"/>
    </sheetView>
  </sheetViews>
  <sheetFormatPr defaultRowHeight="14.4" x14ac:dyDescent="0.3"/>
  <cols>
    <col min="1" max="1" width="9.5546875" bestFit="1" customWidth="1"/>
    <col min="8" max="9" width="8.88671875" customWidth="1"/>
    <col min="10" max="10" width="9.5546875" customWidth="1"/>
    <col min="11" max="25" width="8.88671875" customWidth="1"/>
    <col min="29" max="29" width="12.77734375" bestFit="1" customWidth="1"/>
    <col min="30" max="30" width="10" style="22" customWidth="1"/>
    <col min="31" max="31" width="10.5546875" customWidth="1"/>
    <col min="32" max="32" width="10.33203125" customWidth="1"/>
    <col min="33" max="33" width="9.88671875" customWidth="1"/>
    <col min="34" max="34" width="10.33203125" customWidth="1"/>
    <col min="35" max="35" width="10.5546875" customWidth="1"/>
    <col min="36" max="36" width="10.109375" customWidth="1"/>
    <col min="37" max="37" width="10.88671875" customWidth="1"/>
    <col min="38" max="38" width="10" customWidth="1"/>
    <col min="39" max="39" width="9.44140625" customWidth="1"/>
    <col min="40" max="40" width="10.44140625" customWidth="1"/>
  </cols>
  <sheetData>
    <row r="1" spans="1:40" ht="23.4" x14ac:dyDescent="0.45">
      <c r="A1" s="45" t="s">
        <v>8</v>
      </c>
      <c r="B1" s="45"/>
      <c r="C1" s="45"/>
    </row>
    <row r="2" spans="1:40" ht="23.4" x14ac:dyDescent="0.45">
      <c r="A2" s="28">
        <v>2023</v>
      </c>
      <c r="B2" s="29" t="s">
        <v>13</v>
      </c>
      <c r="C2" s="28">
        <f>A2+1</f>
        <v>2024</v>
      </c>
      <c r="AD2" s="44" t="str">
        <f xml:space="preserve"> "ZILE LIBERE     " &amp; $A$2 &amp; "-" &amp; $C$2</f>
        <v>ZILE LIBERE     2023-2024</v>
      </c>
      <c r="AE2" s="44"/>
      <c r="AF2" s="44"/>
      <c r="AG2" s="44"/>
      <c r="AH2" s="44"/>
      <c r="AI2" s="44"/>
      <c r="AJ2" s="44"/>
      <c r="AK2" s="44"/>
      <c r="AL2" s="44"/>
      <c r="AM2" s="44"/>
    </row>
    <row r="3" spans="1:40" x14ac:dyDescent="0.3"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40" x14ac:dyDescent="0.3">
      <c r="A4" s="20"/>
    </row>
    <row r="5" spans="1:40" x14ac:dyDescent="0.3">
      <c r="A5" s="20"/>
      <c r="AC5" s="24" t="s">
        <v>36</v>
      </c>
      <c r="AD5" s="24" t="s">
        <v>37</v>
      </c>
      <c r="AE5" s="24" t="s">
        <v>38</v>
      </c>
      <c r="AF5" s="24" t="s">
        <v>39</v>
      </c>
      <c r="AG5" s="24" t="s">
        <v>40</v>
      </c>
      <c r="AH5" s="24" t="s">
        <v>41</v>
      </c>
      <c r="AI5" s="24" t="s">
        <v>42</v>
      </c>
      <c r="AJ5" s="24" t="s">
        <v>43</v>
      </c>
      <c r="AK5" s="24" t="s">
        <v>44</v>
      </c>
      <c r="AL5" s="24" t="s">
        <v>45</v>
      </c>
      <c r="AM5" s="24" t="s">
        <v>46</v>
      </c>
      <c r="AN5" s="24" t="s">
        <v>47</v>
      </c>
    </row>
    <row r="6" spans="1:40" x14ac:dyDescent="0.3">
      <c r="A6" s="42">
        <f>DATE($A$2,9,1)</f>
        <v>45170</v>
      </c>
      <c r="B6" s="42"/>
      <c r="C6" s="42"/>
      <c r="D6" s="42"/>
      <c r="E6" s="42"/>
      <c r="F6" s="42"/>
      <c r="G6" s="42"/>
      <c r="J6" s="42">
        <f>DATE($A$2,10,1)</f>
        <v>45200</v>
      </c>
      <c r="K6" s="42"/>
      <c r="L6" s="42"/>
      <c r="M6" s="42"/>
      <c r="N6" s="42"/>
      <c r="O6" s="42"/>
      <c r="P6" s="42"/>
      <c r="S6" s="42">
        <f>DATE($A$2,11,1)</f>
        <v>45231</v>
      </c>
      <c r="T6" s="42"/>
      <c r="U6" s="42"/>
      <c r="V6" s="42"/>
      <c r="W6" s="42"/>
      <c r="X6" s="42"/>
      <c r="Y6" s="42"/>
      <c r="AC6" s="23">
        <f>DATE($A$2,9,1)</f>
        <v>45170</v>
      </c>
      <c r="AD6" s="23">
        <f>DATE($A$2,10,28)</f>
        <v>45227</v>
      </c>
      <c r="AE6" s="23">
        <f>DATE($A$2,11,1)</f>
        <v>45231</v>
      </c>
      <c r="AF6" s="23">
        <f>DATE($A$2,12,1)</f>
        <v>45261</v>
      </c>
      <c r="AG6" s="23">
        <f>DATE($C$2,1,1)</f>
        <v>45292</v>
      </c>
      <c r="AH6" s="23">
        <f>DATE($C$2,2,19)</f>
        <v>45341</v>
      </c>
      <c r="AI6" s="23"/>
      <c r="AJ6" s="23">
        <f>DATE($C$2,4,27)</f>
        <v>45409</v>
      </c>
      <c r="AK6" s="23">
        <f>DATE($C$2,5,1)</f>
        <v>45413</v>
      </c>
      <c r="AL6" s="23">
        <f>DATE($C$2,6,1)</f>
        <v>45444</v>
      </c>
      <c r="AM6" s="23"/>
      <c r="AN6" s="23"/>
    </row>
    <row r="7" spans="1:40" x14ac:dyDescent="0.3">
      <c r="A7" s="7" t="s">
        <v>1</v>
      </c>
      <c r="B7" s="7" t="s">
        <v>10</v>
      </c>
      <c r="C7" s="7" t="s">
        <v>3</v>
      </c>
      <c r="D7" s="7" t="s">
        <v>4</v>
      </c>
      <c r="E7" s="7" t="s">
        <v>5</v>
      </c>
      <c r="F7" s="7" t="s">
        <v>11</v>
      </c>
      <c r="G7" s="7" t="s">
        <v>12</v>
      </c>
      <c r="J7" s="7" t="s">
        <v>1</v>
      </c>
      <c r="K7" s="7" t="s">
        <v>10</v>
      </c>
      <c r="L7" s="7" t="s">
        <v>3</v>
      </c>
      <c r="M7" s="7" t="s">
        <v>4</v>
      </c>
      <c r="N7" s="7" t="s">
        <v>5</v>
      </c>
      <c r="O7" s="7" t="s">
        <v>11</v>
      </c>
      <c r="P7" s="7" t="s">
        <v>12</v>
      </c>
      <c r="S7" s="7" t="s">
        <v>1</v>
      </c>
      <c r="T7" s="7" t="s">
        <v>10</v>
      </c>
      <c r="U7" s="7" t="s">
        <v>3</v>
      </c>
      <c r="V7" s="7" t="s">
        <v>4</v>
      </c>
      <c r="W7" s="7" t="s">
        <v>5</v>
      </c>
      <c r="X7" s="7" t="s">
        <v>11</v>
      </c>
      <c r="Y7" s="7" t="s">
        <v>12</v>
      </c>
      <c r="AC7" s="23">
        <f t="shared" ref="AC7:AH7" si="0">AC6+1</f>
        <v>45171</v>
      </c>
      <c r="AD7" s="23">
        <f t="shared" si="0"/>
        <v>45228</v>
      </c>
      <c r="AE7" s="23">
        <f t="shared" si="0"/>
        <v>45232</v>
      </c>
      <c r="AF7" s="23">
        <f t="shared" si="0"/>
        <v>45262</v>
      </c>
      <c r="AG7" s="23">
        <f t="shared" si="0"/>
        <v>45293</v>
      </c>
      <c r="AH7" s="23">
        <f t="shared" si="0"/>
        <v>45342</v>
      </c>
      <c r="AI7" s="23"/>
      <c r="AJ7" s="23">
        <f>AJ6+1</f>
        <v>45410</v>
      </c>
      <c r="AK7" s="23">
        <f>AK6+1</f>
        <v>45414</v>
      </c>
      <c r="AL7" s="23">
        <f>DATE(C2,6,23)</f>
        <v>45466</v>
      </c>
      <c r="AM7" s="23"/>
      <c r="AN7" s="23"/>
    </row>
    <row r="8" spans="1:40" x14ac:dyDescent="0.3">
      <c r="A8" s="21" cm="1">
        <f t="array" ref="A8:G13">_xlfn.SEQUENCE(6, 7, IF(WEEKDAY($A$6, 2) + 1 = 7, $A$6, $A$6 - WEEKDAY($A$6, 2) + 1), 1)</f>
        <v>45166</v>
      </c>
      <c r="B8" s="21">
        <v>45167</v>
      </c>
      <c r="C8" s="21">
        <v>45168</v>
      </c>
      <c r="D8" s="21">
        <v>45169</v>
      </c>
      <c r="E8" s="21">
        <v>45170</v>
      </c>
      <c r="F8" s="21">
        <v>45171</v>
      </c>
      <c r="G8" s="21">
        <v>45172</v>
      </c>
      <c r="J8" s="21" cm="1">
        <f t="array" ref="J8:P13">_xlfn.SEQUENCE(6, 7, IF(WEEKDAY($J$6, 2) + 1 = 7, $J$6, $J$6 - WEEKDAY($J$6, 2) + 1), 1)</f>
        <v>45194</v>
      </c>
      <c r="K8" s="21">
        <v>45195</v>
      </c>
      <c r="L8" s="21">
        <v>45196</v>
      </c>
      <c r="M8" s="21">
        <v>45197</v>
      </c>
      <c r="N8" s="21">
        <v>45198</v>
      </c>
      <c r="O8" s="21">
        <v>45199</v>
      </c>
      <c r="P8" s="21">
        <v>45200</v>
      </c>
      <c r="S8" s="21" cm="1">
        <f t="array" ref="S8:Y13">_xlfn.SEQUENCE(6, 7, IF(WEEKDAY($S$6, 2) + 1 = 7, $S$6, $S$6 - WEEKDAY($S$6, 2) + 1), 1)</f>
        <v>45229</v>
      </c>
      <c r="T8" s="21">
        <v>45230</v>
      </c>
      <c r="U8" s="21">
        <v>45231</v>
      </c>
      <c r="V8" s="21">
        <v>45232</v>
      </c>
      <c r="W8" s="21">
        <v>45233</v>
      </c>
      <c r="X8" s="21">
        <v>45234</v>
      </c>
      <c r="Y8" s="21">
        <v>45235</v>
      </c>
      <c r="AC8" s="23">
        <f t="shared" ref="AC8:AF20" si="1">AC7+1</f>
        <v>45172</v>
      </c>
      <c r="AD8" s="23">
        <f t="shared" si="1"/>
        <v>45229</v>
      </c>
      <c r="AE8" s="23">
        <f t="shared" si="1"/>
        <v>45233</v>
      </c>
      <c r="AF8" s="23">
        <f>DATE($A$2,12,23)</f>
        <v>45283</v>
      </c>
      <c r="AG8" s="23">
        <f t="shared" ref="AG8:AH12" si="2">AG7+1</f>
        <v>45294</v>
      </c>
      <c r="AH8" s="23">
        <f t="shared" si="2"/>
        <v>45343</v>
      </c>
      <c r="AI8" s="23"/>
      <c r="AJ8" s="23">
        <f t="shared" ref="AJ8:AJ9" si="3">AJ7+1</f>
        <v>45411</v>
      </c>
      <c r="AK8" s="23">
        <f t="shared" ref="AK8:AL12" si="4">AK7+1</f>
        <v>45415</v>
      </c>
      <c r="AL8" s="23">
        <f>AL7+1</f>
        <v>45467</v>
      </c>
      <c r="AM8" s="23"/>
      <c r="AN8" s="23"/>
    </row>
    <row r="9" spans="1:40" x14ac:dyDescent="0.3">
      <c r="A9" s="21">
        <v>45173</v>
      </c>
      <c r="B9" s="21">
        <v>45174</v>
      </c>
      <c r="C9" s="21">
        <v>45175</v>
      </c>
      <c r="D9" s="21">
        <v>45176</v>
      </c>
      <c r="E9" s="21">
        <v>45177</v>
      </c>
      <c r="F9" s="21">
        <v>45178</v>
      </c>
      <c r="G9" s="21">
        <v>45179</v>
      </c>
      <c r="J9" s="21">
        <v>45201</v>
      </c>
      <c r="K9" s="21">
        <v>45202</v>
      </c>
      <c r="L9" s="21">
        <v>45203</v>
      </c>
      <c r="M9" s="21">
        <v>45204</v>
      </c>
      <c r="N9" s="21">
        <v>45205</v>
      </c>
      <c r="O9" s="21">
        <v>45206</v>
      </c>
      <c r="P9" s="21">
        <v>45207</v>
      </c>
      <c r="S9" s="21">
        <v>45236</v>
      </c>
      <c r="T9" s="21">
        <v>45237</v>
      </c>
      <c r="U9" s="21">
        <v>45238</v>
      </c>
      <c r="V9" s="21">
        <v>45239</v>
      </c>
      <c r="W9" s="21">
        <v>45240</v>
      </c>
      <c r="X9" s="21">
        <v>45241</v>
      </c>
      <c r="Y9" s="21">
        <v>45242</v>
      </c>
      <c r="AC9" s="23">
        <f t="shared" si="1"/>
        <v>45173</v>
      </c>
      <c r="AD9" s="23">
        <f t="shared" si="1"/>
        <v>45230</v>
      </c>
      <c r="AE9" s="23">
        <f t="shared" si="1"/>
        <v>45234</v>
      </c>
      <c r="AF9" s="23">
        <f>AF8+1</f>
        <v>45284</v>
      </c>
      <c r="AG9" s="23">
        <f t="shared" si="2"/>
        <v>45295</v>
      </c>
      <c r="AH9" s="23">
        <f t="shared" si="2"/>
        <v>45344</v>
      </c>
      <c r="AI9" s="23"/>
      <c r="AJ9" s="23">
        <f t="shared" si="3"/>
        <v>45412</v>
      </c>
      <c r="AK9" s="23">
        <f t="shared" si="4"/>
        <v>45416</v>
      </c>
      <c r="AL9" s="23">
        <f t="shared" si="4"/>
        <v>45468</v>
      </c>
      <c r="AM9" s="23"/>
      <c r="AN9" s="23"/>
    </row>
    <row r="10" spans="1:40" x14ac:dyDescent="0.3">
      <c r="A10" s="21">
        <v>45180</v>
      </c>
      <c r="B10" s="21">
        <v>45181</v>
      </c>
      <c r="C10" s="21">
        <v>45182</v>
      </c>
      <c r="D10" s="21">
        <v>45183</v>
      </c>
      <c r="E10" s="21">
        <v>45184</v>
      </c>
      <c r="F10" s="21">
        <v>45185</v>
      </c>
      <c r="G10" s="21">
        <v>45186</v>
      </c>
      <c r="J10" s="21">
        <v>45208</v>
      </c>
      <c r="K10" s="21">
        <v>45209</v>
      </c>
      <c r="L10" s="21">
        <v>45210</v>
      </c>
      <c r="M10" s="21">
        <v>45211</v>
      </c>
      <c r="N10" s="21">
        <v>45212</v>
      </c>
      <c r="O10" s="21">
        <v>45213</v>
      </c>
      <c r="P10" s="21">
        <v>45214</v>
      </c>
      <c r="S10" s="21">
        <v>45243</v>
      </c>
      <c r="T10" s="21">
        <v>45244</v>
      </c>
      <c r="U10" s="21">
        <v>45245</v>
      </c>
      <c r="V10" s="21">
        <v>45246</v>
      </c>
      <c r="W10" s="21">
        <v>45247</v>
      </c>
      <c r="X10" s="21">
        <v>45248</v>
      </c>
      <c r="Y10" s="21">
        <v>45249</v>
      </c>
      <c r="AC10" s="23">
        <f t="shared" si="1"/>
        <v>45174</v>
      </c>
      <c r="AD10" s="23">
        <f>DATE($A$2,10,5)</f>
        <v>45204</v>
      </c>
      <c r="AE10" s="23">
        <f t="shared" si="1"/>
        <v>45235</v>
      </c>
      <c r="AF10" s="23">
        <f t="shared" si="1"/>
        <v>45285</v>
      </c>
      <c r="AG10" s="23">
        <f t="shared" si="2"/>
        <v>45296</v>
      </c>
      <c r="AH10" s="23">
        <f t="shared" si="2"/>
        <v>45345</v>
      </c>
      <c r="AI10" s="23"/>
      <c r="AJ10" s="23"/>
      <c r="AK10" s="23">
        <f t="shared" si="4"/>
        <v>45417</v>
      </c>
      <c r="AL10" s="23">
        <f t="shared" si="4"/>
        <v>45469</v>
      </c>
      <c r="AM10" s="23"/>
      <c r="AN10" s="23"/>
    </row>
    <row r="11" spans="1:40" x14ac:dyDescent="0.3">
      <c r="A11" s="21">
        <v>45187</v>
      </c>
      <c r="B11" s="21">
        <v>45188</v>
      </c>
      <c r="C11" s="21">
        <v>45189</v>
      </c>
      <c r="D11" s="21">
        <v>45190</v>
      </c>
      <c r="E11" s="21">
        <v>45191</v>
      </c>
      <c r="F11" s="21">
        <v>45192</v>
      </c>
      <c r="G11" s="21">
        <v>45193</v>
      </c>
      <c r="J11" s="21">
        <v>45215</v>
      </c>
      <c r="K11" s="21">
        <v>45216</v>
      </c>
      <c r="L11" s="21">
        <v>45217</v>
      </c>
      <c r="M11" s="21">
        <v>45218</v>
      </c>
      <c r="N11" s="21">
        <v>45219</v>
      </c>
      <c r="O11" s="21">
        <v>45220</v>
      </c>
      <c r="P11" s="21">
        <v>45221</v>
      </c>
      <c r="S11" s="21">
        <v>45250</v>
      </c>
      <c r="T11" s="21">
        <v>45251</v>
      </c>
      <c r="U11" s="21">
        <v>45252</v>
      </c>
      <c r="V11" s="21">
        <v>45253</v>
      </c>
      <c r="W11" s="21">
        <v>45254</v>
      </c>
      <c r="X11" s="21">
        <v>45255</v>
      </c>
      <c r="Y11" s="21">
        <v>45256</v>
      </c>
      <c r="AC11" s="23">
        <f t="shared" si="1"/>
        <v>45175</v>
      </c>
      <c r="AD11" s="23"/>
      <c r="AE11" s="23">
        <f>DATE($A$2,11,30)</f>
        <v>45260</v>
      </c>
      <c r="AF11" s="23">
        <f t="shared" si="1"/>
        <v>45286</v>
      </c>
      <c r="AG11" s="23">
        <f t="shared" si="2"/>
        <v>45297</v>
      </c>
      <c r="AH11" s="23">
        <f>AH10+1</f>
        <v>45346</v>
      </c>
      <c r="AI11" s="23"/>
      <c r="AJ11" s="23"/>
      <c r="AK11" s="23">
        <f t="shared" si="4"/>
        <v>45418</v>
      </c>
      <c r="AL11" s="23">
        <f t="shared" si="4"/>
        <v>45470</v>
      </c>
      <c r="AM11" s="23"/>
      <c r="AN11" s="23"/>
    </row>
    <row r="12" spans="1:40" x14ac:dyDescent="0.3">
      <c r="A12" s="21">
        <v>45194</v>
      </c>
      <c r="B12" s="21">
        <v>45195</v>
      </c>
      <c r="C12" s="21">
        <v>45196</v>
      </c>
      <c r="D12" s="21">
        <v>45197</v>
      </c>
      <c r="E12" s="21">
        <v>45198</v>
      </c>
      <c r="F12" s="21">
        <v>45199</v>
      </c>
      <c r="G12" s="21">
        <v>45200</v>
      </c>
      <c r="J12" s="21">
        <v>45222</v>
      </c>
      <c r="K12" s="21">
        <v>45223</v>
      </c>
      <c r="L12" s="21">
        <v>45224</v>
      </c>
      <c r="M12" s="21">
        <v>45225</v>
      </c>
      <c r="N12" s="21">
        <v>45226</v>
      </c>
      <c r="O12" s="21">
        <v>45227</v>
      </c>
      <c r="P12" s="21">
        <v>45228</v>
      </c>
      <c r="S12" s="21">
        <v>45257</v>
      </c>
      <c r="T12" s="21">
        <v>45258</v>
      </c>
      <c r="U12" s="21">
        <v>45259</v>
      </c>
      <c r="V12" s="21">
        <v>45260</v>
      </c>
      <c r="W12" s="21">
        <v>45261</v>
      </c>
      <c r="X12" s="21">
        <v>45262</v>
      </c>
      <c r="Y12" s="21">
        <v>45263</v>
      </c>
      <c r="AC12" s="23">
        <f t="shared" si="1"/>
        <v>45176</v>
      </c>
      <c r="AD12" s="23"/>
      <c r="AE12" s="23"/>
      <c r="AF12" s="23">
        <f t="shared" si="1"/>
        <v>45287</v>
      </c>
      <c r="AG12" s="23">
        <f t="shared" si="2"/>
        <v>45298</v>
      </c>
      <c r="AH12" s="23">
        <f t="shared" si="2"/>
        <v>45347</v>
      </c>
      <c r="AI12" s="23"/>
      <c r="AJ12" s="23"/>
      <c r="AK12" s="23">
        <f t="shared" si="4"/>
        <v>45419</v>
      </c>
      <c r="AL12" s="23">
        <f t="shared" si="4"/>
        <v>45471</v>
      </c>
      <c r="AM12" s="23"/>
      <c r="AN12" s="23"/>
    </row>
    <row r="13" spans="1:40" x14ac:dyDescent="0.3">
      <c r="A13" s="21">
        <v>45201</v>
      </c>
      <c r="B13" s="21">
        <v>45202</v>
      </c>
      <c r="C13" s="21">
        <v>45203</v>
      </c>
      <c r="D13" s="21">
        <v>45204</v>
      </c>
      <c r="E13" s="21">
        <v>45205</v>
      </c>
      <c r="F13" s="21">
        <v>45206</v>
      </c>
      <c r="G13" s="21">
        <v>45207</v>
      </c>
      <c r="J13" s="21">
        <v>45229</v>
      </c>
      <c r="K13" s="21">
        <v>45230</v>
      </c>
      <c r="L13" s="21">
        <v>45231</v>
      </c>
      <c r="M13" s="21">
        <v>45232</v>
      </c>
      <c r="N13" s="21">
        <v>45233</v>
      </c>
      <c r="O13" s="21">
        <v>45234</v>
      </c>
      <c r="P13" s="21">
        <v>45235</v>
      </c>
      <c r="S13" s="21">
        <v>45264</v>
      </c>
      <c r="T13" s="21">
        <v>45265</v>
      </c>
      <c r="U13" s="21">
        <v>45266</v>
      </c>
      <c r="V13" s="21">
        <v>45267</v>
      </c>
      <c r="W13" s="21">
        <v>45268</v>
      </c>
      <c r="X13" s="21">
        <v>45269</v>
      </c>
      <c r="Y13" s="21">
        <v>45270</v>
      </c>
      <c r="AC13" s="23">
        <f t="shared" si="1"/>
        <v>45177</v>
      </c>
      <c r="AD13" s="23"/>
      <c r="AE13" s="23"/>
      <c r="AF13" s="23">
        <f t="shared" si="1"/>
        <v>45288</v>
      </c>
      <c r="AG13" s="23">
        <f>DATE($C$2,1,24)</f>
        <v>45315</v>
      </c>
      <c r="AH13" s="23"/>
      <c r="AI13" s="23"/>
      <c r="AJ13" s="23"/>
      <c r="AK13" s="23"/>
      <c r="AL13" s="23">
        <f t="shared" ref="AL13:AL14" si="5">AL12+1</f>
        <v>45472</v>
      </c>
      <c r="AM13" s="23"/>
      <c r="AN13" s="23"/>
    </row>
    <row r="14" spans="1:40" x14ac:dyDescent="0.3">
      <c r="A14" s="21"/>
      <c r="B14" s="21"/>
      <c r="C14" s="21"/>
      <c r="D14" s="21"/>
      <c r="E14" s="21"/>
      <c r="F14" s="21"/>
      <c r="G14" s="21"/>
      <c r="J14" s="21"/>
      <c r="K14" s="21"/>
      <c r="L14" s="21"/>
      <c r="M14" s="21"/>
      <c r="N14" s="21"/>
      <c r="O14" s="21"/>
      <c r="P14" s="21"/>
      <c r="S14" s="21"/>
      <c r="T14" s="21"/>
      <c r="U14" s="21"/>
      <c r="V14" s="21"/>
      <c r="W14" s="21"/>
      <c r="X14" s="21"/>
      <c r="Y14" s="21"/>
      <c r="AC14" s="23">
        <f t="shared" si="1"/>
        <v>45178</v>
      </c>
      <c r="AD14" s="23"/>
      <c r="AE14" s="23"/>
      <c r="AF14" s="23">
        <f>AF13+1</f>
        <v>45289</v>
      </c>
      <c r="AG14" s="23"/>
      <c r="AH14" s="23"/>
      <c r="AI14" s="23"/>
      <c r="AJ14" s="23"/>
      <c r="AK14" s="23"/>
      <c r="AL14" s="23">
        <f t="shared" si="5"/>
        <v>45473</v>
      </c>
      <c r="AM14" s="23"/>
      <c r="AN14" s="23"/>
    </row>
    <row r="15" spans="1:40" x14ac:dyDescent="0.3">
      <c r="AC15" s="23">
        <f>AC14+1</f>
        <v>45179</v>
      </c>
      <c r="AD15" s="23"/>
      <c r="AE15" s="23"/>
      <c r="AF15" s="23">
        <f t="shared" si="1"/>
        <v>45290</v>
      </c>
      <c r="AG15" s="23"/>
      <c r="AH15" s="23"/>
      <c r="AI15" s="23"/>
      <c r="AJ15" s="23"/>
      <c r="AK15" s="23"/>
      <c r="AL15" s="23"/>
      <c r="AM15" s="23"/>
      <c r="AN15" s="23"/>
    </row>
    <row r="16" spans="1:40" x14ac:dyDescent="0.3">
      <c r="A16" s="42">
        <f>DATE($A$2,12,1)</f>
        <v>45261</v>
      </c>
      <c r="B16" s="42"/>
      <c r="C16" s="42"/>
      <c r="D16" s="42"/>
      <c r="E16" s="42"/>
      <c r="F16" s="42"/>
      <c r="G16" s="42"/>
      <c r="J16" s="42">
        <f>DATE($C$2,1,1)</f>
        <v>45292</v>
      </c>
      <c r="K16" s="42"/>
      <c r="L16" s="42"/>
      <c r="M16" s="42"/>
      <c r="N16" s="42"/>
      <c r="O16" s="42"/>
      <c r="P16" s="42"/>
      <c r="S16" s="42">
        <f>DATE($C$2,2,1)</f>
        <v>45323</v>
      </c>
      <c r="T16" s="42"/>
      <c r="U16" s="42"/>
      <c r="V16" s="42"/>
      <c r="W16" s="42"/>
      <c r="X16" s="42"/>
      <c r="Y16" s="42"/>
      <c r="AC16" s="23">
        <f t="shared" si="1"/>
        <v>45180</v>
      </c>
      <c r="AD16" s="23"/>
      <c r="AE16" s="23"/>
      <c r="AF16" s="23">
        <f>AF15+1</f>
        <v>45291</v>
      </c>
      <c r="AG16" s="23"/>
      <c r="AH16" s="23"/>
      <c r="AI16" s="23"/>
      <c r="AJ16" s="23"/>
      <c r="AK16" s="23"/>
      <c r="AL16" s="23"/>
      <c r="AM16" s="23"/>
      <c r="AN16" s="23"/>
    </row>
    <row r="17" spans="1:41" x14ac:dyDescent="0.3">
      <c r="A17" s="7" t="s">
        <v>1</v>
      </c>
      <c r="B17" s="7" t="s">
        <v>10</v>
      </c>
      <c r="C17" s="7" t="s">
        <v>3</v>
      </c>
      <c r="D17" s="7" t="s">
        <v>4</v>
      </c>
      <c r="E17" s="7" t="s">
        <v>5</v>
      </c>
      <c r="F17" s="7" t="s">
        <v>11</v>
      </c>
      <c r="G17" s="7" t="s">
        <v>12</v>
      </c>
      <c r="J17" s="7" t="s">
        <v>1</v>
      </c>
      <c r="K17" s="7" t="s">
        <v>10</v>
      </c>
      <c r="L17" s="7" t="s">
        <v>3</v>
      </c>
      <c r="M17" s="7" t="s">
        <v>4</v>
      </c>
      <c r="N17" s="7" t="s">
        <v>5</v>
      </c>
      <c r="O17" s="7" t="s">
        <v>11</v>
      </c>
      <c r="P17" s="7" t="s">
        <v>12</v>
      </c>
      <c r="S17" s="7" t="s">
        <v>1</v>
      </c>
      <c r="T17" s="7" t="s">
        <v>10</v>
      </c>
      <c r="U17" s="7" t="s">
        <v>3</v>
      </c>
      <c r="V17" s="7" t="s">
        <v>4</v>
      </c>
      <c r="W17" s="7" t="s">
        <v>5</v>
      </c>
      <c r="X17" s="7" t="s">
        <v>11</v>
      </c>
      <c r="Y17" s="7" t="s">
        <v>12</v>
      </c>
      <c r="AC17" s="23">
        <f t="shared" si="1"/>
        <v>45181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</row>
    <row r="18" spans="1:41" x14ac:dyDescent="0.3">
      <c r="A18" s="21" cm="1">
        <f t="array" ref="A18:G23">_xlfn.SEQUENCE(6, 7, IF(WEEKDAY($A$16, 2) + 1 = 7, $A$16, $A$16 - WEEKDAY($A$16, 2) + 1), 1)</f>
        <v>45257</v>
      </c>
      <c r="B18" s="21">
        <v>45258</v>
      </c>
      <c r="C18" s="21">
        <v>45259</v>
      </c>
      <c r="D18" s="21">
        <v>45260</v>
      </c>
      <c r="E18" s="21">
        <v>45261</v>
      </c>
      <c r="F18" s="21">
        <v>45262</v>
      </c>
      <c r="G18" s="21">
        <v>45263</v>
      </c>
      <c r="J18" s="21" cm="1">
        <f t="array" ref="J18:P23">_xlfn.SEQUENCE(6, 7, IF(WEEKDAY($J$16, 2) + 1 = 7, $J$16, $J$16  - WEEKDAY($J$16, 2) + 1), 1)</f>
        <v>45292</v>
      </c>
      <c r="K18" s="21">
        <v>45293</v>
      </c>
      <c r="L18" s="21">
        <v>45294</v>
      </c>
      <c r="M18" s="21">
        <v>45295</v>
      </c>
      <c r="N18" s="21">
        <v>45296</v>
      </c>
      <c r="O18" s="21">
        <v>45297</v>
      </c>
      <c r="P18" s="21">
        <v>45298</v>
      </c>
      <c r="S18" s="21" cm="1">
        <f t="array" ref="S18:Y23">_xlfn.SEQUENCE(6, 7, IF(WEEKDAY($S$16, 2) + 1 = 7, $S$16, $S$16 - WEEKDAY($S$16, 2) + 1), 1)</f>
        <v>45320</v>
      </c>
      <c r="T18" s="21">
        <v>45321</v>
      </c>
      <c r="U18" s="21">
        <v>45322</v>
      </c>
      <c r="V18" s="21">
        <v>45323</v>
      </c>
      <c r="W18" s="21">
        <v>45324</v>
      </c>
      <c r="X18" s="21">
        <v>45325</v>
      </c>
      <c r="Y18" s="21">
        <v>45326</v>
      </c>
      <c r="AC18" s="23">
        <f t="shared" si="1"/>
        <v>45182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1:41" x14ac:dyDescent="0.3">
      <c r="A19" s="21">
        <v>45264</v>
      </c>
      <c r="B19" s="21">
        <v>45265</v>
      </c>
      <c r="C19" s="21">
        <v>45266</v>
      </c>
      <c r="D19" s="21">
        <v>45267</v>
      </c>
      <c r="E19" s="21">
        <v>45268</v>
      </c>
      <c r="F19" s="21">
        <v>45269</v>
      </c>
      <c r="G19" s="21">
        <v>45270</v>
      </c>
      <c r="J19" s="21">
        <v>45299</v>
      </c>
      <c r="K19" s="21">
        <v>45300</v>
      </c>
      <c r="L19" s="21">
        <v>45301</v>
      </c>
      <c r="M19" s="21">
        <v>45302</v>
      </c>
      <c r="N19" s="21">
        <v>45303</v>
      </c>
      <c r="O19" s="21">
        <v>45304</v>
      </c>
      <c r="P19" s="21">
        <v>45305</v>
      </c>
      <c r="S19" s="21">
        <v>45327</v>
      </c>
      <c r="T19" s="21">
        <v>45328</v>
      </c>
      <c r="U19" s="21">
        <v>45329</v>
      </c>
      <c r="V19" s="21">
        <v>45330</v>
      </c>
      <c r="W19" s="21">
        <v>45331</v>
      </c>
      <c r="X19" s="21">
        <v>45332</v>
      </c>
      <c r="Y19" s="21">
        <v>45333</v>
      </c>
      <c r="AC19" s="23">
        <f t="shared" si="1"/>
        <v>45183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</row>
    <row r="20" spans="1:41" x14ac:dyDescent="0.3">
      <c r="A20" s="21">
        <v>45271</v>
      </c>
      <c r="B20" s="21">
        <v>45272</v>
      </c>
      <c r="C20" s="21">
        <v>45273</v>
      </c>
      <c r="D20" s="21">
        <v>45274</v>
      </c>
      <c r="E20" s="21">
        <v>45275</v>
      </c>
      <c r="F20" s="21">
        <v>45276</v>
      </c>
      <c r="G20" s="21">
        <v>45277</v>
      </c>
      <c r="J20" s="21">
        <v>45306</v>
      </c>
      <c r="K20" s="21">
        <v>45307</v>
      </c>
      <c r="L20" s="21">
        <v>45308</v>
      </c>
      <c r="M20" s="21">
        <v>45309</v>
      </c>
      <c r="N20" s="21">
        <v>45310</v>
      </c>
      <c r="O20" s="21">
        <v>45311</v>
      </c>
      <c r="P20" s="21">
        <v>45312</v>
      </c>
      <c r="S20" s="21">
        <v>45334</v>
      </c>
      <c r="T20" s="21">
        <v>45335</v>
      </c>
      <c r="U20" s="21">
        <v>45336</v>
      </c>
      <c r="V20" s="21">
        <v>45337</v>
      </c>
      <c r="W20" s="21">
        <v>45338</v>
      </c>
      <c r="X20" s="21">
        <v>45339</v>
      </c>
      <c r="Y20" s="21">
        <v>45340</v>
      </c>
      <c r="AC20" s="23">
        <f t="shared" si="1"/>
        <v>45184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 spans="1:41" x14ac:dyDescent="0.3">
      <c r="A21" s="21">
        <v>45278</v>
      </c>
      <c r="B21" s="21">
        <v>45279</v>
      </c>
      <c r="C21" s="21">
        <v>45280</v>
      </c>
      <c r="D21" s="21">
        <v>45281</v>
      </c>
      <c r="E21" s="21">
        <v>45282</v>
      </c>
      <c r="F21" s="21">
        <v>45283</v>
      </c>
      <c r="G21" s="21">
        <v>45284</v>
      </c>
      <c r="J21" s="21">
        <v>45313</v>
      </c>
      <c r="K21" s="21">
        <v>45314</v>
      </c>
      <c r="L21" s="21">
        <v>45315</v>
      </c>
      <c r="M21" s="21">
        <v>45316</v>
      </c>
      <c r="N21" s="21">
        <v>45317</v>
      </c>
      <c r="O21" s="21">
        <v>45318</v>
      </c>
      <c r="P21" s="21">
        <v>45319</v>
      </c>
      <c r="S21" s="21">
        <v>45341</v>
      </c>
      <c r="T21" s="21">
        <v>45342</v>
      </c>
      <c r="U21" s="21">
        <v>45343</v>
      </c>
      <c r="V21" s="21">
        <v>45344</v>
      </c>
      <c r="W21" s="21">
        <v>45345</v>
      </c>
      <c r="X21" s="21">
        <v>45346</v>
      </c>
      <c r="Y21" s="21">
        <v>45347</v>
      </c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</row>
    <row r="22" spans="1:41" x14ac:dyDescent="0.3">
      <c r="A22" s="21">
        <v>45285</v>
      </c>
      <c r="B22" s="21">
        <v>45286</v>
      </c>
      <c r="C22" s="21">
        <v>45287</v>
      </c>
      <c r="D22" s="21">
        <v>45288</v>
      </c>
      <c r="E22" s="21">
        <v>45289</v>
      </c>
      <c r="F22" s="21">
        <v>45290</v>
      </c>
      <c r="G22" s="21">
        <v>45291</v>
      </c>
      <c r="J22" s="21">
        <v>45320</v>
      </c>
      <c r="K22" s="21">
        <v>45321</v>
      </c>
      <c r="L22" s="21">
        <v>45322</v>
      </c>
      <c r="M22" s="21">
        <v>45323</v>
      </c>
      <c r="N22" s="21">
        <v>45324</v>
      </c>
      <c r="O22" s="21">
        <v>45325</v>
      </c>
      <c r="P22" s="21">
        <v>45326</v>
      </c>
      <c r="S22" s="21">
        <v>45348</v>
      </c>
      <c r="T22" s="21">
        <v>45349</v>
      </c>
      <c r="U22" s="21">
        <v>45350</v>
      </c>
      <c r="V22" s="21">
        <v>45351</v>
      </c>
      <c r="W22" s="21">
        <v>45352</v>
      </c>
      <c r="X22" s="21">
        <v>45353</v>
      </c>
      <c r="Y22" s="21">
        <v>45354</v>
      </c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</row>
    <row r="23" spans="1:41" x14ac:dyDescent="0.3">
      <c r="A23" s="21">
        <v>45292</v>
      </c>
      <c r="B23" s="21">
        <v>45293</v>
      </c>
      <c r="C23" s="21">
        <v>45294</v>
      </c>
      <c r="D23" s="21">
        <v>45295</v>
      </c>
      <c r="E23" s="21">
        <v>45296</v>
      </c>
      <c r="F23" s="21">
        <v>45297</v>
      </c>
      <c r="G23" s="21">
        <v>45298</v>
      </c>
      <c r="J23" s="21">
        <v>45327</v>
      </c>
      <c r="K23" s="21">
        <v>45328</v>
      </c>
      <c r="L23" s="21">
        <v>45329</v>
      </c>
      <c r="M23" s="21">
        <v>45330</v>
      </c>
      <c r="N23" s="21">
        <v>45331</v>
      </c>
      <c r="O23" s="21">
        <v>45332</v>
      </c>
      <c r="P23" s="21">
        <v>45333</v>
      </c>
      <c r="S23" s="21">
        <v>45355</v>
      </c>
      <c r="T23" s="21">
        <v>45356</v>
      </c>
      <c r="U23" s="21">
        <v>45357</v>
      </c>
      <c r="V23" s="21">
        <v>45358</v>
      </c>
      <c r="W23" s="21">
        <v>45359</v>
      </c>
      <c r="X23" s="21">
        <v>45360</v>
      </c>
      <c r="Y23" s="21">
        <v>45361</v>
      </c>
      <c r="AC23" s="4"/>
    </row>
    <row r="24" spans="1:41" x14ac:dyDescent="0.3">
      <c r="A24" s="21"/>
      <c r="B24" s="21"/>
      <c r="C24" s="21"/>
      <c r="D24" s="21"/>
      <c r="E24" s="21"/>
      <c r="F24" s="21"/>
      <c r="G24" s="21"/>
      <c r="J24" s="21"/>
      <c r="K24" s="21"/>
      <c r="L24" s="21"/>
      <c r="M24" s="21"/>
      <c r="N24" s="21"/>
      <c r="O24" s="21"/>
      <c r="P24" s="21"/>
      <c r="S24" s="21"/>
      <c r="T24" s="21"/>
      <c r="U24" s="21"/>
      <c r="V24" s="21"/>
      <c r="W24" s="21"/>
      <c r="X24" s="21"/>
      <c r="Y24" s="21"/>
      <c r="AC24" s="4"/>
    </row>
    <row r="25" spans="1:41" x14ac:dyDescent="0.3">
      <c r="AC25" s="20"/>
      <c r="AO25" t="s">
        <v>55</v>
      </c>
    </row>
    <row r="26" spans="1:41" x14ac:dyDescent="0.3">
      <c r="A26" s="42">
        <f>DATE($C$2,3,1)</f>
        <v>45352</v>
      </c>
      <c r="B26" s="42"/>
      <c r="C26" s="42"/>
      <c r="D26" s="42"/>
      <c r="E26" s="42"/>
      <c r="F26" s="42"/>
      <c r="G26" s="42"/>
      <c r="J26" s="42">
        <f>DATE($C$2,4,1)</f>
        <v>45383</v>
      </c>
      <c r="K26" s="42"/>
      <c r="L26" s="42"/>
      <c r="M26" s="42"/>
      <c r="N26" s="42"/>
      <c r="O26" s="42"/>
      <c r="P26" s="42"/>
      <c r="S26" s="42">
        <f>DATE($C$2,5,1)</f>
        <v>45413</v>
      </c>
      <c r="T26" s="42"/>
      <c r="U26" s="42"/>
      <c r="V26" s="42"/>
      <c r="W26" s="42"/>
      <c r="X26" s="42"/>
      <c r="Y26" s="42"/>
      <c r="AB26" s="25" t="s">
        <v>48</v>
      </c>
      <c r="AC26" s="26">
        <f xml:space="preserve"> NETWORKDAYS.INTL($A$6, EOMONTH($A$6,0), "0111111", Table7[Sep])</f>
        <v>2</v>
      </c>
      <c r="AD26" s="26">
        <f xml:space="preserve"> NETWORKDAYS.INTL($J$6, EOMONTH($J$6,0), "0111111", Table7[[Oct ]])</f>
        <v>4</v>
      </c>
      <c r="AE26" s="26">
        <f xml:space="preserve"> NETWORKDAYS.INTL($S$6, EOMONTH($S$6,0), "0111111", Table7[[Nov ]])</f>
        <v>4</v>
      </c>
      <c r="AF26" s="26">
        <f xml:space="preserve"> NETWORKDAYS.INTL($A$16, EOMONTH($A$16,0), "0111111", Table7[Dec])</f>
        <v>3</v>
      </c>
      <c r="AG26" s="26">
        <f xml:space="preserve"> NETWORKDAYS.INTL($J$16, EOMONTH($J$16,0), "0111111", Table7[Jan])</f>
        <v>4</v>
      </c>
      <c r="AH26" s="26">
        <f xml:space="preserve"> NETWORKDAYS.INTL($S$16, EOMONTH($S$16,0), "0111111", Table7[Feb])</f>
        <v>3</v>
      </c>
      <c r="AI26" s="26">
        <f xml:space="preserve"> NETWORKDAYS.INTL($A$26, EOMONTH($A$26,0), "0111111", Table7[Mar])</f>
        <v>4</v>
      </c>
      <c r="AJ26" s="26">
        <f xml:space="preserve"> NETWORKDAYS.INTL($J$26, EOMONTH($J$26,0), "0111111", Table7[Apr])</f>
        <v>4</v>
      </c>
      <c r="AK26" s="26">
        <f xml:space="preserve"> NETWORKDAYS.INTL($S$26, EOMONTH($S$26,0), "0111111", Table7[May])</f>
        <v>3</v>
      </c>
      <c r="AL26" s="26">
        <f xml:space="preserve"> NETWORKDAYS.INTL($A$36, EOMONTH($A$36,0), "0111111", Table7[Jun])</f>
        <v>3</v>
      </c>
      <c r="AM26" s="27">
        <f xml:space="preserve"> NETWORKDAYS.INTL($J$36, EOMONTH($J$36,0), "0111111", Table7[Jul])</f>
        <v>5</v>
      </c>
      <c r="AN26" s="27">
        <f xml:space="preserve"> NETWORKDAYS.INTL($S$36, EOMONTH($S$36,0), "0111111", Table7[[Aug ]])</f>
        <v>4</v>
      </c>
      <c r="AO26" s="26">
        <f>SUM(AC26:AL26)</f>
        <v>34</v>
      </c>
    </row>
    <row r="27" spans="1:41" x14ac:dyDescent="0.3">
      <c r="A27" s="7" t="s">
        <v>1</v>
      </c>
      <c r="B27" s="7" t="s">
        <v>10</v>
      </c>
      <c r="C27" s="7" t="s">
        <v>3</v>
      </c>
      <c r="D27" s="7" t="s">
        <v>4</v>
      </c>
      <c r="E27" s="7" t="s">
        <v>5</v>
      </c>
      <c r="F27" s="7" t="s">
        <v>11</v>
      </c>
      <c r="G27" s="7" t="s">
        <v>12</v>
      </c>
      <c r="J27" s="7" t="s">
        <v>1</v>
      </c>
      <c r="K27" s="7" t="s">
        <v>10</v>
      </c>
      <c r="L27" s="7" t="s">
        <v>3</v>
      </c>
      <c r="M27" s="7" t="s">
        <v>4</v>
      </c>
      <c r="N27" s="7" t="s">
        <v>5</v>
      </c>
      <c r="O27" s="7" t="s">
        <v>11</v>
      </c>
      <c r="P27" s="7" t="s">
        <v>12</v>
      </c>
      <c r="S27" s="7" t="s">
        <v>1</v>
      </c>
      <c r="T27" s="7" t="s">
        <v>10</v>
      </c>
      <c r="U27" s="7" t="s">
        <v>3</v>
      </c>
      <c r="V27" s="7" t="s">
        <v>4</v>
      </c>
      <c r="W27" s="7" t="s">
        <v>5</v>
      </c>
      <c r="X27" s="7" t="s">
        <v>11</v>
      </c>
      <c r="Y27" s="7" t="s">
        <v>12</v>
      </c>
      <c r="AB27" s="25" t="s">
        <v>49</v>
      </c>
      <c r="AC27" s="26">
        <f xml:space="preserve"> NETWORKDAYS.INTL($A$6, EOMONTH($A$6,0), "1011111", Table7[Sep])</f>
        <v>2</v>
      </c>
      <c r="AD27" s="26">
        <f xml:space="preserve"> NETWORKDAYS.INTL($J$6, EOMONTH($J$6,0), "1011111", Table7[[Oct ]])</f>
        <v>4</v>
      </c>
      <c r="AE27" s="26">
        <f xml:space="preserve"> NETWORKDAYS.INTL($S$6, EOMONTH($S$6,0), "1011111", Table7[[Nov ]])</f>
        <v>4</v>
      </c>
      <c r="AF27" s="26">
        <f xml:space="preserve"> NETWORKDAYS.INTL($A$16, EOMONTH($A$16,0), "1011111", Table7[Dec])</f>
        <v>3</v>
      </c>
      <c r="AG27" s="26">
        <f xml:space="preserve"> NETWORKDAYS.INTL($J$16, EOMONTH($J$16,0), "1011111", Table7[Jan])</f>
        <v>4</v>
      </c>
      <c r="AH27" s="26">
        <f xml:space="preserve"> NETWORKDAYS.INTL($S$16, EOMONTH($S$16,0), "1011111", Table7[Feb])</f>
        <v>3</v>
      </c>
      <c r="AI27" s="26">
        <f xml:space="preserve"> NETWORKDAYS.INTL($A$26, EOMONTH($A$26,0), "1011111", Table7[Mar])</f>
        <v>4</v>
      </c>
      <c r="AJ27" s="26">
        <f xml:space="preserve"> NETWORKDAYS.INTL($J$26, EOMONTH($J$26,0), "1011111", Table7[Apr])</f>
        <v>4</v>
      </c>
      <c r="AK27" s="26">
        <f xml:space="preserve"> NETWORKDAYS.INTL($S$26, EOMONTH($S$26,0), "1011111", Table7[May])</f>
        <v>3</v>
      </c>
      <c r="AL27" s="26">
        <f xml:space="preserve"> NETWORKDAYS.INTL($A$36, EOMONTH($A$36,0), "1011111", Table7[Jun])</f>
        <v>3</v>
      </c>
      <c r="AM27" s="27">
        <f xml:space="preserve"> NETWORKDAYS.INTL($J$36, EOMONTH($J$36,0), "1011111", Table7[Jul])</f>
        <v>5</v>
      </c>
      <c r="AN27" s="27">
        <f xml:space="preserve"> NETWORKDAYS.INTL($S$36, EOMONTH($S$36,0), "1011111", Table7[[Aug ]])</f>
        <v>4</v>
      </c>
      <c r="AO27" s="26">
        <f t="shared" ref="AO27:AO32" si="6">SUM(AC27:AL27)</f>
        <v>34</v>
      </c>
    </row>
    <row r="28" spans="1:41" x14ac:dyDescent="0.3">
      <c r="A28" s="21" cm="1">
        <f t="array" ref="A28:G33">_xlfn.SEQUENCE(6, 7, IF(WEEKDAY($A$26, 2) + 1 = 7, $A$26, $A$26 - WEEKDAY($A$26, 2) + 1), 1)</f>
        <v>45348</v>
      </c>
      <c r="B28" s="21">
        <v>45349</v>
      </c>
      <c r="C28" s="21">
        <v>45350</v>
      </c>
      <c r="D28" s="21">
        <v>45351</v>
      </c>
      <c r="E28" s="21">
        <v>45352</v>
      </c>
      <c r="F28" s="21">
        <v>45353</v>
      </c>
      <c r="G28" s="21">
        <v>45354</v>
      </c>
      <c r="J28" s="21" cm="1">
        <f t="array" ref="J28:P33">_xlfn.SEQUENCE(6, 7, IF(WEEKDAY($J$26, 2) + 1 = 7, $J$26, $J$26 - WEEKDAY($J$26, 2) + 1), 1)</f>
        <v>45383</v>
      </c>
      <c r="K28" s="21">
        <v>45384</v>
      </c>
      <c r="L28" s="21">
        <v>45385</v>
      </c>
      <c r="M28" s="21">
        <v>45386</v>
      </c>
      <c r="N28" s="21">
        <v>45387</v>
      </c>
      <c r="O28" s="21">
        <v>45388</v>
      </c>
      <c r="P28" s="21">
        <v>45389</v>
      </c>
      <c r="S28" s="21" cm="1">
        <f t="array" ref="S28:Y33">_xlfn.SEQUENCE(6, 7, IF(WEEKDAY($S$26, 2) + 1 = 7, $S$26, $S$26 - WEEKDAY($S$26, 2) + 1), 1)</f>
        <v>45411</v>
      </c>
      <c r="T28" s="21">
        <v>45412</v>
      </c>
      <c r="U28" s="21">
        <v>45413</v>
      </c>
      <c r="V28" s="21">
        <v>45414</v>
      </c>
      <c r="W28" s="21">
        <v>45415</v>
      </c>
      <c r="X28" s="21">
        <v>45416</v>
      </c>
      <c r="Y28" s="21">
        <v>45417</v>
      </c>
      <c r="AB28" s="25" t="s">
        <v>50</v>
      </c>
      <c r="AC28" s="26">
        <f xml:space="preserve"> NETWORKDAYS.INTL($A$6, EOMONTH($A$6,0), "1101111", Table7[Sep])</f>
        <v>2</v>
      </c>
      <c r="AD28" s="26">
        <f xml:space="preserve"> NETWORKDAYS.INTL($J$6, EOMONTH($J$6,0), "1101111", Table7[[Oct ]])</f>
        <v>4</v>
      </c>
      <c r="AE28" s="26">
        <f xml:space="preserve"> NETWORKDAYS.INTL($S$6, EOMONTH($S$6,0), "1101111", Table7[[Nov ]])</f>
        <v>4</v>
      </c>
      <c r="AF28" s="26">
        <f xml:space="preserve"> NETWORKDAYS.INTL($A$16, EOMONTH($A$16,0), "1101111", Table7[Dec])</f>
        <v>3</v>
      </c>
      <c r="AG28" s="26">
        <f xml:space="preserve"> NETWORKDAYS.INTL($J$16, EOMONTH($J$16,0), "1101111", Table7[Jan])</f>
        <v>3</v>
      </c>
      <c r="AH28" s="26">
        <f xml:space="preserve"> NETWORKDAYS.INTL($S$16, EOMONTH($S$16,0), "1101111", Table7[Feb])</f>
        <v>3</v>
      </c>
      <c r="AI28" s="26">
        <f xml:space="preserve"> NETWORKDAYS.INTL($A$26, EOMONTH($A$26,0), "1101111", Table7[Mar])</f>
        <v>4</v>
      </c>
      <c r="AJ28" s="26">
        <f xml:space="preserve"> NETWORKDAYS.INTL($J$26, EOMONTH($J$26,0), "1101111", Table7[Apr])</f>
        <v>4</v>
      </c>
      <c r="AK28" s="26">
        <f xml:space="preserve"> NETWORKDAYS.INTL($S$26, EOMONTH($S$26,0), "1101111", Table7[May])</f>
        <v>4</v>
      </c>
      <c r="AL28" s="26">
        <f xml:space="preserve"> NETWORKDAYS.INTL($A$36, EOMONTH($A$36,0), "1101111", Table7[Jun])</f>
        <v>3</v>
      </c>
      <c r="AM28" s="27">
        <f xml:space="preserve"> NETWORKDAYS.INTL($J$36, EOMONTH($J$36,0), "1101111", Table7[Jul])</f>
        <v>5</v>
      </c>
      <c r="AN28" s="27">
        <f xml:space="preserve"> NETWORKDAYS.INTL($S$36, EOMONTH($S$36,0), "1101111", Table7[[Aug ]])</f>
        <v>4</v>
      </c>
      <c r="AO28" s="26">
        <f t="shared" si="6"/>
        <v>34</v>
      </c>
    </row>
    <row r="29" spans="1:41" x14ac:dyDescent="0.3">
      <c r="A29" s="21">
        <v>45355</v>
      </c>
      <c r="B29" s="21">
        <v>45356</v>
      </c>
      <c r="C29" s="21">
        <v>45357</v>
      </c>
      <c r="D29" s="21">
        <v>45358</v>
      </c>
      <c r="E29" s="21">
        <v>45359</v>
      </c>
      <c r="F29" s="21">
        <v>45360</v>
      </c>
      <c r="G29" s="21">
        <v>45361</v>
      </c>
      <c r="J29" s="21">
        <v>45390</v>
      </c>
      <c r="K29" s="21">
        <v>45391</v>
      </c>
      <c r="L29" s="21">
        <v>45392</v>
      </c>
      <c r="M29" s="21">
        <v>45393</v>
      </c>
      <c r="N29" s="21">
        <v>45394</v>
      </c>
      <c r="O29" s="21">
        <v>45395</v>
      </c>
      <c r="P29" s="21">
        <v>45396</v>
      </c>
      <c r="S29" s="21">
        <v>45418</v>
      </c>
      <c r="T29" s="21">
        <v>45419</v>
      </c>
      <c r="U29" s="21">
        <v>45420</v>
      </c>
      <c r="V29" s="21">
        <v>45421</v>
      </c>
      <c r="W29" s="21">
        <v>45422</v>
      </c>
      <c r="X29" s="21">
        <v>45423</v>
      </c>
      <c r="Y29" s="21">
        <v>45424</v>
      </c>
      <c r="AB29" s="25" t="s">
        <v>51</v>
      </c>
      <c r="AC29" s="26">
        <f xml:space="preserve"> NETWORKDAYS.INTL($A$6, EOMONTH($A$6,0), "1110111", Table7[Sep])</f>
        <v>2</v>
      </c>
      <c r="AD29" s="26">
        <f xml:space="preserve"> NETWORKDAYS.INTL($J$6, EOMONTH($J$6,0), "1110111", Table7[[Oct ]])</f>
        <v>3</v>
      </c>
      <c r="AE29" s="26">
        <f xml:space="preserve"> NETWORKDAYS.INTL($S$6, EOMONTH($S$6,0), "1110111", Table7[[Nov ]])</f>
        <v>3</v>
      </c>
      <c r="AF29" s="26">
        <f xml:space="preserve"> NETWORKDAYS.INTL($A$16, EOMONTH($A$16,0), "1110111", Table7[Dec])</f>
        <v>3</v>
      </c>
      <c r="AG29" s="26">
        <f xml:space="preserve"> NETWORKDAYS.INTL($J$16, EOMONTH($J$16,0), "1110111", Table7[Jan])</f>
        <v>3</v>
      </c>
      <c r="AH29" s="26">
        <f xml:space="preserve"> NETWORKDAYS.INTL($S$16, EOMONTH($S$16,0), "1110111", Table7[Feb])</f>
        <v>4</v>
      </c>
      <c r="AI29" s="26">
        <f xml:space="preserve"> NETWORKDAYS.INTL($A$26, EOMONTH($A$26,0), "1110111", Table7[Mar])</f>
        <v>4</v>
      </c>
      <c r="AJ29" s="26">
        <f xml:space="preserve"> NETWORKDAYS.INTL($J$26, EOMONTH($J$26,0), "1110111", Table7[Apr])</f>
        <v>4</v>
      </c>
      <c r="AK29" s="26">
        <f xml:space="preserve"> NETWORKDAYS.INTL($S$26, EOMONTH($S$26,0), "1110111", Table7[May])</f>
        <v>4</v>
      </c>
      <c r="AL29" s="26">
        <f xml:space="preserve"> NETWORKDAYS.INTL($A$36, EOMONTH($A$36,0), "1110111", Table7[Jun])</f>
        <v>3</v>
      </c>
      <c r="AM29" s="27">
        <f xml:space="preserve"> NETWORKDAYS.INTL($J$36, EOMONTH($J$36,0), "1110111", Table7[Jul])</f>
        <v>4</v>
      </c>
      <c r="AN29" s="27">
        <f xml:space="preserve"> NETWORKDAYS.INTL($S$36, EOMONTH($S$36,0), "1110111", Table7[[Aug ]])</f>
        <v>5</v>
      </c>
      <c r="AO29" s="26">
        <f t="shared" si="6"/>
        <v>33</v>
      </c>
    </row>
    <row r="30" spans="1:41" x14ac:dyDescent="0.3">
      <c r="A30" s="21">
        <v>45362</v>
      </c>
      <c r="B30" s="21">
        <v>45363</v>
      </c>
      <c r="C30" s="21">
        <v>45364</v>
      </c>
      <c r="D30" s="21">
        <v>45365</v>
      </c>
      <c r="E30" s="21">
        <v>45366</v>
      </c>
      <c r="F30" s="21">
        <v>45367</v>
      </c>
      <c r="G30" s="21">
        <v>45368</v>
      </c>
      <c r="J30" s="21">
        <v>45397</v>
      </c>
      <c r="K30" s="21">
        <v>45398</v>
      </c>
      <c r="L30" s="21">
        <v>45399</v>
      </c>
      <c r="M30" s="21">
        <v>45400</v>
      </c>
      <c r="N30" s="21">
        <v>45401</v>
      </c>
      <c r="O30" s="21">
        <v>45402</v>
      </c>
      <c r="P30" s="21">
        <v>45403</v>
      </c>
      <c r="S30" s="21">
        <v>45425</v>
      </c>
      <c r="T30" s="21">
        <v>45426</v>
      </c>
      <c r="U30" s="21">
        <v>45427</v>
      </c>
      <c r="V30" s="21">
        <v>45428</v>
      </c>
      <c r="W30" s="21">
        <v>45429</v>
      </c>
      <c r="X30" s="21">
        <v>45430</v>
      </c>
      <c r="Y30" s="21">
        <v>45431</v>
      </c>
      <c r="AB30" s="25" t="s">
        <v>52</v>
      </c>
      <c r="AC30" s="26">
        <f xml:space="preserve"> NETWORKDAYS.INTL($A$6, EOMONTH($A$6,0), "1111011", Table7[Sep])</f>
        <v>2</v>
      </c>
      <c r="AD30" s="26">
        <f xml:space="preserve"> NETWORKDAYS.INTL($J$6, EOMONTH($J$6,0), "1111011", Table7[[Oct ]])</f>
        <v>4</v>
      </c>
      <c r="AE30" s="26">
        <f xml:space="preserve"> NETWORKDAYS.INTL($S$6, EOMONTH($S$6,0), "1111011", Table7[[Nov ]])</f>
        <v>3</v>
      </c>
      <c r="AF30" s="26">
        <f xml:space="preserve"> NETWORKDAYS.INTL($A$16, EOMONTH($A$16,0), "1111011", Table7[Dec])</f>
        <v>3</v>
      </c>
      <c r="AG30" s="26">
        <f xml:space="preserve"> NETWORKDAYS.INTL($J$16, EOMONTH($J$16,0), "1111011", Table7[Jan])</f>
        <v>3</v>
      </c>
      <c r="AH30" s="26">
        <f xml:space="preserve"> NETWORKDAYS.INTL($S$16, EOMONTH($S$16,0), "1111011", Table7[Feb])</f>
        <v>3</v>
      </c>
      <c r="AI30" s="26">
        <f xml:space="preserve"> NETWORKDAYS.INTL($A$26, EOMONTH($A$26,0), "1111011", Table7[Mar])</f>
        <v>5</v>
      </c>
      <c r="AJ30" s="26">
        <f xml:space="preserve"> NETWORKDAYS.INTL($J$26, EOMONTH($J$26,0), "1111011", Table7[Apr])</f>
        <v>4</v>
      </c>
      <c r="AK30" s="26">
        <f xml:space="preserve"> NETWORKDAYS.INTL($S$26, EOMONTH($S$26,0), "1111011", Table7[May])</f>
        <v>4</v>
      </c>
      <c r="AL30" s="26">
        <f xml:space="preserve"> NETWORKDAYS.INTL($A$36, EOMONTH($A$36,0), "1111011", Table7[Jun])</f>
        <v>3</v>
      </c>
      <c r="AM30" s="27">
        <f xml:space="preserve"> NETWORKDAYS.INTL($J$36, EOMONTH($J$36,0), "1111011", Table7[Jul])</f>
        <v>4</v>
      </c>
      <c r="AN30" s="27">
        <f xml:space="preserve"> NETWORKDAYS.INTL($S$36, EOMONTH($S$36,0), "1111011", Table7[[Aug ]])</f>
        <v>5</v>
      </c>
      <c r="AO30" s="26">
        <f t="shared" si="6"/>
        <v>34</v>
      </c>
    </row>
    <row r="31" spans="1:41" x14ac:dyDescent="0.3">
      <c r="A31" s="21">
        <v>45369</v>
      </c>
      <c r="B31" s="21">
        <v>45370</v>
      </c>
      <c r="C31" s="21">
        <v>45371</v>
      </c>
      <c r="D31" s="21">
        <v>45372</v>
      </c>
      <c r="E31" s="21">
        <v>45373</v>
      </c>
      <c r="F31" s="21">
        <v>45374</v>
      </c>
      <c r="G31" s="21">
        <v>45375</v>
      </c>
      <c r="J31" s="21">
        <v>45404</v>
      </c>
      <c r="K31" s="21">
        <v>45405</v>
      </c>
      <c r="L31" s="21">
        <v>45406</v>
      </c>
      <c r="M31" s="21">
        <v>45407</v>
      </c>
      <c r="N31" s="21">
        <v>45408</v>
      </c>
      <c r="O31" s="21">
        <v>45409</v>
      </c>
      <c r="P31" s="21">
        <v>45410</v>
      </c>
      <c r="S31" s="21">
        <v>45432</v>
      </c>
      <c r="T31" s="21">
        <v>45433</v>
      </c>
      <c r="U31" s="21">
        <v>45434</v>
      </c>
      <c r="V31" s="21">
        <v>45435</v>
      </c>
      <c r="W31" s="21">
        <v>45436</v>
      </c>
      <c r="X31" s="21">
        <v>45437</v>
      </c>
      <c r="Y31" s="21">
        <v>45438</v>
      </c>
      <c r="AB31" s="25" t="s">
        <v>53</v>
      </c>
      <c r="AC31" s="26">
        <f xml:space="preserve"> NETWORKDAYS.INTL($A$6, EOMONTH($A$6,0), "1111101", Table7[Sep])</f>
        <v>3</v>
      </c>
      <c r="AD31" s="26">
        <f xml:space="preserve"> NETWORKDAYS.INTL($J$6, EOMONTH($J$6,0), "1111101", Table7[[Oct ]])</f>
        <v>3</v>
      </c>
      <c r="AE31" s="26">
        <f xml:space="preserve"> NETWORKDAYS.INTL($S$6, EOMONTH($S$6,0), "1111101", Table7[[Nov ]])</f>
        <v>3</v>
      </c>
      <c r="AF31" s="26">
        <f xml:space="preserve"> NETWORKDAYS.INTL($A$16, EOMONTH($A$16,0), "1111101", Table7[Dec])</f>
        <v>2</v>
      </c>
      <c r="AG31" s="26">
        <f xml:space="preserve"> NETWORKDAYS.INTL($J$16, EOMONTH($J$16,0), "1111101", Table7[Jan])</f>
        <v>3</v>
      </c>
      <c r="AH31" s="26">
        <f xml:space="preserve"> NETWORKDAYS.INTL($S$16, EOMONTH($S$16,0), "1111101", Table7[Feb])</f>
        <v>3</v>
      </c>
      <c r="AI31" s="26">
        <f xml:space="preserve"> NETWORKDAYS.INTL($A$26, EOMONTH($A$26,0), "1111101", Table7[Mar])</f>
        <v>5</v>
      </c>
      <c r="AJ31" s="26">
        <f xml:space="preserve"> NETWORKDAYS.INTL($J$26, EOMONTH($J$26,0), "1111101", Table7[Apr])</f>
        <v>3</v>
      </c>
      <c r="AK31" s="26">
        <f xml:space="preserve"> NETWORKDAYS.INTL($S$26, EOMONTH($S$26,0), "1111101", Table7[May])</f>
        <v>3</v>
      </c>
      <c r="AL31" s="26">
        <f xml:space="preserve"> NETWORKDAYS.INTL($A$36, EOMONTH($A$36,0), "1111101", Table7[Jun])</f>
        <v>3</v>
      </c>
      <c r="AM31" s="27">
        <f xml:space="preserve"> NETWORKDAYS.INTL($J$36, EOMONTH($J$36,0), "1111101", Table7[Jul])</f>
        <v>4</v>
      </c>
      <c r="AN31" s="27">
        <f xml:space="preserve"> NETWORKDAYS.INTL($S$36, EOMONTH($S$36,0), "1111101", Table7[[Aug ]])</f>
        <v>5</v>
      </c>
      <c r="AO31" s="26">
        <f t="shared" si="6"/>
        <v>31</v>
      </c>
    </row>
    <row r="32" spans="1:41" x14ac:dyDescent="0.3">
      <c r="A32" s="21">
        <v>45376</v>
      </c>
      <c r="B32" s="21">
        <v>45377</v>
      </c>
      <c r="C32" s="21">
        <v>45378</v>
      </c>
      <c r="D32" s="21">
        <v>45379</v>
      </c>
      <c r="E32" s="21">
        <v>45380</v>
      </c>
      <c r="F32" s="21">
        <v>45381</v>
      </c>
      <c r="G32" s="21">
        <v>45382</v>
      </c>
      <c r="J32" s="21">
        <v>45411</v>
      </c>
      <c r="K32" s="21">
        <v>45412</v>
      </c>
      <c r="L32" s="21">
        <v>45413</v>
      </c>
      <c r="M32" s="21">
        <v>45414</v>
      </c>
      <c r="N32" s="21">
        <v>45415</v>
      </c>
      <c r="O32" s="21">
        <v>45416</v>
      </c>
      <c r="P32" s="21">
        <v>45417</v>
      </c>
      <c r="S32" s="21">
        <v>45439</v>
      </c>
      <c r="T32" s="21">
        <v>45440</v>
      </c>
      <c r="U32" s="21">
        <v>45441</v>
      </c>
      <c r="V32" s="21">
        <v>45442</v>
      </c>
      <c r="W32" s="21">
        <v>45443</v>
      </c>
      <c r="X32" s="21">
        <v>45444</v>
      </c>
      <c r="Y32" s="21">
        <v>45445</v>
      </c>
      <c r="AB32" s="25" t="s">
        <v>54</v>
      </c>
      <c r="AC32" s="26">
        <f xml:space="preserve"> NETWORKDAYS.INTL($A$6, EOMONTH($A$6,0), "1111110", Table7[Sep])</f>
        <v>2</v>
      </c>
      <c r="AD32" s="26">
        <f xml:space="preserve"> NETWORKDAYS.INTL($J$6, EOMONTH($J$6,0), "1111110", Table7[[Oct ]])</f>
        <v>4</v>
      </c>
      <c r="AE32" s="26">
        <f xml:space="preserve"> NETWORKDAYS.INTL($S$6, EOMONTH($S$6,0), "1111110", Table7[[Nov ]])</f>
        <v>3</v>
      </c>
      <c r="AF32" s="26">
        <f xml:space="preserve"> NETWORKDAYS.INTL($A$16, EOMONTH($A$16,0), "1111110", Table7[Dec])</f>
        <v>3</v>
      </c>
      <c r="AG32" s="26">
        <f xml:space="preserve"> NETWORKDAYS.INTL($J$16, EOMONTH($J$16,0), "1111110", Table7[Jan])</f>
        <v>3</v>
      </c>
      <c r="AH32" s="26">
        <f xml:space="preserve"> NETWORKDAYS.INTL($S$16, EOMONTH($S$16,0), "1111110", Table7[Feb])</f>
        <v>3</v>
      </c>
      <c r="AI32" s="26">
        <f xml:space="preserve"> NETWORKDAYS.INTL($A$26, EOMONTH($A$26,0), "1111110", Table7[Mar])</f>
        <v>5</v>
      </c>
      <c r="AJ32" s="26">
        <f xml:space="preserve"> NETWORKDAYS.INTL($J$26, EOMONTH($J$26,0), "1111110", Table7[Apr])</f>
        <v>3</v>
      </c>
      <c r="AK32" s="26">
        <f xml:space="preserve"> NETWORKDAYS.INTL($S$26, EOMONTH($S$26,0), "1111110", Table7[May])</f>
        <v>3</v>
      </c>
      <c r="AL32" s="26">
        <f xml:space="preserve"> NETWORKDAYS.INTL($A$36, EOMONTH($A$36,0), "1111110", Table7[Jun])</f>
        <v>3</v>
      </c>
      <c r="AM32" s="27">
        <f xml:space="preserve"> NETWORKDAYS.INTL($J$36, EOMONTH($J$36,0), "1111110", Table7[Jul])</f>
        <v>4</v>
      </c>
      <c r="AN32" s="27">
        <f xml:space="preserve"> NETWORKDAYS.INTL($S$36, EOMONTH($S$36,0), "1111110", Table7[[Aug ]])</f>
        <v>4</v>
      </c>
      <c r="AO32" s="26">
        <f t="shared" si="6"/>
        <v>32</v>
      </c>
    </row>
    <row r="33" spans="1:29" x14ac:dyDescent="0.3">
      <c r="A33" s="21">
        <v>45383</v>
      </c>
      <c r="B33" s="21">
        <v>45384</v>
      </c>
      <c r="C33" s="21">
        <v>45385</v>
      </c>
      <c r="D33" s="21">
        <v>45386</v>
      </c>
      <c r="E33" s="21">
        <v>45387</v>
      </c>
      <c r="F33" s="21">
        <v>45388</v>
      </c>
      <c r="G33" s="21">
        <v>45389</v>
      </c>
      <c r="J33" s="21">
        <v>45418</v>
      </c>
      <c r="K33" s="21">
        <v>45419</v>
      </c>
      <c r="L33" s="21">
        <v>45420</v>
      </c>
      <c r="M33" s="21">
        <v>45421</v>
      </c>
      <c r="N33" s="21">
        <v>45422</v>
      </c>
      <c r="O33" s="21">
        <v>45423</v>
      </c>
      <c r="P33" s="21">
        <v>45424</v>
      </c>
      <c r="S33" s="21">
        <v>45446</v>
      </c>
      <c r="T33" s="21">
        <v>45447</v>
      </c>
      <c r="U33" s="21">
        <v>45448</v>
      </c>
      <c r="V33" s="21">
        <v>45449</v>
      </c>
      <c r="W33" s="21">
        <v>45450</v>
      </c>
      <c r="X33" s="21">
        <v>45451</v>
      </c>
      <c r="Y33" s="21">
        <v>45452</v>
      </c>
      <c r="AC33" s="20"/>
    </row>
    <row r="34" spans="1:29" x14ac:dyDescent="0.3">
      <c r="AC34" s="20"/>
    </row>
    <row r="35" spans="1:29" x14ac:dyDescent="0.3">
      <c r="AC35" s="20"/>
    </row>
    <row r="36" spans="1:29" x14ac:dyDescent="0.3">
      <c r="A36" s="42">
        <f>DATE($C$2,6,1)</f>
        <v>45444</v>
      </c>
      <c r="B36" s="42"/>
      <c r="C36" s="42"/>
      <c r="D36" s="42"/>
      <c r="E36" s="42"/>
      <c r="F36" s="42"/>
      <c r="G36" s="42"/>
      <c r="J36" s="42">
        <f>DATE($C$2,7,1)</f>
        <v>45474</v>
      </c>
      <c r="K36" s="42"/>
      <c r="L36" s="42"/>
      <c r="M36" s="42"/>
      <c r="N36" s="42"/>
      <c r="O36" s="42"/>
      <c r="P36" s="42"/>
      <c r="S36" s="42">
        <f>DATE($C$2,8,1)</f>
        <v>45505</v>
      </c>
      <c r="T36" s="42"/>
      <c r="U36" s="42"/>
      <c r="V36" s="42"/>
      <c r="W36" s="42"/>
      <c r="X36" s="42"/>
      <c r="Y36" s="42"/>
      <c r="AC36" s="20"/>
    </row>
    <row r="37" spans="1:29" x14ac:dyDescent="0.3">
      <c r="A37" s="7" t="s">
        <v>1</v>
      </c>
      <c r="B37" s="7" t="s">
        <v>10</v>
      </c>
      <c r="C37" s="7" t="s">
        <v>3</v>
      </c>
      <c r="D37" s="7" t="s">
        <v>4</v>
      </c>
      <c r="E37" s="7" t="s">
        <v>5</v>
      </c>
      <c r="F37" s="7" t="s">
        <v>11</v>
      </c>
      <c r="G37" s="7" t="s">
        <v>12</v>
      </c>
      <c r="J37" s="7" t="s">
        <v>1</v>
      </c>
      <c r="K37" s="7" t="s">
        <v>10</v>
      </c>
      <c r="L37" s="7" t="s">
        <v>3</v>
      </c>
      <c r="M37" s="7" t="s">
        <v>4</v>
      </c>
      <c r="N37" s="7" t="s">
        <v>5</v>
      </c>
      <c r="O37" s="7" t="s">
        <v>11</v>
      </c>
      <c r="P37" s="7" t="s">
        <v>12</v>
      </c>
      <c r="S37" s="7" t="s">
        <v>1</v>
      </c>
      <c r="T37" s="7" t="s">
        <v>10</v>
      </c>
      <c r="U37" s="7" t="s">
        <v>3</v>
      </c>
      <c r="V37" s="7" t="s">
        <v>4</v>
      </c>
      <c r="W37" s="7" t="s">
        <v>5</v>
      </c>
      <c r="X37" s="7" t="s">
        <v>11</v>
      </c>
      <c r="Y37" s="7" t="s">
        <v>12</v>
      </c>
      <c r="AC37" s="20"/>
    </row>
    <row r="38" spans="1:29" x14ac:dyDescent="0.3">
      <c r="A38" s="21" cm="1">
        <f t="array" ref="A38:G43">_xlfn.SEQUENCE(6, 7, IF(WEEKDAY($A$36, 2) + 1 = 7, $A$36, $A$36 - WEEKDAY($A$36, 2) + 1), 1)</f>
        <v>45444</v>
      </c>
      <c r="B38" s="21">
        <v>45445</v>
      </c>
      <c r="C38" s="21">
        <v>45446</v>
      </c>
      <c r="D38" s="21">
        <v>45447</v>
      </c>
      <c r="E38" s="21">
        <v>45448</v>
      </c>
      <c r="F38" s="21">
        <v>45449</v>
      </c>
      <c r="G38" s="21">
        <v>45450</v>
      </c>
      <c r="J38" s="21" cm="1">
        <f t="array" ref="J38:P43">_xlfn.SEQUENCE(6, 7, IF(WEEKDAY($J$36, 2) + 1 = 7, $J$36, $J$36 - WEEKDAY($J$36, 2) + 1), 1)</f>
        <v>45474</v>
      </c>
      <c r="K38" s="21">
        <v>45475</v>
      </c>
      <c r="L38" s="21">
        <v>45476</v>
      </c>
      <c r="M38" s="21">
        <v>45477</v>
      </c>
      <c r="N38" s="21">
        <v>45478</v>
      </c>
      <c r="O38" s="21">
        <v>45479</v>
      </c>
      <c r="P38" s="21">
        <v>45480</v>
      </c>
      <c r="S38" s="21" cm="1">
        <f t="array" ref="S38:Y43">_xlfn.SEQUENCE(6, 7, IF(WEEKDAY($S$36, 2) + 1 = 7, $S$36, $S$36 - WEEKDAY($S$36, 2) + 1), 1)</f>
        <v>45502</v>
      </c>
      <c r="T38" s="21">
        <v>45503</v>
      </c>
      <c r="U38" s="21">
        <v>45504</v>
      </c>
      <c r="V38" s="21">
        <v>45505</v>
      </c>
      <c r="W38" s="21">
        <v>45506</v>
      </c>
      <c r="X38" s="21">
        <v>45507</v>
      </c>
      <c r="Y38" s="21">
        <v>45508</v>
      </c>
      <c r="AC38" s="20"/>
    </row>
    <row r="39" spans="1:29" x14ac:dyDescent="0.3">
      <c r="A39" s="21">
        <v>45451</v>
      </c>
      <c r="B39" s="21">
        <v>45452</v>
      </c>
      <c r="C39" s="21">
        <v>45453</v>
      </c>
      <c r="D39" s="21">
        <v>45454</v>
      </c>
      <c r="E39" s="21">
        <v>45455</v>
      </c>
      <c r="F39" s="21">
        <v>45456</v>
      </c>
      <c r="G39" s="21">
        <v>45457</v>
      </c>
      <c r="J39" s="21">
        <v>45481</v>
      </c>
      <c r="K39" s="21">
        <v>45482</v>
      </c>
      <c r="L39" s="21">
        <v>45483</v>
      </c>
      <c r="M39" s="21">
        <v>45484</v>
      </c>
      <c r="N39" s="21">
        <v>45485</v>
      </c>
      <c r="O39" s="21">
        <v>45486</v>
      </c>
      <c r="P39" s="21">
        <v>45487</v>
      </c>
      <c r="S39" s="21">
        <v>45509</v>
      </c>
      <c r="T39" s="21">
        <v>45510</v>
      </c>
      <c r="U39" s="21">
        <v>45511</v>
      </c>
      <c r="V39" s="21">
        <v>45512</v>
      </c>
      <c r="W39" s="21">
        <v>45513</v>
      </c>
      <c r="X39" s="21">
        <v>45514</v>
      </c>
      <c r="Y39" s="21">
        <v>45515</v>
      </c>
      <c r="AC39" s="20"/>
    </row>
    <row r="40" spans="1:29" x14ac:dyDescent="0.3">
      <c r="A40" s="21">
        <v>45458</v>
      </c>
      <c r="B40" s="21">
        <v>45459</v>
      </c>
      <c r="C40" s="21">
        <v>45460</v>
      </c>
      <c r="D40" s="21">
        <v>45461</v>
      </c>
      <c r="E40" s="21">
        <v>45462</v>
      </c>
      <c r="F40" s="21">
        <v>45463</v>
      </c>
      <c r="G40" s="21">
        <v>45464</v>
      </c>
      <c r="J40" s="21">
        <v>45488</v>
      </c>
      <c r="K40" s="21">
        <v>45489</v>
      </c>
      <c r="L40" s="21">
        <v>45490</v>
      </c>
      <c r="M40" s="21">
        <v>45491</v>
      </c>
      <c r="N40" s="21">
        <v>45492</v>
      </c>
      <c r="O40" s="21">
        <v>45493</v>
      </c>
      <c r="P40" s="21">
        <v>45494</v>
      </c>
      <c r="S40" s="21">
        <v>45516</v>
      </c>
      <c r="T40" s="21">
        <v>45517</v>
      </c>
      <c r="U40" s="21">
        <v>45518</v>
      </c>
      <c r="V40" s="21">
        <v>45519</v>
      </c>
      <c r="W40" s="21">
        <v>45520</v>
      </c>
      <c r="X40" s="21">
        <v>45521</v>
      </c>
      <c r="Y40" s="21">
        <v>45522</v>
      </c>
      <c r="AC40" s="20"/>
    </row>
    <row r="41" spans="1:29" x14ac:dyDescent="0.3">
      <c r="A41" s="21">
        <v>45465</v>
      </c>
      <c r="B41" s="21">
        <v>45466</v>
      </c>
      <c r="C41" s="21">
        <v>45467</v>
      </c>
      <c r="D41" s="21">
        <v>45468</v>
      </c>
      <c r="E41" s="21">
        <v>45469</v>
      </c>
      <c r="F41" s="21">
        <v>45470</v>
      </c>
      <c r="G41" s="21">
        <v>45471</v>
      </c>
      <c r="J41" s="21">
        <v>45495</v>
      </c>
      <c r="K41" s="21">
        <v>45496</v>
      </c>
      <c r="L41" s="21">
        <v>45497</v>
      </c>
      <c r="M41" s="21">
        <v>45498</v>
      </c>
      <c r="N41" s="21">
        <v>45499</v>
      </c>
      <c r="O41" s="21">
        <v>45500</v>
      </c>
      <c r="P41" s="21">
        <v>45501</v>
      </c>
      <c r="S41" s="21">
        <v>45523</v>
      </c>
      <c r="T41" s="21">
        <v>45524</v>
      </c>
      <c r="U41" s="21">
        <v>45525</v>
      </c>
      <c r="V41" s="21">
        <v>45526</v>
      </c>
      <c r="W41" s="21">
        <v>45527</v>
      </c>
      <c r="X41" s="21">
        <v>45528</v>
      </c>
      <c r="Y41" s="21">
        <v>45529</v>
      </c>
      <c r="AC41" s="20"/>
    </row>
    <row r="42" spans="1:29" x14ac:dyDescent="0.3">
      <c r="A42" s="21">
        <v>45472</v>
      </c>
      <c r="B42" s="21">
        <v>45473</v>
      </c>
      <c r="C42" s="21">
        <v>45474</v>
      </c>
      <c r="D42" s="21">
        <v>45475</v>
      </c>
      <c r="E42" s="21">
        <v>45476</v>
      </c>
      <c r="F42" s="21">
        <v>45477</v>
      </c>
      <c r="G42" s="21">
        <v>45478</v>
      </c>
      <c r="J42" s="21">
        <v>45502</v>
      </c>
      <c r="K42" s="21">
        <v>45503</v>
      </c>
      <c r="L42" s="21">
        <v>45504</v>
      </c>
      <c r="M42" s="21">
        <v>45505</v>
      </c>
      <c r="N42" s="21">
        <v>45506</v>
      </c>
      <c r="O42" s="21">
        <v>45507</v>
      </c>
      <c r="P42" s="21">
        <v>45508</v>
      </c>
      <c r="S42" s="21">
        <v>45530</v>
      </c>
      <c r="T42" s="21">
        <v>45531</v>
      </c>
      <c r="U42" s="21">
        <v>45532</v>
      </c>
      <c r="V42" s="21">
        <v>45533</v>
      </c>
      <c r="W42" s="21">
        <v>45534</v>
      </c>
      <c r="X42" s="21">
        <v>45535</v>
      </c>
      <c r="Y42" s="21">
        <v>45536</v>
      </c>
      <c r="AC42" s="20"/>
    </row>
    <row r="43" spans="1:29" x14ac:dyDescent="0.3">
      <c r="A43" s="21">
        <v>45479</v>
      </c>
      <c r="B43" s="21">
        <v>45480</v>
      </c>
      <c r="C43" s="21">
        <v>45481</v>
      </c>
      <c r="D43" s="21">
        <v>45482</v>
      </c>
      <c r="E43" s="21">
        <v>45483</v>
      </c>
      <c r="F43" s="21">
        <v>45484</v>
      </c>
      <c r="G43" s="21">
        <v>45485</v>
      </c>
      <c r="J43" s="21">
        <v>45509</v>
      </c>
      <c r="K43" s="21">
        <v>45510</v>
      </c>
      <c r="L43" s="21">
        <v>45511</v>
      </c>
      <c r="M43" s="21">
        <v>45512</v>
      </c>
      <c r="N43" s="21">
        <v>45513</v>
      </c>
      <c r="O43" s="21">
        <v>45514</v>
      </c>
      <c r="P43" s="21">
        <v>45515</v>
      </c>
      <c r="S43" s="21">
        <v>45537</v>
      </c>
      <c r="T43" s="21">
        <v>45538</v>
      </c>
      <c r="U43" s="21">
        <v>45539</v>
      </c>
      <c r="V43" s="21">
        <v>45540</v>
      </c>
      <c r="W43" s="21">
        <v>45541</v>
      </c>
      <c r="X43" s="21">
        <v>45542</v>
      </c>
      <c r="Y43" s="21">
        <v>45543</v>
      </c>
      <c r="AC43" s="20"/>
    </row>
    <row r="44" spans="1:29" x14ac:dyDescent="0.3">
      <c r="AC44" s="20"/>
    </row>
    <row r="45" spans="1:29" x14ac:dyDescent="0.3">
      <c r="AC45" s="4"/>
    </row>
    <row r="48" spans="1:29" x14ac:dyDescent="0.3">
      <c r="A48" s="4"/>
    </row>
    <row r="52" spans="8:29" x14ac:dyDescent="0.3">
      <c r="AC52" s="4"/>
    </row>
    <row r="56" spans="8:29" x14ac:dyDescent="0.3">
      <c r="H56" t="str">
        <f>IF(ISNUMBER(MATCH(#REF!, C56:C111, 0)), "Nelucrătoare", "")</f>
        <v/>
      </c>
      <c r="I56" t="str">
        <f>IF(ISNUMBER(MATCH(#REF!, D56:D111, 0)), "Nelucrătoare", "")</f>
        <v/>
      </c>
      <c r="N56" t="str">
        <f>IF(ISNUMBER(MATCH(#REF!, I53:I117, 0)), "Nelucrătoare", "")</f>
        <v/>
      </c>
      <c r="O56" t="str">
        <f>IF(ISNUMBER(MATCH(#REF!, J47:J111, 0)), "Nelucrătoare", "")</f>
        <v/>
      </c>
      <c r="P56" t="str">
        <f>IF(ISNUMBER(MATCH(#REF!, K47:K111, 0)), "Nelucrătoare", "")</f>
        <v/>
      </c>
      <c r="Q56" t="str">
        <f>IF(ISNUMBER(MATCH(#REF!, L56:L111, 0)), "Nelucrătoare", "")</f>
        <v/>
      </c>
      <c r="R56" t="str">
        <f>IF(ISNUMBER(MATCH(#REF!, M56:M111, 0)), "Nelucrătoare", "")</f>
        <v/>
      </c>
      <c r="S56" t="str">
        <f>IF(ISNUMBER(MATCH(#REF!, N56:N111, 0)), "Nelucrătoare", "")</f>
        <v/>
      </c>
      <c r="T56" t="str">
        <f>IF(ISNUMBER(MATCH(#REF!, O56:O111, 0)), "Nelucrătoare", "")</f>
        <v/>
      </c>
    </row>
    <row r="57" spans="8:29" x14ac:dyDescent="0.3">
      <c r="H57" t="str">
        <f>IF(ISNUMBER(MATCH(#REF!, C56:C112, 0)), "Nelucrătoare", "")</f>
        <v/>
      </c>
      <c r="I57" t="str">
        <f>IF(ISNUMBER(MATCH(#REF!, D56:D112, 0)), "Nelucrătoare", "")</f>
        <v/>
      </c>
      <c r="N57" t="str">
        <f>IF(ISNUMBER(MATCH(#REF!, I54:I118, 0)), "Nelucrătoare", "")</f>
        <v/>
      </c>
      <c r="O57" t="str">
        <f>IF(ISNUMBER(MATCH(#REF!, J48:J112, 0)), "Nelucrătoare", "")</f>
        <v/>
      </c>
      <c r="P57" t="str">
        <f>IF(ISNUMBER(MATCH(#REF!, K48:K112, 0)), "Nelucrătoare", "")</f>
        <v/>
      </c>
      <c r="Q57" t="str">
        <f>IF(ISNUMBER(MATCH(#REF!, L56:L112, 0)), "Nelucrătoare", "")</f>
        <v/>
      </c>
      <c r="R57" t="str">
        <f>IF(ISNUMBER(MATCH(#REF!, M56:M112, 0)), "Nelucrătoare", "")</f>
        <v/>
      </c>
      <c r="S57" t="str">
        <f>IF(ISNUMBER(MATCH(#REF!, N56:N112, 0)), "Nelucrătoare", "")</f>
        <v/>
      </c>
      <c r="T57" t="str">
        <f>IF(ISNUMBER(MATCH(#REF!, O56:O112, 0)), "Nelucrătoare", "")</f>
        <v/>
      </c>
    </row>
    <row r="58" spans="8:29" x14ac:dyDescent="0.3">
      <c r="H58" t="str">
        <f>IF(ISNUMBER(MATCH(#REF!, C56:C113, 0)), "Nelucrătoare", "")</f>
        <v/>
      </c>
      <c r="I58" t="str">
        <f>IF(ISNUMBER(MATCH(#REF!, D56:D113, 0)), "Nelucrătoare", "")</f>
        <v/>
      </c>
      <c r="N58" t="str">
        <f>IF(ISNUMBER(MATCH(#REF!, I55:I119, 0)), "Nelucrătoare", "")</f>
        <v/>
      </c>
      <c r="O58" t="str">
        <f>IF(ISNUMBER(MATCH(#REF!, J49:J113, 0)), "Nelucrătoare", "")</f>
        <v/>
      </c>
      <c r="P58" t="str">
        <f>IF(ISNUMBER(MATCH(#REF!, K49:K113, 0)), "Nelucrătoare", "")</f>
        <v/>
      </c>
      <c r="Q58" t="str">
        <f>IF(ISNUMBER(MATCH(#REF!, L56:L113, 0)), "Nelucrătoare", "")</f>
        <v/>
      </c>
      <c r="R58" t="str">
        <f>IF(ISNUMBER(MATCH(#REF!, M56:M113, 0)), "Nelucrătoare", "")</f>
        <v/>
      </c>
      <c r="S58" t="str">
        <f>IF(ISNUMBER(MATCH(#REF!, N56:N113, 0)), "Nelucrătoare", "")</f>
        <v/>
      </c>
      <c r="T58" t="str">
        <f>IF(ISNUMBER(MATCH(#REF!, O56:O113, 0)), "Nelucrătoare", "")</f>
        <v/>
      </c>
    </row>
    <row r="59" spans="8:29" x14ac:dyDescent="0.3">
      <c r="H59" t="str">
        <f>IF(ISNUMBER(MATCH(#REF!, C56:C114, 0)), "Nelucrătoare", "")</f>
        <v/>
      </c>
      <c r="I59" t="str">
        <f>IF(ISNUMBER(MATCH(#REF!, D56:D114, 0)), "Nelucrătoare", "")</f>
        <v/>
      </c>
      <c r="N59" t="str">
        <f>IF(ISNUMBER(MATCH(#REF!, I56:I120, 0)), "Nelucrătoare", "")</f>
        <v/>
      </c>
      <c r="O59" t="str">
        <f>IF(ISNUMBER(MATCH(#REF!, J50:J114, 0)), "Nelucrătoare", "")</f>
        <v/>
      </c>
      <c r="P59" t="str">
        <f>IF(ISNUMBER(MATCH(#REF!, K50:K114, 0)), "Nelucrătoare", "")</f>
        <v/>
      </c>
      <c r="Q59" t="str">
        <f>IF(ISNUMBER(MATCH(#REF!, L56:L114, 0)), "Nelucrătoare", "")</f>
        <v/>
      </c>
      <c r="R59" t="str">
        <f>IF(ISNUMBER(MATCH(#REF!, M56:M114, 0)), "Nelucrătoare", "")</f>
        <v/>
      </c>
      <c r="S59" t="str">
        <f>IF(ISNUMBER(MATCH(#REF!, N56:N114, 0)), "Nelucrătoare", "")</f>
        <v/>
      </c>
      <c r="T59" t="str">
        <f>IF(ISNUMBER(MATCH(#REF!, O56:O114, 0)), "Nelucrătoare", "")</f>
        <v/>
      </c>
    </row>
    <row r="60" spans="8:29" x14ac:dyDescent="0.3">
      <c r="H60" t="str">
        <f>IF(ISNUMBER(MATCH(#REF!, C56:C115, 0)), "Nelucrătoare", "")</f>
        <v/>
      </c>
      <c r="I60" t="str">
        <f>IF(ISNUMBER(MATCH(#REF!, D56:D115, 0)), "Nelucrătoare", "")</f>
        <v/>
      </c>
      <c r="N60" t="str">
        <f>IF(ISNUMBER(MATCH(A18, I57:I121, 0)), "Nelucrătoare", "")</f>
        <v/>
      </c>
      <c r="O60" t="str">
        <f t="shared" ref="O60:P62" si="7">IF(ISNUMBER(MATCH(B18, J51:J115, 0)), "Nelucrătoare", "")</f>
        <v/>
      </c>
      <c r="P60" t="str">
        <f t="shared" si="7"/>
        <v/>
      </c>
      <c r="Q60" t="str">
        <f>IF(ISNUMBER(MATCH(D18, L56:L115, 0)), "Nelucrătoare", "")</f>
        <v/>
      </c>
      <c r="R60" t="str">
        <f>IF(ISNUMBER(MATCH(E18, M56:M115, 0)), "Nelucrătoare", "")</f>
        <v/>
      </c>
      <c r="S60" t="str">
        <f>IF(ISNUMBER(MATCH(F18, N56:N115, 0)), "Nelucrătoare", "")</f>
        <v/>
      </c>
      <c r="T60" t="str">
        <f>IF(ISNUMBER(MATCH(G18, O56:O115, 0)), "Nelucrătoare", "")</f>
        <v/>
      </c>
    </row>
    <row r="61" spans="8:29" x14ac:dyDescent="0.3">
      <c r="H61" t="str">
        <f>IF(ISNUMBER(MATCH(#REF!, C56:C116, 0)), "Nelucrătoare", "")</f>
        <v/>
      </c>
      <c r="I61" t="str">
        <f>IF(ISNUMBER(MATCH(#REF!, D56:D116, 0)), "Nelucrătoare", "")</f>
        <v/>
      </c>
      <c r="N61" t="str">
        <f>IF(ISNUMBER(MATCH(A19, I58:I122, 0)), "Nelucrătoare", "")</f>
        <v/>
      </c>
      <c r="O61" t="str">
        <f t="shared" si="7"/>
        <v/>
      </c>
      <c r="P61" t="str">
        <f t="shared" si="7"/>
        <v/>
      </c>
      <c r="Q61" t="str">
        <f>IF(ISNUMBER(MATCH(D19, L56:L116, 0)), "Nelucrătoare", "")</f>
        <v/>
      </c>
      <c r="R61" t="str">
        <f>IF(ISNUMBER(MATCH(E19, M56:M116, 0)), "Nelucrătoare", "")</f>
        <v/>
      </c>
      <c r="S61" t="str">
        <f>IF(ISNUMBER(MATCH(F19, N56:N116, 0)), "Nelucrătoare", "")</f>
        <v/>
      </c>
      <c r="T61" t="str">
        <f>IF(ISNUMBER(MATCH(G19, O56:O116, 0)), "Nelucrătoare", "")</f>
        <v/>
      </c>
    </row>
    <row r="62" spans="8:29" x14ac:dyDescent="0.3">
      <c r="H62" t="str">
        <f>IF(ISNUMBER(MATCH(#REF!, C56:C117, 0)), "Nelucrătoare", "")</f>
        <v/>
      </c>
      <c r="I62" t="str">
        <f>IF(ISNUMBER(MATCH(#REF!, D56:D117, 0)), "Nelucrătoare", "")</f>
        <v/>
      </c>
      <c r="N62" t="str">
        <f>IF(ISNUMBER(MATCH(A20, I59:I123, 0)), "Nelucrătoare", "")</f>
        <v/>
      </c>
      <c r="O62" t="str">
        <f t="shared" si="7"/>
        <v/>
      </c>
      <c r="P62" t="str">
        <f t="shared" si="7"/>
        <v/>
      </c>
      <c r="Q62" t="str">
        <f>IF(ISNUMBER(MATCH(D20, L56:L117, 0)), "Nelucrătoare", "")</f>
        <v/>
      </c>
      <c r="R62" t="str">
        <f>IF(ISNUMBER(MATCH(E20, M56:M117, 0)), "Nelucrătoare", "")</f>
        <v/>
      </c>
      <c r="S62" t="str">
        <f>IF(ISNUMBER(MATCH(F20, N56:N117, 0)), "Nelucrătoare", "")</f>
        <v/>
      </c>
      <c r="T62" t="str">
        <f>IF(ISNUMBER(MATCH(G20, O56:O117, 0)), "Nelucrătoare", "")</f>
        <v/>
      </c>
    </row>
    <row r="63" spans="8:29" x14ac:dyDescent="0.3">
      <c r="H63" t="str">
        <f>IF(ISNUMBER(MATCH(#REF!, C56:C118, 0)), "Nelucrătoare", "")</f>
        <v/>
      </c>
      <c r="I63" t="str">
        <f>IF(ISNUMBER(MATCH(#REF!, D56:D118, 0)), "Nelucrătoare", "")</f>
        <v/>
      </c>
      <c r="N63" t="str">
        <f>IF(ISNUMBER(MATCH(#REF!, I60:I124, 0)), "Nelucrătoare", "")</f>
        <v/>
      </c>
      <c r="O63" t="str">
        <f>IF(ISNUMBER(MATCH(#REF!, J54:J118, 0)), "Nelucrătoare", "")</f>
        <v/>
      </c>
      <c r="P63" t="str">
        <f>IF(ISNUMBER(MATCH(#REF!, K54:K118, 0)), "Nelucrătoare", "")</f>
        <v/>
      </c>
      <c r="Q63" t="str">
        <f>IF(ISNUMBER(MATCH(#REF!, L56:L118, 0)), "Nelucrătoare", "")</f>
        <v/>
      </c>
      <c r="R63" t="str">
        <f>IF(ISNUMBER(MATCH(#REF!, M56:M118, 0)), "Nelucrătoare", "")</f>
        <v/>
      </c>
      <c r="S63" t="str">
        <f>IF(ISNUMBER(MATCH(#REF!, N56:N118, 0)), "Nelucrătoare", "")</f>
        <v/>
      </c>
      <c r="T63" t="str">
        <f>IF(ISNUMBER(MATCH(#REF!, O56:O118, 0)), "Nelucrătoare", "")</f>
        <v/>
      </c>
    </row>
    <row r="64" spans="8:29" x14ac:dyDescent="0.3">
      <c r="H64" t="str">
        <f>IF(ISNUMBER(MATCH(#REF!, C56:C119, 0)), "Nelucrătoare", "")</f>
        <v/>
      </c>
      <c r="I64" t="str">
        <f>IF(ISNUMBER(MATCH(#REF!, D56:D119, 0)), "Nelucrătoare", "")</f>
        <v/>
      </c>
      <c r="N64" t="str">
        <f>IF(ISNUMBER(MATCH(#REF!, I61:I125, 0)), "Nelucrătoare", "")</f>
        <v/>
      </c>
      <c r="O64" t="str">
        <f>IF(ISNUMBER(MATCH(#REF!, J55:J119, 0)), "Nelucrătoare", "")</f>
        <v/>
      </c>
      <c r="P64" t="str">
        <f>IF(ISNUMBER(MATCH(#REF!, K55:K119, 0)), "Nelucrătoare", "")</f>
        <v/>
      </c>
      <c r="Q64" t="str">
        <f>IF(ISNUMBER(MATCH(#REF!, L56:L119, 0)), "Nelucrătoare", "")</f>
        <v/>
      </c>
      <c r="R64" t="str">
        <f>IF(ISNUMBER(MATCH(#REF!, M56:M119, 0)), "Nelucrătoare", "")</f>
        <v/>
      </c>
      <c r="S64" t="str">
        <f>IF(ISNUMBER(MATCH(#REF!, N56:N119, 0)), "Nelucrătoare", "")</f>
        <v/>
      </c>
      <c r="T64" t="str">
        <f>IF(ISNUMBER(MATCH(#REF!, O56:O119, 0)), "Nelucrătoare", "")</f>
        <v/>
      </c>
    </row>
    <row r="65" spans="8:18" x14ac:dyDescent="0.3">
      <c r="H65" t="str">
        <f>IF(ISNUMBER(MATCH(#REF!, E72:E120, 0)), "Nelucrătoare", "")</f>
        <v/>
      </c>
      <c r="I65" t="str">
        <f>IF(ISNUMBER(MATCH(#REF!, F72:F120, 0)), "Nelucrătoare", "")</f>
        <v/>
      </c>
      <c r="L65" t="str">
        <f>IF(ISNUMBER(MATCH(#REF!, I62:I126, 0)), "Nelucrătoare", "")</f>
        <v/>
      </c>
      <c r="M65" t="str">
        <f>IF(ISNUMBER(MATCH(#REF!, J56:J120, 0)), "Nelucrătoare", "")</f>
        <v/>
      </c>
      <c r="N65" t="str">
        <f>IF(ISNUMBER(MATCH(#REF!, K56:K120, 0)), "Nelucrătoare", "")</f>
        <v/>
      </c>
      <c r="O65" t="str">
        <f>IF(ISNUMBER(MATCH(#REF!, L72:L120, 0)), "Nelucrătoare", "")</f>
        <v/>
      </c>
      <c r="P65" t="str">
        <f>IF(ISNUMBER(MATCH(#REF!, M72:M120, 0)), "Nelucrătoare", "")</f>
        <v/>
      </c>
      <c r="Q65" t="str">
        <f>IF(ISNUMBER(MATCH(#REF!, N72:N120, 0)), "Nelucrătoare", "")</f>
        <v/>
      </c>
      <c r="R65" t="str">
        <f>IF(ISNUMBER(MATCH(#REF!, O72:O120, 0)), "Nelucrătoare", "")</f>
        <v/>
      </c>
    </row>
    <row r="66" spans="8:18" x14ac:dyDescent="0.3">
      <c r="H66" t="str">
        <f>IF(ISNUMBER(MATCH(#REF!, E72:E121, 0)), "Nelucrătoare", "")</f>
        <v/>
      </c>
      <c r="I66" t="str">
        <f>IF(ISNUMBER(MATCH(#REF!, F72:F121, 0)), "Nelucrătoare", "")</f>
        <v/>
      </c>
      <c r="L66" t="str">
        <f>IF(ISNUMBER(MATCH(#REF!, I63:I127, 0)), "Nelucrătoare", "")</f>
        <v/>
      </c>
      <c r="M66" t="str">
        <f>IF(ISNUMBER(MATCH(#REF!, J57:J121, 0)), "Nelucrătoare", "")</f>
        <v/>
      </c>
      <c r="N66" t="str">
        <f>IF(ISNUMBER(MATCH(#REF!, K57:K121, 0)), "Nelucrătoare", "")</f>
        <v/>
      </c>
      <c r="O66" t="str">
        <f>IF(ISNUMBER(MATCH(#REF!, L72:L121, 0)), "Nelucrătoare", "")</f>
        <v/>
      </c>
      <c r="P66" t="str">
        <f>IF(ISNUMBER(MATCH(#REF!, M72:M121, 0)), "Nelucrătoare", "")</f>
        <v/>
      </c>
      <c r="Q66" t="str">
        <f>IF(ISNUMBER(MATCH(#REF!, N72:N121, 0)), "Nelucrătoare", "")</f>
        <v/>
      </c>
      <c r="R66" t="str">
        <f>IF(ISNUMBER(MATCH(#REF!, O72:O121, 0)), "Nelucrătoare", "")</f>
        <v/>
      </c>
    </row>
    <row r="67" spans="8:18" x14ac:dyDescent="0.3">
      <c r="H67" t="str">
        <f>IF(ISNUMBER(MATCH(#REF!, E72:E122, 0)), "Nelucrătoare", "")</f>
        <v/>
      </c>
      <c r="I67" t="str">
        <f>IF(ISNUMBER(MATCH(#REF!, F72:F122, 0)), "Nelucrătoare", "")</f>
        <v/>
      </c>
      <c r="L67" t="str">
        <f>IF(ISNUMBER(MATCH(#REF!, I64:I128, 0)), "Nelucrătoare", "")</f>
        <v/>
      </c>
      <c r="M67" t="str">
        <f>IF(ISNUMBER(MATCH(#REF!, J58:J122, 0)), "Nelucrătoare", "")</f>
        <v/>
      </c>
      <c r="N67" t="str">
        <f>IF(ISNUMBER(MATCH(#REF!, K58:K122, 0)), "Nelucrătoare", "")</f>
        <v/>
      </c>
      <c r="O67" t="str">
        <f>IF(ISNUMBER(MATCH(#REF!, L72:L122, 0)), "Nelucrătoare", "")</f>
        <v/>
      </c>
      <c r="P67" t="str">
        <f>IF(ISNUMBER(MATCH(#REF!, M72:M122, 0)), "Nelucrătoare", "")</f>
        <v/>
      </c>
      <c r="Q67" t="str">
        <f>IF(ISNUMBER(MATCH(#REF!, N72:N122, 0)), "Nelucrătoare", "")</f>
        <v/>
      </c>
      <c r="R67" t="str">
        <f>IF(ISNUMBER(MATCH(#REF!, O72:O122, 0)), "Nelucrătoare", "")</f>
        <v/>
      </c>
    </row>
    <row r="68" spans="8:18" x14ac:dyDescent="0.3">
      <c r="H68" t="str">
        <f>IF(ISNUMBER(MATCH(#REF!, E59:E123, 0)), "Nelucrătoare", "")</f>
        <v/>
      </c>
      <c r="I68" t="str">
        <f>IF(ISNUMBER(MATCH(#REF!, F59:F123, 0)), "Nelucrătoare", "")</f>
        <v/>
      </c>
      <c r="L68" t="str">
        <f>IF(ISNUMBER(MATCH(#REF!, I65:I129, 0)), "Nelucrătoare", "")</f>
        <v/>
      </c>
      <c r="M68" t="str">
        <f>IF(ISNUMBER(MATCH(#REF!, J59:J123, 0)), "Nelucrătoare", "")</f>
        <v/>
      </c>
      <c r="N68" t="str">
        <f>IF(ISNUMBER(MATCH(#REF!, K59:K123, 0)), "Nelucrătoare", "")</f>
        <v/>
      </c>
      <c r="O68" t="str">
        <f>IF(ISNUMBER(MATCH(#REF!, L72:L123, 0)), "Nelucrătoare", "")</f>
        <v/>
      </c>
      <c r="P68" t="str">
        <f>IF(ISNUMBER(MATCH(#REF!, M72:M123, 0)), "Nelucrătoare", "")</f>
        <v/>
      </c>
      <c r="Q68" t="str">
        <f>IF(ISNUMBER(MATCH(#REF!, N59:N123, 0)), "Nelucrătoare", "")</f>
        <v/>
      </c>
      <c r="R68" t="str">
        <f>IF(ISNUMBER(MATCH(#REF!, O59:O123, 0)), "Nelucrătoare", "")</f>
        <v/>
      </c>
    </row>
    <row r="69" spans="8:18" x14ac:dyDescent="0.3">
      <c r="H69" t="str">
        <f>IF(ISNUMBER(MATCH(#REF!, E60:E124, 0)), "Nelucrătoare", "")</f>
        <v/>
      </c>
      <c r="I69" t="str">
        <f>IF(ISNUMBER(MATCH(#REF!, F60:F124, 0)), "Nelucrătoare", "")</f>
        <v/>
      </c>
      <c r="L69" t="str">
        <f>IF(ISNUMBER(MATCH(A18, I66:I130, 0)), "Nelucrătoare", "")</f>
        <v/>
      </c>
      <c r="M69" t="str">
        <f t="shared" ref="M69:N71" si="8">IF(ISNUMBER(MATCH(B18, J60:J124, 0)), "Nelucrătoare", "")</f>
        <v/>
      </c>
      <c r="N69" t="str">
        <f t="shared" si="8"/>
        <v/>
      </c>
      <c r="O69" t="str">
        <f>IF(ISNUMBER(MATCH(D18, L72:L124, 0)), "Nelucrătoare", "")</f>
        <v/>
      </c>
      <c r="P69" t="str">
        <f>IF(ISNUMBER(MATCH(E18, M72:M124, 0)), "Nelucrătoare", "")</f>
        <v/>
      </c>
      <c r="Q69" t="str">
        <f t="shared" ref="Q69:R71" si="9">IF(ISNUMBER(MATCH(F18, N60:N124, 0)), "Nelucrătoare", "")</f>
        <v/>
      </c>
      <c r="R69" t="str">
        <f t="shared" si="9"/>
        <v/>
      </c>
    </row>
    <row r="70" spans="8:18" x14ac:dyDescent="0.3">
      <c r="H70" t="str">
        <f>IF(ISNUMBER(MATCH(#REF!, E61:E125, 0)), "Nelucrătoare", "")</f>
        <v/>
      </c>
      <c r="I70" t="str">
        <f>IF(ISNUMBER(MATCH(#REF!, F61:F125, 0)), "Nelucrătoare", "")</f>
        <v/>
      </c>
      <c r="L70" t="str">
        <f>IF(ISNUMBER(MATCH(A19, I67:I131, 0)), "Nelucrătoare", "")</f>
        <v/>
      </c>
      <c r="M70" t="str">
        <f t="shared" si="8"/>
        <v/>
      </c>
      <c r="N70" t="str">
        <f t="shared" si="8"/>
        <v/>
      </c>
      <c r="O70" t="str">
        <f>IF(ISNUMBER(MATCH(D19, L72:L125, 0)), "Nelucrătoare", "")</f>
        <v/>
      </c>
      <c r="P70" t="str">
        <f>IF(ISNUMBER(MATCH(E19, M72:M125, 0)), "Nelucrătoare", "")</f>
        <v/>
      </c>
      <c r="Q70" t="str">
        <f t="shared" si="9"/>
        <v/>
      </c>
      <c r="R70" t="str">
        <f t="shared" si="9"/>
        <v/>
      </c>
    </row>
    <row r="71" spans="8:18" x14ac:dyDescent="0.3">
      <c r="H71" t="str">
        <f>IF(ISNUMBER(MATCH(#REF!, E62:E126, 0)), "Nelucrătoare", "")</f>
        <v/>
      </c>
      <c r="I71" t="str">
        <f>IF(ISNUMBER(MATCH(#REF!, F62:F126, 0)), "Nelucrătoare", "")</f>
        <v/>
      </c>
      <c r="L71" t="str">
        <f>IF(ISNUMBER(MATCH(A20, I68:I132, 0)), "Nelucrătoare", "")</f>
        <v/>
      </c>
      <c r="M71" t="str">
        <f t="shared" si="8"/>
        <v/>
      </c>
      <c r="N71" t="str">
        <f t="shared" si="8"/>
        <v/>
      </c>
      <c r="O71" t="str">
        <f>IF(ISNUMBER(MATCH(D20, L72:L126, 0)), "Nelucrătoare", "")</f>
        <v/>
      </c>
      <c r="P71" t="str">
        <f>IF(ISNUMBER(MATCH(E20, M72:M126, 0)), "Nelucrătoare", "")</f>
        <v/>
      </c>
      <c r="Q71" t="str">
        <f t="shared" si="9"/>
        <v/>
      </c>
      <c r="R71" t="str">
        <f t="shared" si="9"/>
        <v/>
      </c>
    </row>
  </sheetData>
  <mergeCells count="14">
    <mergeCell ref="AD2:AM3"/>
    <mergeCell ref="A1:C1"/>
    <mergeCell ref="A6:G6"/>
    <mergeCell ref="J6:P6"/>
    <mergeCell ref="S6:Y6"/>
    <mergeCell ref="A16:G16"/>
    <mergeCell ref="J16:P16"/>
    <mergeCell ref="S16:Y16"/>
    <mergeCell ref="A36:G36"/>
    <mergeCell ref="J36:P36"/>
    <mergeCell ref="S36:Y36"/>
    <mergeCell ref="A26:G26"/>
    <mergeCell ref="J26:P26"/>
    <mergeCell ref="S26:Y26"/>
  </mergeCells>
  <phoneticPr fontId="7" type="noConversion"/>
  <conditionalFormatting sqref="A8:G13">
    <cfRule type="cellIs" dxfId="33" priority="27" operator="lessThan">
      <formula>$A$6</formula>
    </cfRule>
    <cfRule type="cellIs" dxfId="32" priority="26" operator="greaterThan">
      <formula>EOMONTH($A$6,0)</formula>
    </cfRule>
    <cfRule type="expression" dxfId="31" priority="156">
      <formula>MATCH(A8, $AC$6:$AC$22, 0)&gt;0</formula>
    </cfRule>
  </conditionalFormatting>
  <conditionalFormatting sqref="A18:G23">
    <cfRule type="cellIs" dxfId="30" priority="17" operator="greaterThan">
      <formula>EOMONTH($A$16,0)</formula>
    </cfRule>
    <cfRule type="cellIs" dxfId="29" priority="18" operator="lessThan">
      <formula>$A$16</formula>
    </cfRule>
    <cfRule type="expression" dxfId="28" priority="165">
      <formula>MATCH(A18, $AF$6:$AF$22, 0)&gt;0</formula>
    </cfRule>
  </conditionalFormatting>
  <conditionalFormatting sqref="A28:G33">
    <cfRule type="cellIs" dxfId="27" priority="8" operator="greaterThan">
      <formula>EOMONTH($A$26,0)</formula>
    </cfRule>
    <cfRule type="cellIs" dxfId="26" priority="9" operator="lessThan">
      <formula>$A$26</formula>
    </cfRule>
    <cfRule type="expression" dxfId="25" priority="147">
      <formula>MATCH(A28, $AI$6:$AI$22, 0) &gt;0</formula>
    </cfRule>
  </conditionalFormatting>
  <conditionalFormatting sqref="A38:G43">
    <cfRule type="expression" dxfId="24" priority="138">
      <formula>MATCH(A38, $AL$6:$AL$22, 0)&gt;0</formula>
    </cfRule>
  </conditionalFormatting>
  <conditionalFormatting sqref="J8:P13">
    <cfRule type="cellIs" dxfId="23" priority="24" operator="lessThan">
      <formula>$J$6</formula>
    </cfRule>
    <cfRule type="cellIs" dxfId="22" priority="23" operator="greaterThan">
      <formula>EOMONTH($J$6,0)</formula>
    </cfRule>
    <cfRule type="expression" dxfId="21" priority="159">
      <formula>MATCH(J8, $AD$6:$AD$22, 0) &gt;0</formula>
    </cfRule>
  </conditionalFormatting>
  <conditionalFormatting sqref="J18:P23">
    <cfRule type="cellIs" dxfId="20" priority="14" operator="greaterThan">
      <formula>EOMONTH($J$16,0)</formula>
    </cfRule>
    <cfRule type="cellIs" dxfId="19" priority="15" operator="lessThan">
      <formula>$J$16</formula>
    </cfRule>
    <cfRule type="expression" dxfId="18" priority="168">
      <formula>MATCH(J18, $AG$6:$AG$22, 0)&gt;0</formula>
    </cfRule>
  </conditionalFormatting>
  <conditionalFormatting sqref="J28:P33">
    <cfRule type="cellIs" dxfId="17" priority="5" operator="greaterThan">
      <formula>EOMONTH($J$26,0)</formula>
    </cfRule>
    <cfRule type="cellIs" dxfId="16" priority="6" operator="lessThan">
      <formula>$J$26</formula>
    </cfRule>
    <cfRule type="expression" dxfId="15" priority="150">
      <formula>MATCH(J28, $AJ$6:$AJ$22, 0)&gt;0</formula>
    </cfRule>
  </conditionalFormatting>
  <conditionalFormatting sqref="J38:P43">
    <cfRule type="cellIs" dxfId="14" priority="139" operator="greaterThan">
      <formula>EOMONTH($J$36,0)</formula>
    </cfRule>
    <cfRule type="cellIs" dxfId="13" priority="140" operator="lessThan">
      <formula>$J$36</formula>
    </cfRule>
    <cfRule type="expression" dxfId="12" priority="141">
      <formula>MATCH(J38, $AM$6:$AM$22, 0)&gt;0</formula>
    </cfRule>
  </conditionalFormatting>
  <conditionalFormatting sqref="S8:Y13">
    <cfRule type="cellIs" dxfId="11" priority="20" operator="greaterThan">
      <formula>EOMONTH($S$6,0)</formula>
    </cfRule>
    <cfRule type="cellIs" dxfId="10" priority="21" operator="lessThan">
      <formula>$S$6</formula>
    </cfRule>
    <cfRule type="expression" dxfId="9" priority="162">
      <formula>MATCH(S8, $AE$6:$AE$22, 0) &gt; 0</formula>
    </cfRule>
  </conditionalFormatting>
  <conditionalFormatting sqref="S18:Y23">
    <cfRule type="cellIs" dxfId="8" priority="12" operator="lessThan">
      <formula>$S$16</formula>
    </cfRule>
    <cfRule type="expression" dxfId="7" priority="171">
      <formula>MATCH(S18, $AH$6:$AH$22, 0)&gt;0</formula>
    </cfRule>
    <cfRule type="cellIs" dxfId="6" priority="11" operator="greaterThan">
      <formula>EOMONTH($S$16,0)</formula>
    </cfRule>
  </conditionalFormatting>
  <conditionalFormatting sqref="S28:Y33">
    <cfRule type="cellIs" dxfId="5" priority="3" operator="lessThan">
      <formula>$S$26</formula>
    </cfRule>
    <cfRule type="expression" dxfId="4" priority="153">
      <formula>MATCH(S28, $AK$6:$AK$22, 0)&gt;0</formula>
    </cfRule>
    <cfRule type="cellIs" dxfId="3" priority="2" operator="greaterThan">
      <formula>EOMONTH($S$26,0)</formula>
    </cfRule>
  </conditionalFormatting>
  <conditionalFormatting sqref="S38:Y43">
    <cfRule type="cellIs" dxfId="2" priority="143" operator="lessThan">
      <formula>$S$36</formula>
    </cfRule>
    <cfRule type="expression" dxfId="1" priority="144">
      <formula>MATCH(S38, $AN$6:$AN$22, 0)&gt;0</formula>
    </cfRule>
    <cfRule type="cellIs" dxfId="0" priority="142" operator="greaterThan">
      <formula>EOMONTH($S$36,0)</formula>
    </cfRule>
  </conditionalFormatting>
  <dataValidations count="1">
    <dataValidation type="list" allowBlank="1" showInputMessage="1" showErrorMessage="1" sqref="A2" xr:uid="{574B4069-D663-4EF2-9FD3-583AC1173C6C}">
      <formula1>"2022, 2023, 2024, 2025, 2026, 2027, 2028, 2029, 2030, 2031, 2032, 2034, 2035, 2036, 2037, 2038, 2039, 2040"</formula1>
    </dataValidation>
  </dataValidations>
  <pageMargins left="0.7" right="0.7" top="0.75" bottom="0.75" header="0.3" footer="0.3"/>
  <ignoredErrors>
    <ignoredError sqref="AC6" calculatedColumn="1"/>
    <ignoredError sqref="AF8 AD10" formula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232F-3DA9-45D0-9DC9-634BBE01A406}">
  <sheetPr codeName="Sheet1"/>
  <dimension ref="A1:U27"/>
  <sheetViews>
    <sheetView zoomScale="101" zoomScaleNormal="100" workbookViewId="0">
      <selection activeCell="C12" sqref="C12"/>
    </sheetView>
  </sheetViews>
  <sheetFormatPr defaultRowHeight="14.4" x14ac:dyDescent="0.3"/>
  <cols>
    <col min="1" max="1" width="12.88671875" bestFit="1" customWidth="1"/>
    <col min="2" max="2" width="15.21875" customWidth="1"/>
    <col min="3" max="3" width="12.6640625" customWidth="1"/>
    <col min="4" max="4" width="10.5546875" bestFit="1" customWidth="1"/>
    <col min="5" max="5" width="8" bestFit="1" customWidth="1"/>
    <col min="6" max="6" width="2.109375" customWidth="1"/>
    <col min="7" max="7" width="7.44140625" bestFit="1" customWidth="1"/>
    <col min="8" max="8" width="6.77734375" bestFit="1" customWidth="1"/>
    <col min="9" max="9" width="3.33203125" style="35" bestFit="1" customWidth="1"/>
    <col min="10" max="10" width="9" customWidth="1"/>
    <col min="11" max="11" width="3.33203125" style="35" bestFit="1" customWidth="1"/>
    <col min="12" max="12" width="9.5546875" customWidth="1"/>
    <col min="13" max="13" width="3.33203125" style="35" bestFit="1" customWidth="1"/>
    <col min="14" max="14" width="8.5546875" customWidth="1"/>
    <col min="15" max="15" width="2.77734375" style="35" bestFit="1" customWidth="1"/>
    <col min="16" max="16" width="9.5546875" bestFit="1" customWidth="1"/>
    <col min="17" max="17" width="2.77734375" style="35" bestFit="1" customWidth="1"/>
    <col min="18" max="18" width="9.5546875" bestFit="1" customWidth="1"/>
    <col min="19" max="19" width="2.109375" customWidth="1"/>
    <col min="20" max="20" width="15.44140625" bestFit="1" customWidth="1"/>
    <col min="21" max="21" width="16.88671875" bestFit="1" customWidth="1"/>
  </cols>
  <sheetData>
    <row r="1" spans="1:21" x14ac:dyDescent="0.3">
      <c r="A1" s="47"/>
      <c r="B1" s="47"/>
      <c r="C1" s="47"/>
      <c r="D1" s="47"/>
    </row>
    <row r="2" spans="1:21" ht="16.8" customHeight="1" x14ac:dyDescent="0.3">
      <c r="A2" s="47"/>
      <c r="B2" s="47"/>
      <c r="C2" s="47"/>
      <c r="D2" s="47"/>
    </row>
    <row r="3" spans="1:21" x14ac:dyDescent="0.3">
      <c r="A3" s="38" t="s">
        <v>32</v>
      </c>
      <c r="B3" s="38" t="s">
        <v>56</v>
      </c>
      <c r="C3" s="38" t="s">
        <v>57</v>
      </c>
      <c r="D3" s="38" t="s">
        <v>34</v>
      </c>
      <c r="E3" s="38" t="s">
        <v>35</v>
      </c>
      <c r="F3" s="39"/>
      <c r="G3" s="39" t="s">
        <v>62</v>
      </c>
      <c r="H3" s="39" t="s">
        <v>58</v>
      </c>
      <c r="I3" s="40">
        <v>1</v>
      </c>
      <c r="J3" s="38" t="s">
        <v>67</v>
      </c>
      <c r="K3" s="40">
        <v>2</v>
      </c>
      <c r="L3" s="38" t="s">
        <v>68</v>
      </c>
      <c r="M3" s="40">
        <v>3</v>
      </c>
      <c r="N3" s="38" t="s">
        <v>64</v>
      </c>
      <c r="O3" s="40">
        <v>4</v>
      </c>
      <c r="P3" s="38" t="s">
        <v>65</v>
      </c>
      <c r="Q3" s="40">
        <v>5</v>
      </c>
      <c r="R3" s="38" t="s">
        <v>66</v>
      </c>
      <c r="S3" s="39"/>
      <c r="T3" s="39" t="s">
        <v>59</v>
      </c>
      <c r="U3" s="39" t="s">
        <v>60</v>
      </c>
    </row>
    <row r="8" spans="1:21" x14ac:dyDescent="0.3">
      <c r="A8" t="s">
        <v>69</v>
      </c>
      <c r="B8" t="s">
        <v>31</v>
      </c>
      <c r="C8" t="s">
        <v>70</v>
      </c>
    </row>
    <row r="9" spans="1:21" x14ac:dyDescent="0.3">
      <c r="A9" t="s">
        <v>72</v>
      </c>
      <c r="C9" t="s">
        <v>71</v>
      </c>
      <c r="H9" s="35"/>
      <c r="I9"/>
      <c r="J9" s="35"/>
      <c r="K9"/>
      <c r="L9" s="35"/>
      <c r="M9"/>
      <c r="N9" s="35"/>
      <c r="O9"/>
      <c r="P9" s="35"/>
      <c r="Q9"/>
    </row>
    <row r="10" spans="1:21" x14ac:dyDescent="0.3">
      <c r="A10" t="s">
        <v>73</v>
      </c>
      <c r="B10" s="46"/>
      <c r="C10" s="46"/>
      <c r="D10" s="46"/>
      <c r="E10" s="46"/>
      <c r="H10" s="35"/>
      <c r="I10"/>
      <c r="J10" s="35"/>
      <c r="K10"/>
      <c r="L10" s="35"/>
      <c r="M10"/>
      <c r="N10" s="35"/>
      <c r="O10"/>
      <c r="P10" s="35"/>
      <c r="Q10"/>
    </row>
    <row r="11" spans="1:21" s="33" customFormat="1" ht="21" x14ac:dyDescent="0.4">
      <c r="A11" s="31" t="s">
        <v>32</v>
      </c>
      <c r="B11" s="31" t="s">
        <v>56</v>
      </c>
      <c r="C11" s="31" t="s">
        <v>57</v>
      </c>
      <c r="D11" s="31" t="s">
        <v>34</v>
      </c>
      <c r="E11" s="31" t="s">
        <v>35</v>
      </c>
      <c r="F11" s="32"/>
      <c r="G11" s="32" t="s">
        <v>62</v>
      </c>
      <c r="H11" s="32" t="s">
        <v>58</v>
      </c>
      <c r="I11" s="37">
        <v>1</v>
      </c>
      <c r="J11" s="31" t="s">
        <v>67</v>
      </c>
      <c r="K11" s="37">
        <v>2</v>
      </c>
      <c r="L11" s="31" t="s">
        <v>68</v>
      </c>
      <c r="M11" s="37">
        <v>3</v>
      </c>
      <c r="N11" s="31" t="s">
        <v>64</v>
      </c>
      <c r="O11" s="37">
        <v>4</v>
      </c>
      <c r="P11" s="31" t="s">
        <v>65</v>
      </c>
      <c r="Q11" s="37">
        <v>5</v>
      </c>
      <c r="R11" s="31" t="s">
        <v>66</v>
      </c>
      <c r="S11" s="32"/>
      <c r="T11" s="32" t="s">
        <v>59</v>
      </c>
      <c r="U11" s="32" t="s">
        <v>60</v>
      </c>
    </row>
    <row r="12" spans="1:21" x14ac:dyDescent="0.3">
      <c r="A12" t="s">
        <v>33</v>
      </c>
      <c r="B12" t="s">
        <v>63</v>
      </c>
      <c r="C12">
        <v>14</v>
      </c>
      <c r="F12" s="30"/>
      <c r="G12">
        <v>1500</v>
      </c>
      <c r="H12">
        <f>G12/5</f>
        <v>300</v>
      </c>
      <c r="I12" s="35" t="s">
        <v>61</v>
      </c>
      <c r="J12" s="23">
        <f>DATE(2023,10, 4)</f>
        <v>45203</v>
      </c>
      <c r="L12" s="23">
        <f>DATE(2023,10,2)</f>
        <v>45201</v>
      </c>
      <c r="M12" s="35" t="s">
        <v>61</v>
      </c>
      <c r="N12" s="23">
        <f>DATE(2023,10,6)</f>
        <v>45205</v>
      </c>
      <c r="O12" s="35" t="s">
        <v>61</v>
      </c>
      <c r="P12" s="23">
        <f>DATE(2023,10,7)</f>
        <v>45206</v>
      </c>
      <c r="Q12" s="35" t="s">
        <v>61</v>
      </c>
      <c r="R12" s="23">
        <f>DATE(2023,10,4)</f>
        <v>45203</v>
      </c>
      <c r="S12" s="30"/>
      <c r="T12">
        <f>COUNTIF(I12:R12, "p")</f>
        <v>4</v>
      </c>
      <c r="U12">
        <f>5-T12</f>
        <v>1</v>
      </c>
    </row>
    <row r="13" spans="1:21" x14ac:dyDescent="0.3">
      <c r="F13" s="30"/>
      <c r="G13" s="23"/>
      <c r="H13">
        <f t="shared" ref="H13:H27" si="0">G13/5</f>
        <v>0</v>
      </c>
      <c r="J13" s="23"/>
      <c r="L13" s="23"/>
      <c r="N13" s="23"/>
      <c r="O13" s="36"/>
      <c r="Q13" s="36"/>
      <c r="S13" s="30"/>
      <c r="T13">
        <f t="shared" ref="T13:T27" si="1">COUNTIF(I13:R13, "p")</f>
        <v>0</v>
      </c>
      <c r="U13">
        <f t="shared" ref="U13:U27" si="2">5-T13</f>
        <v>5</v>
      </c>
    </row>
    <row r="14" spans="1:21" x14ac:dyDescent="0.3">
      <c r="F14" s="30"/>
      <c r="H14">
        <f t="shared" si="0"/>
        <v>0</v>
      </c>
      <c r="J14" s="34"/>
      <c r="N14" s="34"/>
      <c r="P14" s="34"/>
      <c r="R14" s="34"/>
      <c r="S14" s="30"/>
      <c r="T14">
        <f t="shared" si="1"/>
        <v>0</v>
      </c>
      <c r="U14">
        <f t="shared" si="2"/>
        <v>5</v>
      </c>
    </row>
    <row r="15" spans="1:21" x14ac:dyDescent="0.3">
      <c r="F15" s="30"/>
      <c r="H15">
        <f t="shared" si="0"/>
        <v>0</v>
      </c>
      <c r="J15" s="34"/>
      <c r="L15" s="34"/>
      <c r="N15" s="34"/>
      <c r="P15" s="34"/>
      <c r="R15" s="34"/>
      <c r="S15" s="30"/>
      <c r="T15">
        <f t="shared" si="1"/>
        <v>0</v>
      </c>
      <c r="U15">
        <f t="shared" si="2"/>
        <v>5</v>
      </c>
    </row>
    <row r="16" spans="1:21" x14ac:dyDescent="0.3">
      <c r="F16" s="30"/>
      <c r="H16">
        <f t="shared" si="0"/>
        <v>0</v>
      </c>
      <c r="J16" s="34"/>
      <c r="L16" s="34"/>
      <c r="N16" s="34"/>
      <c r="P16" s="34"/>
      <c r="R16" s="34"/>
      <c r="S16" s="30"/>
      <c r="T16">
        <f t="shared" si="1"/>
        <v>0</v>
      </c>
      <c r="U16">
        <f t="shared" si="2"/>
        <v>5</v>
      </c>
    </row>
    <row r="17" spans="6:21" x14ac:dyDescent="0.3">
      <c r="F17" s="30"/>
      <c r="H17">
        <f t="shared" si="0"/>
        <v>0</v>
      </c>
      <c r="J17" s="34"/>
      <c r="L17" s="34"/>
      <c r="N17" s="34"/>
      <c r="P17" s="34"/>
      <c r="R17" s="34"/>
      <c r="S17" s="30"/>
      <c r="T17">
        <f t="shared" si="1"/>
        <v>0</v>
      </c>
      <c r="U17">
        <f t="shared" si="2"/>
        <v>5</v>
      </c>
    </row>
    <row r="18" spans="6:21" x14ac:dyDescent="0.3">
      <c r="F18" s="30"/>
      <c r="H18">
        <f t="shared" si="0"/>
        <v>0</v>
      </c>
      <c r="J18" s="34"/>
      <c r="L18" s="34"/>
      <c r="N18" s="34"/>
      <c r="P18" s="34"/>
      <c r="R18" s="34"/>
      <c r="S18" s="30"/>
      <c r="T18">
        <f t="shared" si="1"/>
        <v>0</v>
      </c>
      <c r="U18">
        <f t="shared" si="2"/>
        <v>5</v>
      </c>
    </row>
    <row r="19" spans="6:21" x14ac:dyDescent="0.3">
      <c r="F19" s="30"/>
      <c r="H19">
        <f t="shared" si="0"/>
        <v>0</v>
      </c>
      <c r="J19" s="34"/>
      <c r="L19" s="34"/>
      <c r="N19" s="34"/>
      <c r="P19" s="34"/>
      <c r="R19" s="34"/>
      <c r="S19" s="30"/>
      <c r="T19">
        <f t="shared" si="1"/>
        <v>0</v>
      </c>
      <c r="U19">
        <f t="shared" si="2"/>
        <v>5</v>
      </c>
    </row>
    <row r="20" spans="6:21" x14ac:dyDescent="0.3">
      <c r="F20" s="30"/>
      <c r="H20">
        <f t="shared" si="0"/>
        <v>0</v>
      </c>
      <c r="J20" s="34"/>
      <c r="L20" s="34"/>
      <c r="N20" s="34"/>
      <c r="P20" s="34"/>
      <c r="R20" s="34"/>
      <c r="S20" s="30"/>
      <c r="T20">
        <f t="shared" si="1"/>
        <v>0</v>
      </c>
      <c r="U20">
        <f t="shared" si="2"/>
        <v>5</v>
      </c>
    </row>
    <row r="21" spans="6:21" x14ac:dyDescent="0.3">
      <c r="F21" s="30"/>
      <c r="H21">
        <f t="shared" si="0"/>
        <v>0</v>
      </c>
      <c r="J21" s="34"/>
      <c r="L21" s="34"/>
      <c r="N21" s="34"/>
      <c r="P21" s="34"/>
      <c r="R21" s="34"/>
      <c r="S21" s="30"/>
      <c r="T21">
        <f t="shared" si="1"/>
        <v>0</v>
      </c>
      <c r="U21">
        <f t="shared" si="2"/>
        <v>5</v>
      </c>
    </row>
    <row r="22" spans="6:21" x14ac:dyDescent="0.3">
      <c r="F22" s="30"/>
      <c r="H22">
        <f t="shared" si="0"/>
        <v>0</v>
      </c>
      <c r="J22" s="34"/>
      <c r="L22" s="34"/>
      <c r="N22" s="34"/>
      <c r="P22" s="34"/>
      <c r="R22" s="34"/>
      <c r="S22" s="30"/>
      <c r="T22">
        <f t="shared" si="1"/>
        <v>0</v>
      </c>
      <c r="U22">
        <f t="shared" si="2"/>
        <v>5</v>
      </c>
    </row>
    <row r="23" spans="6:21" x14ac:dyDescent="0.3">
      <c r="F23" s="30"/>
      <c r="H23">
        <f t="shared" si="0"/>
        <v>0</v>
      </c>
      <c r="J23" s="34"/>
      <c r="L23" s="34"/>
      <c r="N23" s="34"/>
      <c r="P23" s="34"/>
      <c r="R23" s="34"/>
      <c r="S23" s="30"/>
      <c r="T23">
        <f t="shared" si="1"/>
        <v>0</v>
      </c>
      <c r="U23">
        <f t="shared" si="2"/>
        <v>5</v>
      </c>
    </row>
    <row r="24" spans="6:21" x14ac:dyDescent="0.3">
      <c r="F24" s="30"/>
      <c r="H24">
        <f t="shared" si="0"/>
        <v>0</v>
      </c>
      <c r="J24" s="34"/>
      <c r="L24" s="34"/>
      <c r="N24" s="34"/>
      <c r="P24" s="34"/>
      <c r="R24" s="34"/>
      <c r="S24" s="30"/>
      <c r="T24">
        <f t="shared" si="1"/>
        <v>0</v>
      </c>
      <c r="U24">
        <f t="shared" si="2"/>
        <v>5</v>
      </c>
    </row>
    <row r="25" spans="6:21" x14ac:dyDescent="0.3">
      <c r="F25" s="30"/>
      <c r="H25">
        <f t="shared" si="0"/>
        <v>0</v>
      </c>
      <c r="J25" s="34"/>
      <c r="L25" s="34"/>
      <c r="N25" s="34"/>
      <c r="P25" s="34"/>
      <c r="R25" s="34"/>
      <c r="S25" s="30"/>
      <c r="T25">
        <f t="shared" si="1"/>
        <v>0</v>
      </c>
      <c r="U25">
        <f t="shared" si="2"/>
        <v>5</v>
      </c>
    </row>
    <row r="26" spans="6:21" x14ac:dyDescent="0.3">
      <c r="F26" s="30"/>
      <c r="H26">
        <f t="shared" si="0"/>
        <v>0</v>
      </c>
      <c r="J26" s="34"/>
      <c r="L26" s="34"/>
      <c r="N26" s="34"/>
      <c r="P26" s="34"/>
      <c r="R26" s="34"/>
      <c r="S26" s="30"/>
      <c r="T26">
        <f t="shared" si="1"/>
        <v>0</v>
      </c>
      <c r="U26">
        <f t="shared" si="2"/>
        <v>5</v>
      </c>
    </row>
    <row r="27" spans="6:21" x14ac:dyDescent="0.3">
      <c r="F27" s="30"/>
      <c r="H27">
        <f t="shared" si="0"/>
        <v>0</v>
      </c>
      <c r="J27" s="34"/>
      <c r="L27" s="34"/>
      <c r="N27" s="34"/>
      <c r="P27" s="34"/>
      <c r="R27" s="34"/>
      <c r="S27" s="30"/>
      <c r="T27">
        <f t="shared" si="1"/>
        <v>0</v>
      </c>
      <c r="U27">
        <f t="shared" si="2"/>
        <v>5</v>
      </c>
    </row>
  </sheetData>
  <mergeCells count="2">
    <mergeCell ref="B10:E10"/>
    <mergeCell ref="A1:D2"/>
  </mergeCells>
  <phoneticPr fontId="7" type="noConversion"/>
  <conditionalFormatting sqref="A12:A27">
    <cfRule type="cellIs" dxfId="153" priority="19" operator="equal">
      <formula>"IN ASTEPTARE"</formula>
    </cfRule>
    <cfRule type="cellIs" dxfId="152" priority="20" operator="equal">
      <formula>"INSCRIS"</formula>
    </cfRule>
  </conditionalFormatting>
  <conditionalFormatting sqref="J12">
    <cfRule type="expression" dxfId="151" priority="178">
      <formula>AND($I$12&lt;&gt;"P",(TODAY()-$J12)&lt;7)</formula>
    </cfRule>
  </conditionalFormatting>
  <conditionalFormatting sqref="L12">
    <cfRule type="expression" dxfId="150" priority="180">
      <formula>AND($K$12&lt;&gt;"P",(TODAY()-$L12)&lt;7)</formula>
    </cfRule>
  </conditionalFormatting>
  <conditionalFormatting sqref="N12">
    <cfRule type="expression" dxfId="149" priority="3">
      <formula>AND($M$12&lt;&gt;"P",(TODAY()-$N12)&lt;7)</formula>
    </cfRule>
  </conditionalFormatting>
  <conditionalFormatting sqref="P12">
    <cfRule type="expression" dxfId="148" priority="2">
      <formula>AND($O$12&lt;&gt;"P",(TODAY()-$P12)&lt;7)</formula>
    </cfRule>
  </conditionalFormatting>
  <conditionalFormatting sqref="R12">
    <cfRule type="expression" dxfId="147" priority="1">
      <formula>AND($Q$12&lt;&gt;"P",(TODAY()-$R12)&lt;7)</formula>
    </cfRule>
  </conditionalFormatting>
  <dataValidations count="3">
    <dataValidation type="list" allowBlank="1" showInputMessage="1" showErrorMessage="1" sqref="A12:A27" xr:uid="{0D1D7D8C-B5C3-4C3F-A6B0-7A2CD65DADD6}">
      <formula1>"INSCRIS, IN ASTEPTARE"</formula1>
    </dataValidation>
    <dataValidation type="list" allowBlank="1" showInputMessage="1" showErrorMessage="1" sqref="B8" xr:uid="{9F1F462E-4D56-4389-9A9E-2CDD64FF612C}">
      <formula1>"ONLINE, ONLINE 1LA1, SEDIU, SEDIU 1LA1, DEMO"</formula1>
    </dataValidation>
    <dataValidation type="list" allowBlank="1" showInputMessage="1" showErrorMessage="1" sqref="D9" xr:uid="{9EFC5A3C-0524-4E99-970E-41F4C3815C8E}">
      <formula1>"LUNI, MARTI, MIERCURI, JOI, VINERI, SAMBATA"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B934A7-B4F1-4C71-B5F4-344259284783}">
          <x14:formula1>
            <xm:f xml:space="preserve"> 'Week Scheduler'!$Q$4:$Q$13</xm:f>
          </x14:formula1>
          <xm:sqref>D8</xm:sqref>
        </x14:dataValidation>
        <x14:dataValidation type="list" allowBlank="1" showInputMessage="1" showErrorMessage="1" xr:uid="{8ED881AA-A498-4DFD-985A-F99CA44A5A1B}">
          <x14:formula1>
            <xm:f>'Week Scheduler'!$S$4:$S$9</xm:f>
          </x14:formula1>
          <xm:sqref>B9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0C8F2-3E80-4A83-90E3-B0ECDB8CB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Week Scheduler</vt:lpstr>
      <vt:lpstr>Calendar</vt:lpstr>
      <vt:lpstr>School calendar</vt:lpstr>
      <vt:lpstr>School calendar with holidays</vt:lpstr>
      <vt:lpstr>TABEL PLATI</vt:lpstr>
      <vt:lpstr>Calendar!Print_Area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Claudia Girnita</dc:creator>
  <cp:keywords/>
  <dc:description/>
  <cp:lastModifiedBy>Alexandra Claudia Girnita</cp:lastModifiedBy>
  <cp:revision/>
  <dcterms:created xsi:type="dcterms:W3CDTF">2023-09-15T14:37:44Z</dcterms:created>
  <dcterms:modified xsi:type="dcterms:W3CDTF">2023-10-17T10:39:58Z</dcterms:modified>
  <cp:category/>
  <cp:contentStatus/>
</cp:coreProperties>
</file>