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defaultThemeVersion="166925"/>
  <mc:AlternateContent xmlns:mc="http://schemas.openxmlformats.org/markup-compatibility/2006">
    <mc:Choice Requires="x15">
      <x15ac:absPath xmlns:x15ac="http://schemas.microsoft.com/office/spreadsheetml/2010/11/ac" url="C:\Users\AQ23070\Desktop\ETS\_Courses\1# University\1# Articles and plans\1st objective - Developing concrete based mix for 3DP (3 articles)\#3_Optimization article\Github\Automating-mix-design-main\Training\"/>
    </mc:Choice>
  </mc:AlternateContent>
  <xr:revisionPtr revIDLastSave="0" documentId="13_ncr:1_{41A12458-D58F-4545-BF15-9593D4A8984A}" xr6:coauthVersionLast="36" xr6:coauthVersionMax="36" xr10:uidLastSave="{00000000-0000-0000-0000-000000000000}"/>
  <bookViews>
    <workbookView xWindow="0" yWindow="0" windowWidth="8604" windowHeight="5400" xr2:uid="{5328DB0E-E666-4A6A-ABE3-55BFA95A49A0}"/>
  </bookViews>
  <sheets>
    <sheet name="All" sheetId="4"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34" i="4" l="1"/>
  <c r="AD32" i="4"/>
  <c r="AD31" i="4"/>
  <c r="AD30" i="4"/>
  <c r="AD29" i="4"/>
  <c r="AD28" i="4"/>
  <c r="AD27" i="4"/>
  <c r="AD26" i="4"/>
  <c r="R42" i="4" l="1"/>
  <c r="Q42" i="4"/>
  <c r="P42" i="4"/>
  <c r="O42" i="4"/>
  <c r="N42" i="4"/>
  <c r="M42" i="4"/>
  <c r="L42" i="4"/>
  <c r="R43" i="4" l="1"/>
  <c r="Q43" i="4"/>
  <c r="P43" i="4"/>
  <c r="O43" i="4"/>
  <c r="N43" i="4"/>
  <c r="M43" i="4"/>
  <c r="L43" i="4"/>
  <c r="R41" i="4"/>
  <c r="Q41" i="4"/>
  <c r="P41" i="4"/>
  <c r="O41" i="4"/>
  <c r="N41" i="4"/>
  <c r="M41" i="4"/>
  <c r="L41" i="4"/>
  <c r="R40" i="4"/>
  <c r="Q40" i="4"/>
  <c r="P40" i="4"/>
  <c r="O40" i="4"/>
  <c r="N40" i="4"/>
  <c r="M40" i="4"/>
  <c r="L40" i="4"/>
  <c r="R39" i="4" l="1"/>
  <c r="Q39" i="4"/>
  <c r="P39" i="4"/>
  <c r="O39" i="4"/>
  <c r="N39" i="4"/>
  <c r="M39" i="4"/>
  <c r="L39" i="4"/>
  <c r="R38" i="4" l="1"/>
  <c r="Q38" i="4"/>
  <c r="P38" i="4"/>
  <c r="O38" i="4"/>
  <c r="N38" i="4"/>
  <c r="M38" i="4"/>
  <c r="L38" i="4"/>
  <c r="R37" i="4"/>
  <c r="Q37" i="4"/>
  <c r="P37" i="4"/>
  <c r="O37" i="4"/>
  <c r="N37" i="4"/>
  <c r="M37" i="4"/>
  <c r="L37" i="4"/>
  <c r="R36" i="4"/>
  <c r="Q36" i="4"/>
  <c r="P36" i="4"/>
  <c r="O36" i="4"/>
  <c r="N36" i="4"/>
  <c r="M36" i="4"/>
  <c r="L36" i="4"/>
  <c r="R35" i="4"/>
  <c r="Q35" i="4"/>
  <c r="P35" i="4"/>
  <c r="O35" i="4"/>
  <c r="N35" i="4"/>
  <c r="M35" i="4"/>
  <c r="L35" i="4"/>
  <c r="L31" i="4" l="1"/>
  <c r="R34" i="4"/>
  <c r="Q34" i="4"/>
  <c r="P34" i="4"/>
  <c r="O34" i="4"/>
  <c r="N34" i="4"/>
  <c r="M34" i="4"/>
  <c r="L34" i="4"/>
  <c r="R32" i="4"/>
  <c r="Q32" i="4"/>
  <c r="P32" i="4"/>
  <c r="O32" i="4"/>
  <c r="N32" i="4"/>
  <c r="M32" i="4"/>
  <c r="L32" i="4"/>
  <c r="R30" i="4" l="1"/>
  <c r="Q30" i="4"/>
  <c r="P30" i="4"/>
  <c r="O30" i="4"/>
  <c r="N30" i="4"/>
  <c r="M30" i="4"/>
  <c r="L30" i="4"/>
  <c r="R29" i="4"/>
  <c r="Q29" i="4"/>
  <c r="P29" i="4"/>
  <c r="O29" i="4"/>
  <c r="N29" i="4"/>
  <c r="M29" i="4"/>
  <c r="L29" i="4"/>
  <c r="R26" i="4"/>
  <c r="Q26" i="4"/>
  <c r="P26" i="4"/>
  <c r="O26" i="4"/>
  <c r="N26" i="4"/>
  <c r="M26" i="4"/>
  <c r="L26" i="4"/>
  <c r="R28" i="4" l="1"/>
  <c r="Q28" i="4"/>
  <c r="P28" i="4"/>
  <c r="O28" i="4"/>
  <c r="N28" i="4"/>
  <c r="M28" i="4"/>
  <c r="L28" i="4"/>
  <c r="R27" i="4"/>
  <c r="Q27" i="4"/>
  <c r="P27" i="4"/>
  <c r="O27" i="4"/>
  <c r="N27" i="4"/>
  <c r="M27" i="4"/>
  <c r="L27" i="4"/>
  <c r="R23" i="4" l="1"/>
  <c r="Q23" i="4"/>
  <c r="P23" i="4"/>
  <c r="O23" i="4"/>
  <c r="N23" i="4"/>
  <c r="M23" i="4"/>
  <c r="L23" i="4"/>
</calcChain>
</file>

<file path=xl/sharedStrings.xml><?xml version="1.0" encoding="utf-8"?>
<sst xmlns="http://schemas.openxmlformats.org/spreadsheetml/2006/main" count="358" uniqueCount="311">
  <si>
    <t>Flow</t>
  </si>
  <si>
    <t>Cement</t>
  </si>
  <si>
    <t>WB</t>
  </si>
  <si>
    <t>SB</t>
  </si>
  <si>
    <t>Superplasticizer</t>
  </si>
  <si>
    <t>Admixtures</t>
  </si>
  <si>
    <t>VMA</t>
  </si>
  <si>
    <t>Xseed</t>
  </si>
  <si>
    <t>NanoC</t>
  </si>
  <si>
    <t>FP20</t>
  </si>
  <si>
    <t>Tests</t>
  </si>
  <si>
    <t>Flow 5 min</t>
  </si>
  <si>
    <t>Flow 15 min</t>
  </si>
  <si>
    <t>Flow 30 min</t>
  </si>
  <si>
    <t>Flow 45 min</t>
  </si>
  <si>
    <t>Flow 60 min</t>
  </si>
  <si>
    <t>Flow 75 min</t>
  </si>
  <si>
    <t>Flow 90 min</t>
  </si>
  <si>
    <t>Compressive strength</t>
  </si>
  <si>
    <t>Strength 1D</t>
  </si>
  <si>
    <t>Strength 7D</t>
  </si>
  <si>
    <t>Shear stress in time (kPa)</t>
  </si>
  <si>
    <t>SS 15 min</t>
  </si>
  <si>
    <t>SS 30 min</t>
  </si>
  <si>
    <t>SS 45 min</t>
  </si>
  <si>
    <t>SS 60 min</t>
  </si>
  <si>
    <t>SS 75 min</t>
  </si>
  <si>
    <t>SS 90 min</t>
  </si>
  <si>
    <t>Strength 28D</t>
  </si>
  <si>
    <t>GU-HE-GUbSF</t>
  </si>
  <si>
    <t xml:space="preserve">Sand  </t>
  </si>
  <si>
    <t>Bomix-Marco-Recycled</t>
  </si>
  <si>
    <t>wb_0_32-0_345-0_37</t>
  </si>
  <si>
    <t>sb_1_8-2-2_3</t>
  </si>
  <si>
    <t>MG75-MG79-MR11</t>
  </si>
  <si>
    <t>0.26-0.45</t>
  </si>
  <si>
    <t>Mixes</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</si>
  <si>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</si>
  <si>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</si>
  <si>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</si>
  <si>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</si>
  <si>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</si>
  <si>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</si>
  <si>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</si>
  <si>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</si>
  <si>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</si>
  <si>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</si>
  <si>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</si>
  <si>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</si>
  <si>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</si>
  <si>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</si>
  <si>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</si>
  <si>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</si>
  <si>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</si>
  <si>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</si>
  <si>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</si>
  <si>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</si>
  <si>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</si>
  <si>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</si>
  <si>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</si>
  <si>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</si>
  <si>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</si>
  <si>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</si>
  <si>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</si>
  <si>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</si>
  <si>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</si>
  <si>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</si>
  <si>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</si>
  <si>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</si>
  <si>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</si>
  <si>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</si>
  <si>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M35</t>
  </si>
  <si>
    <t>M36</t>
  </si>
  <si>
    <t>M37</t>
  </si>
  <si>
    <t>M38</t>
  </si>
  <si>
    <t>M39</t>
  </si>
  <si>
    <t>M12B</t>
  </si>
  <si>
    <t>Flow 5</t>
  </si>
  <si>
    <t>Shear 90</t>
  </si>
  <si>
    <t xml:space="preserve">Compressive </t>
  </si>
  <si>
    <t>7d</t>
  </si>
  <si>
    <t>28d</t>
  </si>
  <si>
    <t>M57</t>
  </si>
  <si>
    <t>M58</t>
  </si>
  <si>
    <t>M59</t>
  </si>
  <si>
    <t>M60</t>
  </si>
  <si>
    <t>M61</t>
  </si>
  <si>
    <t>M62</t>
  </si>
  <si>
    <t>M63</t>
  </si>
  <si>
    <t>M64</t>
  </si>
  <si>
    <t>M65</t>
  </si>
  <si>
    <t>M66</t>
  </si>
  <si>
    <t>M67</t>
  </si>
  <si>
    <t>M68</t>
  </si>
  <si>
    <t>M69</t>
  </si>
  <si>
    <t>M70</t>
  </si>
  <si>
    <t>M71</t>
  </si>
  <si>
    <t>M72</t>
  </si>
  <si>
    <t>M73</t>
  </si>
  <si>
    <t>M74</t>
  </si>
  <si>
    <t>M75</t>
  </si>
  <si>
    <t>M76</t>
  </si>
  <si>
    <t>M77</t>
  </si>
  <si>
    <t>M78</t>
  </si>
  <si>
    <t>M79</t>
  </si>
  <si>
    <t>M80</t>
  </si>
  <si>
    <t>M81</t>
  </si>
  <si>
    <t>M82</t>
  </si>
  <si>
    <t>M83</t>
  </si>
  <si>
    <t>M84</t>
  </si>
  <si>
    <t>M85</t>
  </si>
  <si>
    <t>M86</t>
  </si>
  <si>
    <t>M87</t>
  </si>
  <si>
    <t>M88</t>
  </si>
  <si>
    <t>M89</t>
  </si>
  <si>
    <t>M90</t>
  </si>
  <si>
    <t>M91</t>
  </si>
  <si>
    <t>M92</t>
  </si>
  <si>
    <t>M93</t>
  </si>
  <si>
    <t>M94</t>
  </si>
  <si>
    <t>M95</t>
  </si>
  <si>
    <t>M96</t>
  </si>
  <si>
    <t>M97</t>
  </si>
  <si>
    <t>M98</t>
  </si>
  <si>
    <t>M99</t>
  </si>
  <si>
    <t>M100</t>
  </si>
  <si>
    <t>M101</t>
  </si>
  <si>
    <t>M102</t>
  </si>
  <si>
    <t>M103</t>
  </si>
  <si>
    <t>M104</t>
  </si>
  <si>
    <t>M105</t>
  </si>
  <si>
    <t>M106</t>
  </si>
  <si>
    <t>M107</t>
  </si>
  <si>
    <t>M108</t>
  </si>
  <si>
    <t>M109</t>
  </si>
  <si>
    <t>M110</t>
  </si>
  <si>
    <t>M111</t>
  </si>
  <si>
    <t>M112</t>
  </si>
  <si>
    <t>M113</t>
  </si>
  <si>
    <t>M114</t>
  </si>
  <si>
    <t>M115</t>
  </si>
  <si>
    <t>M116</t>
  </si>
  <si>
    <t>M117</t>
  </si>
  <si>
    <t>M118</t>
  </si>
  <si>
    <t>M119</t>
  </si>
  <si>
    <t>M120</t>
  </si>
  <si>
    <t>M121</t>
  </si>
  <si>
    <t>M122</t>
  </si>
  <si>
    <t>M123</t>
  </si>
  <si>
    <t>M124</t>
  </si>
  <si>
    <t>M125</t>
  </si>
  <si>
    <t>M126</t>
  </si>
  <si>
    <t>M127</t>
  </si>
  <si>
    <t>M128</t>
  </si>
  <si>
    <t>M129</t>
  </si>
  <si>
    <t>M130</t>
  </si>
  <si>
    <t>M131</t>
  </si>
  <si>
    <t>M132</t>
  </si>
  <si>
    <t>M133</t>
  </si>
  <si>
    <t>M134</t>
  </si>
  <si>
    <t>M135</t>
  </si>
  <si>
    <t>M136</t>
  </si>
  <si>
    <t>M137</t>
  </si>
  <si>
    <t>M138</t>
  </si>
  <si>
    <t>M139</t>
  </si>
  <si>
    <t>M140</t>
  </si>
  <si>
    <t>M141</t>
  </si>
  <si>
    <t>M142</t>
  </si>
  <si>
    <t>M143</t>
  </si>
  <si>
    <t>M144</t>
  </si>
  <si>
    <t>M145</t>
  </si>
  <si>
    <t>M146</t>
  </si>
  <si>
    <t>M147</t>
  </si>
  <si>
    <t>M148</t>
  </si>
  <si>
    <t>M149</t>
  </si>
  <si>
    <t>M150</t>
  </si>
  <si>
    <t>M151</t>
  </si>
  <si>
    <t>M152</t>
  </si>
  <si>
    <t>M153</t>
  </si>
  <si>
    <t>M154</t>
  </si>
  <si>
    <t>M155</t>
  </si>
  <si>
    <t>M156</t>
  </si>
  <si>
    <t>M157</t>
  </si>
  <si>
    <t>M158</t>
  </si>
  <si>
    <t>M159</t>
  </si>
  <si>
    <t>M160</t>
  </si>
  <si>
    <t>M161</t>
  </si>
  <si>
    <t>M162</t>
  </si>
  <si>
    <t>M163</t>
  </si>
  <si>
    <t>M164</t>
  </si>
  <si>
    <t>M165</t>
  </si>
  <si>
    <t>M166</t>
  </si>
  <si>
    <t>M167</t>
  </si>
  <si>
    <t>M168</t>
  </si>
  <si>
    <t>M169</t>
  </si>
  <si>
    <t>M170</t>
  </si>
  <si>
    <t>M171</t>
  </si>
  <si>
    <t>M172</t>
  </si>
  <si>
    <t>M173</t>
  </si>
  <si>
    <t>M174</t>
  </si>
  <si>
    <t>M175</t>
  </si>
  <si>
    <t>M176</t>
  </si>
  <si>
    <t>M177</t>
  </si>
  <si>
    <t>M178</t>
  </si>
  <si>
    <t>M179</t>
  </si>
  <si>
    <t>M180</t>
  </si>
  <si>
    <t>M181</t>
  </si>
  <si>
    <t>M182</t>
  </si>
  <si>
    <t>M183</t>
  </si>
  <si>
    <t>M184</t>
  </si>
  <si>
    <t>M185</t>
  </si>
  <si>
    <t>M186</t>
  </si>
  <si>
    <t>M187</t>
  </si>
  <si>
    <t>M188</t>
  </si>
  <si>
    <t>M189</t>
  </si>
  <si>
    <t>M190</t>
  </si>
  <si>
    <t>M191</t>
  </si>
  <si>
    <t>M192</t>
  </si>
  <si>
    <t>M193</t>
  </si>
  <si>
    <t>M194</t>
  </si>
  <si>
    <t>M195</t>
  </si>
  <si>
    <t>M196</t>
  </si>
  <si>
    <t>M197</t>
  </si>
  <si>
    <t>M198</t>
  </si>
  <si>
    <t>M199</t>
  </si>
  <si>
    <t>M200</t>
  </si>
  <si>
    <t>M201</t>
  </si>
  <si>
    <t>M202</t>
  </si>
  <si>
    <t>M203</t>
  </si>
  <si>
    <t>M204</t>
  </si>
  <si>
    <t>M205</t>
  </si>
  <si>
    <t>M206</t>
  </si>
  <si>
    <t>M207</t>
  </si>
  <si>
    <t>M208</t>
  </si>
  <si>
    <t>M209</t>
  </si>
  <si>
    <t>M210</t>
  </si>
  <si>
    <t>M211</t>
  </si>
  <si>
    <t>M212</t>
  </si>
  <si>
    <t>M213</t>
  </si>
  <si>
    <t>M214</t>
  </si>
  <si>
    <t>M215</t>
  </si>
  <si>
    <t>M216</t>
  </si>
  <si>
    <t>M217</t>
  </si>
  <si>
    <t>M218</t>
  </si>
  <si>
    <t>M219</t>
  </si>
  <si>
    <t>M220</t>
  </si>
  <si>
    <t>M221</t>
  </si>
  <si>
    <t>M222</t>
  </si>
  <si>
    <t>M223</t>
  </si>
  <si>
    <t>M224</t>
  </si>
  <si>
    <t>M225</t>
  </si>
  <si>
    <t>M226</t>
  </si>
  <si>
    <t>M227</t>
  </si>
  <si>
    <t>M228</t>
  </si>
  <si>
    <t>M229</t>
  </si>
  <si>
    <t>M230</t>
  </si>
  <si>
    <t>M231</t>
  </si>
  <si>
    <t>M232</t>
  </si>
  <si>
    <t>M233</t>
  </si>
  <si>
    <t>M234</t>
  </si>
  <si>
    <t>M235</t>
  </si>
  <si>
    <t>M236</t>
  </si>
  <si>
    <t>M237</t>
  </si>
  <si>
    <t>M238</t>
  </si>
  <si>
    <t>M239</t>
  </si>
  <si>
    <t>M240</t>
  </si>
  <si>
    <t>M241</t>
  </si>
  <si>
    <t>M242</t>
  </si>
  <si>
    <t>M243</t>
  </si>
  <si>
    <t>M244</t>
  </si>
  <si>
    <t>M245</t>
  </si>
  <si>
    <t>M246</t>
  </si>
  <si>
    <t>M247</t>
  </si>
  <si>
    <t>M248</t>
  </si>
  <si>
    <t>M249</t>
  </si>
  <si>
    <t>M250</t>
  </si>
  <si>
    <t>M251</t>
  </si>
  <si>
    <t>M252</t>
  </si>
  <si>
    <t>M253</t>
  </si>
  <si>
    <t>M254</t>
  </si>
  <si>
    <t>M255</t>
  </si>
  <si>
    <t>M256</t>
  </si>
  <si>
    <t>M257</t>
  </si>
  <si>
    <t>M258</t>
  </si>
  <si>
    <t>M259</t>
  </si>
  <si>
    <t>M260</t>
  </si>
  <si>
    <t>M261</t>
  </si>
  <si>
    <t>M262</t>
  </si>
  <si>
    <t>M263</t>
  </si>
  <si>
    <t>M264</t>
  </si>
  <si>
    <t>M265</t>
  </si>
  <si>
    <t>M266</t>
  </si>
  <si>
    <t>ML1</t>
  </si>
  <si>
    <t>ML2</t>
  </si>
  <si>
    <t>ML3</t>
  </si>
  <si>
    <t>ML4</t>
  </si>
  <si>
    <t>ML5</t>
  </si>
  <si>
    <t>ML6</t>
  </si>
  <si>
    <t>ML7</t>
  </si>
  <si>
    <t>ML8</t>
  </si>
  <si>
    <t>ML9</t>
  </si>
  <si>
    <t>ML10</t>
  </si>
  <si>
    <t>ML11</t>
  </si>
  <si>
    <t>ML12</t>
  </si>
  <si>
    <t>ML13</t>
  </si>
  <si>
    <t>ML14</t>
  </si>
  <si>
    <t>ML15</t>
  </si>
  <si>
    <t>ML16</t>
  </si>
  <si>
    <t>P</t>
  </si>
  <si>
    <t>R</t>
  </si>
  <si>
    <t>Dataset Annotation 
************************************************************
The dataset is part of a methodology proposed to automate the mix design process for 3D concrete printing applications. The dataset is used to train neural networks. Because the flow test was quite sensitive, even with small adjustments in the dosages of the materials, more data were added for the training of the corresponding network to augment the dataset. The fluctuations in the amount of water, sand and superplasticizer can extremely affect the measurement. Apart from the data collected from the 18 formed mixes, the extra data that were added were the same combinations of materials, but with the absence of water, sand, or superplasticizer. Additionally, the data from a previous study are added to improve the accuracy of the predictions.
The author of this excel file is Vasileios Sergis (vasileios.sergis.1@ens.etsmtl.ca) and the data were collected as part of the Ph.D. at Ecole de technologie superieure, Universite du Quebec, directed by Professor Claudiane Ouellet-Plamondon (Claudiane.Ouellet-Plamondon@etsmtl.ca). The funding organizations acknowledged are Fonds de recherche du Quebec – Nature et Technologies and the Canada Research Chair Program. 
This dataset was collected for the article: Sergis, V. and C.M. Ouellet-Plamondon, Automating mix design for 3D printing applications using optimization methods. Digital Discovery 2022 
Cite the article when using this dataset.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</si>
</sst>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sz val="14"/>
      <color theme="1"/>
      <name val="Times New Roman"/>
      <family val="1"/>
    </font>
  </fonts>
  <fills count="9">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CC99FF"/>
        <bgColor indexed="64"/>
      </patternFill>
    </fill>
  </fills>
  <borders count="1">
    <border>
      <left/>
      <right/>
      <top/>
      <bottom/>
      <diagonal/>
    </border>
  </borders>
  <cellStyleXfs count="1">
    <xf numFmtId="0" fontId="0" fillId="0" borderId="0"/>
  </cellStyleXfs>
  <cellXfs count="51">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2" fontId="0" fillId="5" borderId="0" xfId="0" applyNumberForma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Fill="1" applyBorder="1"/>
    <xf numFmtId="0" fontId="0" fillId="0" borderId="0" xfId="0" applyAlignment="1">
      <alignment horizontal="center" vertical="center"/>
    </xf>
    <xf numFmtId="0" fontId="0" fillId="0" borderId="0" xfId="0" applyAlignment="1">
      <alignment horizontal="center" vertical="center"/>
    </xf>
    <xf numFmtId="2" fontId="0" fillId="0" borderId="0" xfId="0" applyNumberFormat="1" applyFill="1" applyAlignment="1">
      <alignment horizontal="center" vertical="center"/>
    </xf>
    <xf numFmtId="1" fontId="0" fillId="5" borderId="0" xfId="0" applyNumberFormat="1" applyFill="1" applyAlignment="1">
      <alignment horizontal="center" vertical="center"/>
    </xf>
    <xf numFmtId="1" fontId="0" fillId="6" borderId="0" xfId="0" applyNumberFormat="1" applyFill="1" applyAlignment="1">
      <alignment horizontal="center" vertical="center"/>
    </xf>
    <xf numFmtId="0" fontId="0" fillId="0" borderId="0" xfId="0" applyAlignment="1">
      <alignment horizontal="center" vertical="center"/>
    </xf>
    <xf numFmtId="2" fontId="0" fillId="4" borderId="0" xfId="0" applyNumberFormat="1" applyFill="1" applyAlignment="1">
      <alignment horizontal="center" vertical="center"/>
    </xf>
    <xf numFmtId="1" fontId="0" fillId="4" borderId="0" xfId="0" applyNumberFormat="1" applyFill="1" applyAlignment="1">
      <alignment horizontal="center" vertical="center"/>
    </xf>
    <xf numFmtId="2" fontId="0" fillId="2" borderId="0" xfId="0" applyNumberFormat="1" applyFill="1" applyAlignment="1">
      <alignment horizontal="center" vertical="center"/>
    </xf>
    <xf numFmtId="2" fontId="0" fillId="7" borderId="0" xfId="0" applyNumberFormat="1" applyFill="1" applyAlignment="1">
      <alignment horizontal="center" vertical="center"/>
    </xf>
    <xf numFmtId="1" fontId="0" fillId="2" borderId="0" xfId="0" applyNumberFormat="1" applyFill="1" applyAlignment="1">
      <alignment horizontal="center" vertical="center"/>
    </xf>
    <xf numFmtId="0" fontId="0" fillId="0" borderId="0" xfId="0" applyAlignment="1">
      <alignment horizontal="center" vertical="center"/>
    </xf>
    <xf numFmtId="0" fontId="0" fillId="8" borderId="0" xfId="0" applyFill="1" applyAlignment="1">
      <alignment horizontal="center" vertical="center"/>
    </xf>
    <xf numFmtId="0" fontId="0" fillId="0" borderId="0" xfId="0" applyAlignment="1">
      <alignment horizontal="center" vertical="center"/>
    </xf>
    <xf numFmtId="0" fontId="0" fillId="8"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8" borderId="0" xfId="0" applyFill="1" applyAlignment="1">
      <alignment horizontal="center" vertical="center"/>
    </xf>
    <xf numFmtId="164" fontId="0" fillId="0" borderId="0" xfId="0" applyNumberFormat="1" applyFill="1" applyAlignment="1">
      <alignment horizontal="center" vertical="center"/>
    </xf>
    <xf numFmtId="0" fontId="0" fillId="0" borderId="0" xfId="0" applyFill="1" applyAlignment="1">
      <alignment horizontal="center" vertical="center"/>
    </xf>
    <xf numFmtId="0" fontId="0" fillId="0" borderId="0" xfId="0" quotePrefix="1" applyFill="1" applyAlignment="1">
      <alignment horizontal="center" vertical="center"/>
    </xf>
    <xf numFmtId="0" fontId="1" fillId="3" borderId="0" xfId="0" applyFont="1" applyFill="1" applyAlignment="1">
      <alignment horizontal="left" vertical="center" wrapText="1"/>
    </xf>
    <xf numFmtId="0" fontId="0" fillId="3" borderId="0" xfId="0" applyFill="1" applyAlignment="1">
      <alignment horizontal="lef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Fill="1" applyAlignment="1">
      <alignment horizontal="center" vertical="center"/>
    </xf>
  </cellXfs>
  <cellStyles count="1">
    <cellStyle name="Normal" xfId="0" builtinId="0"/>
  </cellStyles>
  <dxfs count="0"/>
  <tableStyles count="0" defaultTableStyle="TableStyleMedium2" defaultPivotStyle="PivotStyleLight16"/>
  <colors>
    <mruColors>
      <color rgb="FFFFCC66"/>
      <color rgb="FF6699FF"/>
      <color rgb="FFCC99FF"/>
      <color rgb="FFCC66FF"/>
      <color rgb="FF99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AAF7F-203C-4892-ACE7-6B262BE37017}">
  <dimension ref="A1:CR270"/>
  <sheetViews>
    <sheetView tabSelected="1" zoomScale="48" zoomScaleNormal="85" workbookViewId="0">
      <selection sqref="A1:AJ1"/>
    </sheetView>
  </sheetViews>
  <sheetFormatPr defaultColWidth="8.83984375" defaultRowHeight="14.4" x14ac:dyDescent="0.55000000000000004"/>
  <cols>
    <col min="1" max="1" width="11.89453125" style="1" bestFit="1" customWidth="1"/>
    <col min="2" max="2" width="19.47265625" style="1" bestFit="1" customWidth="1"/>
    <col min="3" max="3" width="18.3125" style="1" bestFit="1" customWidth="1"/>
    <col min="4" max="4" width="11.578125" style="1" bestFit="1" customWidth="1"/>
    <col min="5" max="5" width="16.68359375" style="1" bestFit="1" customWidth="1"/>
    <col min="6" max="7" width="8.83984375" style="1"/>
    <col min="8" max="8" width="5.68359375" style="1" bestFit="1" customWidth="1"/>
    <col min="9" max="11" width="8.83984375" style="1"/>
    <col min="12" max="12" width="11.26171875" style="1" bestFit="1" customWidth="1"/>
    <col min="13" max="13" width="12" style="1" bestFit="1" customWidth="1"/>
    <col min="14" max="18" width="12.41796875" style="1" bestFit="1" customWidth="1"/>
    <col min="19" max="19" width="12" style="1" bestFit="1" customWidth="1"/>
    <col min="20" max="20" width="12.41796875" style="1" bestFit="1" customWidth="1"/>
    <col min="21" max="21" width="13.578125" style="1" bestFit="1" customWidth="1"/>
    <col min="22" max="22" width="11.41796875" style="1" bestFit="1" customWidth="1"/>
    <col min="23" max="27" width="12.41796875" style="1" bestFit="1" customWidth="1"/>
    <col min="28" max="39" width="8.83984375" style="1"/>
    <col min="40" max="40" width="11.3671875" style="1" customWidth="1"/>
    <col min="41" max="41" width="10.26171875" style="1" customWidth="1"/>
    <col min="42" max="16384" width="8.83984375" style="1"/>
  </cols>
  <sheetData>
    <row r="1" spans="1:96" s="41" customFormat="1" ht="201" customHeight="1" x14ac:dyDescent="0.55000000000000004">
      <c r="A1" s="46" t="s">
        <v>310</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row>
    <row r="2" spans="1:96" x14ac:dyDescent="0.55000000000000004">
      <c r="A2" s="49" t="s">
        <v>1</v>
      </c>
      <c r="B2" s="48" t="s">
        <v>30</v>
      </c>
      <c r="C2" s="48" t="s">
        <v>2</v>
      </c>
      <c r="D2" s="48" t="s">
        <v>3</v>
      </c>
      <c r="E2" s="48" t="s">
        <v>4</v>
      </c>
      <c r="F2" s="48"/>
      <c r="G2" s="48" t="s">
        <v>5</v>
      </c>
      <c r="H2" s="48"/>
      <c r="I2" s="48"/>
      <c r="J2" s="48"/>
      <c r="L2" s="48" t="s">
        <v>10</v>
      </c>
      <c r="M2" s="48"/>
      <c r="N2" s="48"/>
      <c r="O2" s="48"/>
      <c r="P2" s="48"/>
      <c r="Q2" s="48"/>
      <c r="R2" s="48"/>
      <c r="S2" s="48"/>
      <c r="T2" s="48"/>
      <c r="U2" s="48"/>
      <c r="V2" s="48"/>
      <c r="W2" s="48"/>
      <c r="X2" s="48"/>
      <c r="Y2" s="48"/>
      <c r="Z2" s="48"/>
      <c r="AA2" s="48"/>
      <c r="AG2" s="48" t="s">
        <v>79</v>
      </c>
      <c r="AH2" s="48"/>
      <c r="AI2" s="48"/>
      <c r="AJ2" s="48"/>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S2" s="16"/>
      <c r="BT2" s="16"/>
      <c r="BU2" s="16"/>
      <c r="BV2" s="16"/>
      <c r="BW2" s="16"/>
      <c r="BX2" s="16"/>
      <c r="BY2" s="16"/>
      <c r="BZ2" s="16"/>
      <c r="CA2" s="16"/>
      <c r="CB2" s="43"/>
      <c r="CC2" s="16"/>
      <c r="CD2" s="16"/>
      <c r="CE2" s="16"/>
      <c r="CF2" s="16"/>
      <c r="CG2" s="27"/>
      <c r="CH2" s="27"/>
      <c r="CI2" s="16"/>
      <c r="CJ2" s="16"/>
      <c r="CK2" s="16"/>
      <c r="CL2" s="16"/>
      <c r="CM2" s="16"/>
      <c r="CN2" s="16"/>
      <c r="CO2" s="16"/>
      <c r="CP2" s="16"/>
      <c r="CQ2" s="27"/>
      <c r="CR2" s="27"/>
    </row>
    <row r="3" spans="1:96" x14ac:dyDescent="0.55000000000000004">
      <c r="A3" s="49"/>
      <c r="B3" s="48"/>
      <c r="C3" s="48"/>
      <c r="D3" s="48"/>
      <c r="E3" s="48" t="s">
        <v>34</v>
      </c>
      <c r="F3" s="48" t="s">
        <v>35</v>
      </c>
      <c r="G3" s="1">
        <v>4.0000000000000001E-3</v>
      </c>
      <c r="H3" s="1">
        <v>0.3</v>
      </c>
      <c r="I3" s="1">
        <v>0.5</v>
      </c>
      <c r="J3" s="1">
        <v>0.7</v>
      </c>
      <c r="L3" s="48" t="s">
        <v>0</v>
      </c>
      <c r="M3" s="48"/>
      <c r="N3" s="48"/>
      <c r="O3" s="48"/>
      <c r="P3" s="48"/>
      <c r="Q3" s="48"/>
      <c r="R3" s="48"/>
      <c r="S3" s="48" t="s">
        <v>18</v>
      </c>
      <c r="T3" s="48"/>
      <c r="U3" s="48"/>
      <c r="V3" s="48" t="s">
        <v>21</v>
      </c>
      <c r="W3" s="48"/>
      <c r="X3" s="48"/>
      <c r="Y3" s="48"/>
      <c r="Z3" s="48"/>
      <c r="AA3" s="48"/>
      <c r="AC3" s="48" t="s">
        <v>77</v>
      </c>
      <c r="AD3" s="48"/>
      <c r="AE3" s="48" t="s">
        <v>78</v>
      </c>
      <c r="AF3" s="48"/>
      <c r="AG3" s="48" t="s">
        <v>80</v>
      </c>
      <c r="AH3" s="48"/>
      <c r="AI3" s="48" t="s">
        <v>81</v>
      </c>
      <c r="AJ3" s="48"/>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S3" s="16"/>
      <c r="BT3" s="16"/>
      <c r="BU3" s="16"/>
      <c r="BV3" s="16"/>
      <c r="BW3" s="16"/>
      <c r="BX3" s="16"/>
      <c r="BY3" s="16"/>
      <c r="BZ3" s="16"/>
      <c r="CA3" s="16"/>
      <c r="CB3" s="43"/>
      <c r="CC3" s="16"/>
      <c r="CD3" s="16"/>
      <c r="CE3" s="16"/>
      <c r="CF3" s="16"/>
      <c r="CG3" s="27"/>
      <c r="CH3" s="27"/>
      <c r="CI3" s="16"/>
      <c r="CJ3" s="16"/>
      <c r="CK3" s="16"/>
      <c r="CL3" s="16"/>
      <c r="CM3" s="16"/>
      <c r="CN3" s="16"/>
      <c r="CO3" s="16"/>
      <c r="CP3" s="16"/>
      <c r="CQ3" s="27"/>
      <c r="CR3" s="27"/>
    </row>
    <row r="4" spans="1:96" x14ac:dyDescent="0.55000000000000004">
      <c r="A4" s="8" t="s">
        <v>29</v>
      </c>
      <c r="B4" s="1" t="s">
        <v>31</v>
      </c>
      <c r="C4" s="1" t="s">
        <v>32</v>
      </c>
      <c r="D4" s="1" t="s">
        <v>33</v>
      </c>
      <c r="E4" s="48"/>
      <c r="F4" s="48"/>
      <c r="G4" s="1" t="s">
        <v>6</v>
      </c>
      <c r="H4" s="1" t="s">
        <v>7</v>
      </c>
      <c r="I4" s="1" t="s">
        <v>8</v>
      </c>
      <c r="J4" s="1" t="s">
        <v>9</v>
      </c>
      <c r="K4" s="1" t="s">
        <v>36</v>
      </c>
      <c r="L4" s="1" t="s">
        <v>11</v>
      </c>
      <c r="M4" s="1" t="s">
        <v>12</v>
      </c>
      <c r="N4" s="1" t="s">
        <v>13</v>
      </c>
      <c r="O4" s="1" t="s">
        <v>14</v>
      </c>
      <c r="P4" s="1" t="s">
        <v>15</v>
      </c>
      <c r="Q4" s="1" t="s">
        <v>16</v>
      </c>
      <c r="R4" s="1" t="s">
        <v>17</v>
      </c>
      <c r="S4" s="1" t="s">
        <v>19</v>
      </c>
      <c r="T4" s="1" t="s">
        <v>20</v>
      </c>
      <c r="U4" s="6" t="s">
        <v>28</v>
      </c>
      <c r="V4" s="6" t="s">
        <v>22</v>
      </c>
      <c r="W4" s="6" t="s">
        <v>23</v>
      </c>
      <c r="X4" s="6" t="s">
        <v>24</v>
      </c>
      <c r="Y4" s="6" t="s">
        <v>25</v>
      </c>
      <c r="Z4" s="6" t="s">
        <v>26</v>
      </c>
      <c r="AA4" s="6" t="s">
        <v>27</v>
      </c>
      <c r="AB4" s="1" t="s">
        <v>36</v>
      </c>
      <c r="AC4" s="26" t="s">
        <v>308</v>
      </c>
      <c r="AD4" s="26" t="s">
        <v>309</v>
      </c>
      <c r="AE4" s="1" t="s">
        <v>308</v>
      </c>
      <c r="AF4" s="1" t="s">
        <v>309</v>
      </c>
      <c r="AG4" s="26" t="s">
        <v>308</v>
      </c>
      <c r="AH4" s="26" t="s">
        <v>309</v>
      </c>
      <c r="AI4" s="26" t="s">
        <v>308</v>
      </c>
      <c r="AJ4" s="26" t="s">
        <v>309</v>
      </c>
      <c r="AM4" s="16"/>
      <c r="AN4" s="16"/>
      <c r="AO4" s="16"/>
      <c r="AP4" s="16"/>
      <c r="AQ4" s="16"/>
      <c r="AR4" s="27"/>
      <c r="AS4" s="16"/>
      <c r="AT4" s="16"/>
      <c r="AU4" s="16"/>
      <c r="AV4" s="16"/>
      <c r="AW4" s="16"/>
      <c r="AX4" s="16"/>
      <c r="AY4" s="16"/>
      <c r="AZ4" s="16"/>
      <c r="BA4" s="16"/>
      <c r="BB4" s="16"/>
      <c r="BC4" s="16"/>
      <c r="BD4" s="16"/>
      <c r="BE4" s="16"/>
      <c r="BF4" s="16"/>
      <c r="BG4" s="16"/>
      <c r="BH4" s="16"/>
      <c r="BI4" s="16"/>
      <c r="BJ4" s="16"/>
      <c r="BK4" s="16"/>
      <c r="BL4" s="16"/>
      <c r="BM4" s="16"/>
      <c r="BN4" s="16"/>
      <c r="BO4" s="16"/>
      <c r="BP4" s="16"/>
      <c r="BS4" s="16"/>
      <c r="BT4" s="16"/>
      <c r="BU4" s="16"/>
      <c r="BV4" s="16"/>
      <c r="BW4" s="16"/>
      <c r="BX4" s="16"/>
      <c r="BY4" s="16"/>
      <c r="BZ4" s="16"/>
      <c r="CA4" s="16"/>
      <c r="CB4" s="43"/>
      <c r="CC4" s="16"/>
      <c r="CD4" s="16"/>
      <c r="CE4" s="16"/>
      <c r="CF4" s="16"/>
      <c r="CG4" s="16"/>
      <c r="CH4" s="27"/>
      <c r="CI4" s="16"/>
      <c r="CJ4" s="16"/>
      <c r="CK4" s="16"/>
      <c r="CL4" s="16"/>
      <c r="CM4" s="16"/>
      <c r="CN4" s="16"/>
      <c r="CO4" s="16"/>
      <c r="CP4" s="16"/>
      <c r="CQ4" s="27"/>
      <c r="CR4" s="27"/>
    </row>
    <row r="5" spans="1:96" x14ac:dyDescent="0.55000000000000004">
      <c r="A5" s="3">
        <v>1</v>
      </c>
      <c r="B5" s="3">
        <v>2</v>
      </c>
      <c r="C5" s="3">
        <v>0.32</v>
      </c>
      <c r="D5" s="3">
        <v>1.8</v>
      </c>
      <c r="E5" s="3">
        <v>1</v>
      </c>
      <c r="F5" s="3">
        <v>0.26</v>
      </c>
      <c r="G5" s="3">
        <v>0</v>
      </c>
      <c r="H5" s="3">
        <v>0</v>
      </c>
      <c r="I5" s="3">
        <v>0</v>
      </c>
      <c r="J5" s="3">
        <v>0</v>
      </c>
      <c r="K5" s="1" t="s">
        <v>37</v>
      </c>
      <c r="L5" s="1">
        <v>95</v>
      </c>
      <c r="M5" s="1">
        <v>111</v>
      </c>
      <c r="N5" s="1">
        <v>102</v>
      </c>
      <c r="O5" s="1">
        <v>98</v>
      </c>
      <c r="P5" s="1">
        <v>95.5</v>
      </c>
      <c r="Q5" s="1">
        <v>92.5</v>
      </c>
      <c r="R5" s="1">
        <v>88</v>
      </c>
      <c r="S5" s="7">
        <v>46.332666666666661</v>
      </c>
      <c r="T5" s="7">
        <v>68.442999999999998</v>
      </c>
      <c r="U5" s="7">
        <v>81.289000000000001</v>
      </c>
      <c r="V5" s="7">
        <v>6.69</v>
      </c>
      <c r="W5" s="7">
        <v>6.74</v>
      </c>
      <c r="X5" s="7">
        <v>6.92</v>
      </c>
      <c r="Y5" s="7">
        <v>6.38</v>
      </c>
      <c r="Z5" s="7">
        <v>8.2799999999999994</v>
      </c>
      <c r="AA5" s="7">
        <v>11.97</v>
      </c>
      <c r="AB5" s="1" t="s">
        <v>37</v>
      </c>
      <c r="AC5" s="32">
        <v>94.996587128060597</v>
      </c>
      <c r="AD5" s="1">
        <v>95</v>
      </c>
      <c r="AE5" s="33">
        <v>15.765922073766101</v>
      </c>
      <c r="AF5" s="1">
        <v>11.97</v>
      </c>
      <c r="AG5" s="34">
        <v>68.361262297158305</v>
      </c>
      <c r="AH5" s="7">
        <v>68.442999999999998</v>
      </c>
      <c r="AI5" s="33">
        <v>87.860304783168502</v>
      </c>
      <c r="AJ5" s="7">
        <v>81.289000000000001</v>
      </c>
      <c r="AM5" s="27"/>
      <c r="AN5" s="16"/>
      <c r="AO5" s="16"/>
      <c r="AP5" s="16"/>
      <c r="AQ5" s="27"/>
      <c r="AR5" s="27"/>
      <c r="AS5" s="16"/>
      <c r="AT5" s="16"/>
      <c r="AU5" s="16"/>
      <c r="AV5" s="16"/>
      <c r="AW5" s="16"/>
      <c r="AX5" s="16"/>
      <c r="AY5" s="16"/>
      <c r="AZ5" s="16"/>
      <c r="BA5" s="16"/>
      <c r="BB5" s="16"/>
      <c r="BC5" s="16"/>
      <c r="BD5" s="16"/>
      <c r="BE5" s="16"/>
      <c r="BF5" s="16"/>
      <c r="BG5" s="16"/>
      <c r="BH5" s="16"/>
      <c r="BI5" s="16"/>
      <c r="BJ5" s="16"/>
      <c r="BK5" s="16"/>
      <c r="BL5" s="16"/>
      <c r="BM5" s="16"/>
      <c r="BN5" s="16"/>
      <c r="BO5" s="16"/>
      <c r="BP5" s="16"/>
      <c r="BS5" s="16"/>
      <c r="BT5" s="16"/>
      <c r="BU5" s="16"/>
      <c r="BV5" s="16"/>
      <c r="BW5" s="16"/>
      <c r="BX5" s="16"/>
      <c r="BY5" s="16"/>
      <c r="BZ5" s="16"/>
      <c r="CA5" s="16"/>
      <c r="CB5" s="43"/>
      <c r="CC5" s="16"/>
      <c r="CD5" s="16"/>
      <c r="CE5" s="16"/>
      <c r="CF5" s="16"/>
      <c r="CG5" s="27"/>
      <c r="CH5" s="27"/>
      <c r="CI5" s="16"/>
      <c r="CJ5" s="16"/>
      <c r="CK5" s="16"/>
      <c r="CL5" s="16"/>
      <c r="CM5" s="16"/>
      <c r="CN5" s="16"/>
      <c r="CO5" s="16"/>
      <c r="CP5" s="16"/>
      <c r="CQ5" s="27"/>
      <c r="CR5" s="27"/>
    </row>
    <row r="6" spans="1:96" x14ac:dyDescent="0.55000000000000004">
      <c r="A6" s="1">
        <v>1</v>
      </c>
      <c r="B6" s="1">
        <v>2</v>
      </c>
      <c r="C6" s="1">
        <v>0.34499999999999997</v>
      </c>
      <c r="D6" s="1">
        <v>2</v>
      </c>
      <c r="E6" s="1">
        <v>3</v>
      </c>
      <c r="F6" s="1">
        <v>0.45</v>
      </c>
      <c r="G6" s="44">
        <v>8.9999999999999993E-3</v>
      </c>
      <c r="H6" s="1">
        <v>0</v>
      </c>
      <c r="I6" s="1">
        <v>0</v>
      </c>
      <c r="J6" s="1">
        <v>0</v>
      </c>
      <c r="K6" s="1" t="s">
        <v>38</v>
      </c>
      <c r="L6" s="1">
        <v>65</v>
      </c>
      <c r="M6" s="1">
        <v>49.5</v>
      </c>
      <c r="N6" s="1">
        <v>35.5</v>
      </c>
      <c r="O6" s="1">
        <v>25</v>
      </c>
      <c r="P6" s="1">
        <v>17.5</v>
      </c>
      <c r="Q6" s="1">
        <v>16</v>
      </c>
      <c r="R6" s="1">
        <v>11</v>
      </c>
      <c r="S6" s="7">
        <v>41.728999999999999</v>
      </c>
      <c r="T6" s="7">
        <v>56.274000000000001</v>
      </c>
      <c r="U6" s="7">
        <v>66.663333333333341</v>
      </c>
      <c r="V6" s="7">
        <v>8.98</v>
      </c>
      <c r="W6" s="7">
        <v>12.79</v>
      </c>
      <c r="X6" s="7">
        <v>15.99</v>
      </c>
      <c r="Y6" s="7">
        <v>16.690000000000001</v>
      </c>
      <c r="Z6" s="7">
        <v>17.28</v>
      </c>
      <c r="AA6" s="7">
        <v>20.64</v>
      </c>
      <c r="AB6" s="1" t="s">
        <v>38</v>
      </c>
      <c r="AC6" s="32">
        <v>64.912216881623706</v>
      </c>
      <c r="AD6" s="1">
        <v>65</v>
      </c>
      <c r="AE6" s="34">
        <v>20.610385323651599</v>
      </c>
      <c r="AF6" s="1">
        <v>20.64</v>
      </c>
      <c r="AG6" s="34">
        <v>55.899815994921902</v>
      </c>
      <c r="AH6" s="7">
        <v>56.274000000000001</v>
      </c>
      <c r="AI6" s="31">
        <v>66.657186899355196</v>
      </c>
      <c r="AJ6" s="7">
        <v>66.663333333333341</v>
      </c>
      <c r="AM6" s="16"/>
      <c r="AN6" s="16"/>
      <c r="AO6" s="16"/>
      <c r="AP6" s="16"/>
      <c r="AQ6" s="27"/>
      <c r="AR6" s="27"/>
      <c r="AS6" s="16"/>
      <c r="AT6" s="16"/>
      <c r="AU6" s="16"/>
      <c r="AV6" s="16"/>
      <c r="AW6" s="16"/>
      <c r="AX6" s="27"/>
      <c r="AY6" s="27"/>
      <c r="AZ6" s="16"/>
      <c r="BA6" s="16"/>
      <c r="BB6" s="27"/>
      <c r="BC6" s="27"/>
      <c r="BD6" s="16"/>
      <c r="BE6" s="16"/>
      <c r="BF6" s="27"/>
      <c r="BG6" s="27"/>
      <c r="BH6" s="16"/>
      <c r="BI6" s="27"/>
      <c r="BJ6" s="16"/>
      <c r="BK6" s="16"/>
      <c r="BL6" s="16"/>
      <c r="BM6" s="16"/>
      <c r="BN6" s="16"/>
      <c r="BO6" s="16"/>
      <c r="BP6" s="16"/>
      <c r="BS6" s="16"/>
      <c r="BT6" s="16"/>
      <c r="BU6" s="16"/>
      <c r="BV6" s="16"/>
      <c r="BW6" s="16"/>
      <c r="BX6" s="16"/>
      <c r="BY6" s="16"/>
      <c r="BZ6" s="16"/>
      <c r="CA6" s="16"/>
      <c r="CB6" s="43"/>
      <c r="CC6" s="16"/>
      <c r="CD6" s="16"/>
      <c r="CE6" s="16"/>
      <c r="CF6" s="16"/>
      <c r="CG6" s="27"/>
      <c r="CH6" s="27"/>
      <c r="CI6" s="16"/>
      <c r="CJ6" s="16"/>
      <c r="CK6" s="16"/>
      <c r="CL6" s="16"/>
      <c r="CM6" s="16"/>
      <c r="CN6" s="16"/>
      <c r="CO6" s="16"/>
      <c r="CP6" s="16"/>
      <c r="CQ6" s="27"/>
      <c r="CR6" s="27"/>
    </row>
    <row r="7" spans="1:96" x14ac:dyDescent="0.55000000000000004">
      <c r="A7" s="1">
        <v>1</v>
      </c>
      <c r="B7" s="1">
        <v>1</v>
      </c>
      <c r="C7" s="1">
        <v>0.32</v>
      </c>
      <c r="D7" s="1">
        <v>2.2999999999999998</v>
      </c>
      <c r="E7" s="1">
        <v>3</v>
      </c>
      <c r="F7" s="1">
        <v>0.45</v>
      </c>
      <c r="G7" s="44">
        <v>0</v>
      </c>
      <c r="H7" s="8">
        <v>0.3</v>
      </c>
      <c r="I7" s="1">
        <v>0</v>
      </c>
      <c r="J7" s="1">
        <v>0</v>
      </c>
      <c r="K7" s="23" t="s">
        <v>39</v>
      </c>
      <c r="L7" s="1">
        <v>0</v>
      </c>
      <c r="M7" s="5">
        <v>0</v>
      </c>
      <c r="N7" s="5">
        <v>0</v>
      </c>
      <c r="O7" s="5">
        <v>0</v>
      </c>
      <c r="P7" s="5">
        <v>0</v>
      </c>
      <c r="Q7" s="5">
        <v>0</v>
      </c>
      <c r="R7" s="5">
        <v>0</v>
      </c>
      <c r="S7" s="7"/>
      <c r="T7" s="7"/>
      <c r="U7" s="7"/>
      <c r="V7" s="7"/>
      <c r="W7" s="7"/>
      <c r="X7" s="7"/>
      <c r="Y7" s="7"/>
      <c r="Z7" s="7"/>
      <c r="AA7" s="7"/>
      <c r="AB7" s="1" t="s">
        <v>39</v>
      </c>
      <c r="AC7" s="32">
        <v>0.16047299716392299</v>
      </c>
      <c r="AD7" s="1">
        <v>0</v>
      </c>
      <c r="AE7" s="30"/>
      <c r="AG7" s="7"/>
      <c r="AH7" s="7"/>
      <c r="AI7" s="7"/>
      <c r="AJ7" s="7"/>
      <c r="AM7" s="16"/>
      <c r="AN7" s="16"/>
      <c r="AO7" s="16"/>
      <c r="AP7" s="16"/>
      <c r="AQ7" s="27"/>
      <c r="AR7" s="27"/>
      <c r="AS7" s="16"/>
      <c r="AT7" s="16"/>
      <c r="AU7" s="16"/>
      <c r="AV7" s="16"/>
      <c r="AW7" s="16"/>
      <c r="AX7" s="27"/>
      <c r="AY7" s="27"/>
      <c r="AZ7" s="16"/>
      <c r="BA7" s="16"/>
      <c r="BB7" s="27"/>
      <c r="BC7" s="27"/>
      <c r="BD7" s="16"/>
      <c r="BE7" s="16"/>
      <c r="BF7" s="27"/>
      <c r="BG7" s="27"/>
      <c r="BH7" s="16"/>
      <c r="BI7" s="27"/>
      <c r="BJ7" s="16"/>
      <c r="BK7" s="16"/>
      <c r="BL7" s="16"/>
      <c r="BM7" s="16"/>
      <c r="BN7" s="16"/>
      <c r="BO7" s="16"/>
      <c r="BP7" s="16"/>
      <c r="BS7" s="16"/>
      <c r="BT7" s="16"/>
      <c r="BU7" s="16"/>
      <c r="BV7" s="16"/>
      <c r="BW7" s="16"/>
      <c r="BX7" s="16"/>
      <c r="BY7" s="16"/>
      <c r="BZ7" s="16"/>
      <c r="CA7" s="16"/>
      <c r="CB7" s="43"/>
      <c r="CC7" s="16"/>
      <c r="CD7" s="16"/>
      <c r="CE7" s="16"/>
      <c r="CF7" s="16"/>
      <c r="CG7" s="16"/>
      <c r="CH7" s="27"/>
      <c r="CI7" s="16"/>
      <c r="CJ7" s="16"/>
      <c r="CK7" s="16"/>
      <c r="CL7" s="16"/>
      <c r="CM7" s="16"/>
      <c r="CN7" s="16"/>
      <c r="CO7" s="16"/>
      <c r="CP7" s="16"/>
      <c r="CQ7" s="27"/>
      <c r="CR7" s="27"/>
    </row>
    <row r="8" spans="1:96" x14ac:dyDescent="0.55000000000000004">
      <c r="A8" s="39">
        <v>2</v>
      </c>
      <c r="B8" s="39">
        <v>1</v>
      </c>
      <c r="C8" s="39">
        <v>0.34499999999999997</v>
      </c>
      <c r="D8" s="39">
        <v>2</v>
      </c>
      <c r="E8" s="39">
        <v>2</v>
      </c>
      <c r="F8" s="39">
        <v>0.26</v>
      </c>
      <c r="G8" s="42">
        <v>0</v>
      </c>
      <c r="H8" s="39">
        <v>0.3</v>
      </c>
      <c r="I8" s="39">
        <v>0</v>
      </c>
      <c r="J8" s="39">
        <v>0</v>
      </c>
      <c r="K8" s="39" t="s">
        <v>40</v>
      </c>
      <c r="L8" s="16">
        <v>80</v>
      </c>
      <c r="M8" s="1">
        <v>77</v>
      </c>
      <c r="N8" s="1">
        <v>74</v>
      </c>
      <c r="O8" s="1">
        <v>65.5</v>
      </c>
      <c r="P8" s="1">
        <v>59</v>
      </c>
      <c r="Q8" s="1">
        <v>46.5</v>
      </c>
      <c r="R8" s="1">
        <v>44</v>
      </c>
      <c r="S8" s="7">
        <v>44.577666666666666</v>
      </c>
      <c r="T8" s="7">
        <v>60.123333333333335</v>
      </c>
      <c r="U8" s="7">
        <v>82.988333333333344</v>
      </c>
      <c r="V8" s="7">
        <v>8.74</v>
      </c>
      <c r="W8" s="7">
        <v>12.34</v>
      </c>
      <c r="X8" s="7">
        <v>14.41</v>
      </c>
      <c r="Y8" s="7">
        <v>15.84</v>
      </c>
      <c r="Z8" s="7">
        <v>17.73</v>
      </c>
      <c r="AA8" s="7">
        <v>19.55</v>
      </c>
      <c r="AB8" s="3" t="s">
        <v>40</v>
      </c>
      <c r="AC8" s="32">
        <v>79.950932115910206</v>
      </c>
      <c r="AD8" s="1">
        <v>80</v>
      </c>
      <c r="AE8" s="33">
        <v>20.436957737440899</v>
      </c>
      <c r="AF8" s="1">
        <v>19.55</v>
      </c>
      <c r="AG8" s="31">
        <v>60.123333390263802</v>
      </c>
      <c r="AH8" s="7">
        <v>60.123333333333335</v>
      </c>
      <c r="AI8" s="31">
        <v>82.9896690798831</v>
      </c>
      <c r="AJ8" s="7">
        <v>82.988333333333344</v>
      </c>
      <c r="AM8" s="16"/>
      <c r="AN8" s="16"/>
      <c r="AO8" s="16"/>
      <c r="AP8" s="16"/>
      <c r="AQ8" s="27"/>
      <c r="AR8" s="27"/>
      <c r="AS8" s="16"/>
      <c r="AT8" s="16"/>
      <c r="AU8" s="16"/>
      <c r="AV8" s="16"/>
      <c r="AW8" s="16"/>
      <c r="AX8" s="27"/>
      <c r="AY8" s="27"/>
      <c r="AZ8" s="16"/>
      <c r="BA8" s="16"/>
      <c r="BB8" s="27"/>
      <c r="BC8" s="27"/>
      <c r="BD8" s="16"/>
      <c r="BE8" s="16"/>
      <c r="BF8" s="27"/>
      <c r="BG8" s="27"/>
      <c r="BH8" s="16"/>
      <c r="BI8" s="27"/>
      <c r="BJ8" s="16"/>
      <c r="BK8" s="16"/>
      <c r="BL8" s="16"/>
      <c r="BM8" s="16"/>
      <c r="BN8" s="16"/>
      <c r="BO8" s="16"/>
      <c r="BP8" s="16"/>
      <c r="BS8" s="16"/>
      <c r="BT8" s="16"/>
      <c r="BU8" s="16"/>
      <c r="BV8" s="16"/>
      <c r="BW8" s="16"/>
      <c r="BX8" s="16"/>
      <c r="BY8" s="16"/>
      <c r="BZ8" s="16"/>
      <c r="CA8" s="16"/>
      <c r="CB8" s="43"/>
      <c r="CC8" s="16"/>
      <c r="CD8" s="16"/>
      <c r="CE8" s="16"/>
      <c r="CF8" s="16"/>
      <c r="CG8" s="27"/>
      <c r="CH8" s="27"/>
      <c r="CI8" s="16"/>
      <c r="CJ8" s="16"/>
      <c r="CK8" s="16"/>
      <c r="CL8" s="16"/>
      <c r="CM8" s="16"/>
      <c r="CN8" s="16"/>
      <c r="CO8" s="16"/>
      <c r="CP8" s="16"/>
      <c r="CQ8" s="27"/>
      <c r="CR8" s="27"/>
    </row>
    <row r="9" spans="1:96" x14ac:dyDescent="0.55000000000000004">
      <c r="A9" s="16">
        <v>2</v>
      </c>
      <c r="B9" s="16">
        <v>1</v>
      </c>
      <c r="C9" s="16">
        <v>0.37</v>
      </c>
      <c r="D9" s="16">
        <v>2.2999999999999998</v>
      </c>
      <c r="E9" s="16">
        <v>1</v>
      </c>
      <c r="F9" s="16">
        <v>0.26</v>
      </c>
      <c r="G9" s="44">
        <v>0</v>
      </c>
      <c r="H9" s="16">
        <v>0</v>
      </c>
      <c r="I9" s="16">
        <v>0</v>
      </c>
      <c r="J9" s="16">
        <v>0</v>
      </c>
      <c r="K9" s="23" t="s">
        <v>41</v>
      </c>
      <c r="L9" s="16">
        <v>0</v>
      </c>
      <c r="M9" s="5">
        <v>0</v>
      </c>
      <c r="N9" s="5">
        <v>0</v>
      </c>
      <c r="O9" s="5">
        <v>0</v>
      </c>
      <c r="P9" s="5">
        <v>0</v>
      </c>
      <c r="Q9" s="5">
        <v>0</v>
      </c>
      <c r="R9" s="5">
        <v>0</v>
      </c>
      <c r="S9" s="7"/>
      <c r="T9" s="7"/>
      <c r="U9" s="7"/>
      <c r="V9" s="7"/>
      <c r="W9" s="7"/>
      <c r="X9" s="7"/>
      <c r="Y9" s="7"/>
      <c r="Z9" s="7"/>
      <c r="AA9" s="7"/>
      <c r="AB9" s="1" t="s">
        <v>41</v>
      </c>
      <c r="AC9" s="32">
        <v>0.155111558956952</v>
      </c>
      <c r="AD9" s="1">
        <v>0</v>
      </c>
      <c r="AE9" s="30"/>
      <c r="AG9" s="7"/>
      <c r="AH9" s="7"/>
      <c r="AI9" s="7"/>
      <c r="AJ9" s="7"/>
      <c r="AM9" s="16"/>
      <c r="AN9" s="16"/>
      <c r="AO9" s="16"/>
      <c r="AP9" s="16"/>
      <c r="AQ9" s="27"/>
      <c r="AR9" s="27"/>
      <c r="AS9" s="16"/>
      <c r="AT9" s="16"/>
      <c r="AU9" s="16"/>
      <c r="AV9" s="16"/>
      <c r="AW9" s="16"/>
      <c r="AX9" s="27"/>
      <c r="AY9" s="27"/>
      <c r="AZ9" s="16"/>
      <c r="BA9" s="16"/>
      <c r="BB9" s="27"/>
      <c r="BC9" s="27"/>
      <c r="BD9" s="16"/>
      <c r="BE9" s="16"/>
      <c r="BF9" s="27"/>
      <c r="BG9" s="27"/>
      <c r="BH9" s="16"/>
      <c r="BI9" s="27"/>
      <c r="BJ9" s="16"/>
      <c r="BK9" s="16"/>
      <c r="BL9" s="16"/>
      <c r="BM9" s="27"/>
      <c r="BN9" s="27"/>
      <c r="BO9" s="16"/>
      <c r="BP9" s="16"/>
      <c r="BS9" s="16"/>
      <c r="BT9" s="16"/>
      <c r="BU9" s="16"/>
      <c r="BV9" s="16"/>
      <c r="BW9" s="16"/>
      <c r="BX9" s="16"/>
      <c r="BY9" s="16"/>
      <c r="BZ9" s="16"/>
      <c r="CA9" s="16"/>
      <c r="CB9" s="43"/>
      <c r="CC9" s="16"/>
      <c r="CD9" s="16"/>
      <c r="CE9" s="16"/>
      <c r="CF9" s="16"/>
      <c r="CG9" s="27"/>
      <c r="CH9" s="27"/>
      <c r="CI9" s="16"/>
      <c r="CJ9" s="16"/>
      <c r="CK9" s="16"/>
      <c r="CL9" s="16"/>
      <c r="CM9" s="16"/>
      <c r="CN9" s="16"/>
      <c r="CO9" s="16"/>
      <c r="CP9" s="16"/>
      <c r="CQ9" s="27"/>
      <c r="CR9" s="27"/>
    </row>
    <row r="10" spans="1:96" x14ac:dyDescent="0.55000000000000004">
      <c r="A10" s="16">
        <v>2</v>
      </c>
      <c r="B10" s="16">
        <v>3</v>
      </c>
      <c r="C10" s="16">
        <v>0.34499999999999997</v>
      </c>
      <c r="D10" s="16">
        <v>1.8</v>
      </c>
      <c r="E10" s="16">
        <v>1</v>
      </c>
      <c r="F10" s="16">
        <v>0.26</v>
      </c>
      <c r="G10" s="44">
        <v>8.9999999999999993E-3</v>
      </c>
      <c r="H10" s="16">
        <v>0</v>
      </c>
      <c r="I10" s="16">
        <v>0</v>
      </c>
      <c r="J10" s="16">
        <v>0</v>
      </c>
      <c r="K10" s="23" t="s">
        <v>42</v>
      </c>
      <c r="L10" s="16">
        <v>88</v>
      </c>
      <c r="M10" s="1">
        <v>88</v>
      </c>
      <c r="N10" s="1">
        <v>81</v>
      </c>
      <c r="O10" s="1">
        <v>77</v>
      </c>
      <c r="P10" s="1">
        <v>67</v>
      </c>
      <c r="Q10" s="1">
        <v>58</v>
      </c>
      <c r="R10" s="1">
        <v>50</v>
      </c>
      <c r="S10" s="7">
        <v>53.252666666666663</v>
      </c>
      <c r="T10" s="7">
        <v>72.444333333333319</v>
      </c>
      <c r="U10" s="7">
        <v>81.054333333333332</v>
      </c>
      <c r="V10" s="7">
        <v>6.41</v>
      </c>
      <c r="W10" s="7">
        <v>9.07</v>
      </c>
      <c r="X10" s="7">
        <v>9.99</v>
      </c>
      <c r="Y10" s="7">
        <v>12.66</v>
      </c>
      <c r="Z10" s="7">
        <v>12.31</v>
      </c>
      <c r="AA10" s="7">
        <v>12.52</v>
      </c>
      <c r="AB10" s="1" t="s">
        <v>42</v>
      </c>
      <c r="AC10" s="32">
        <v>87.961993556047204</v>
      </c>
      <c r="AD10" s="1">
        <v>88</v>
      </c>
      <c r="AE10" s="31">
        <v>12.522326614573601</v>
      </c>
      <c r="AF10" s="1">
        <v>12.52</v>
      </c>
      <c r="AG10" s="31">
        <v>72.444333398259701</v>
      </c>
      <c r="AH10" s="7">
        <v>72.444333333333319</v>
      </c>
      <c r="AI10" s="31">
        <v>81.048381701786894</v>
      </c>
      <c r="AJ10" s="7">
        <v>81.054333333333332</v>
      </c>
      <c r="AM10" s="16"/>
      <c r="AN10" s="16"/>
      <c r="AO10" s="16"/>
      <c r="AP10" s="16"/>
      <c r="AQ10" s="27"/>
      <c r="AR10" s="27"/>
      <c r="AS10" s="16"/>
      <c r="AT10" s="16"/>
      <c r="AU10" s="16"/>
      <c r="AV10" s="16"/>
      <c r="AW10" s="16"/>
      <c r="AX10" s="27"/>
      <c r="AY10" s="27"/>
      <c r="AZ10" s="16"/>
      <c r="BA10" s="16"/>
      <c r="BB10" s="27"/>
      <c r="BC10" s="27"/>
      <c r="BD10" s="16"/>
      <c r="BE10" s="16"/>
      <c r="BF10" s="27"/>
      <c r="BG10" s="27"/>
      <c r="BH10" s="16"/>
      <c r="BI10" s="27"/>
      <c r="BJ10" s="16"/>
      <c r="BK10" s="16"/>
      <c r="BL10" s="16"/>
      <c r="BM10" s="27"/>
      <c r="BN10" s="27"/>
      <c r="BO10" s="16"/>
      <c r="BP10" s="16"/>
      <c r="BS10" s="16"/>
      <c r="BT10" s="16"/>
      <c r="BU10" s="16"/>
      <c r="BV10" s="16"/>
      <c r="BW10" s="16"/>
      <c r="BX10" s="16"/>
      <c r="BY10" s="16"/>
      <c r="BZ10" s="16"/>
      <c r="CA10" s="16"/>
      <c r="CB10" s="43"/>
      <c r="CC10" s="16"/>
      <c r="CD10" s="16"/>
      <c r="CE10" s="16"/>
      <c r="CF10" s="16"/>
      <c r="CG10" s="27"/>
      <c r="CH10" s="27"/>
      <c r="CI10" s="16"/>
      <c r="CJ10" s="16"/>
      <c r="CK10" s="16"/>
      <c r="CL10" s="16"/>
      <c r="CM10" s="16"/>
      <c r="CN10" s="16"/>
      <c r="CO10" s="16"/>
      <c r="CP10" s="16"/>
      <c r="CQ10" s="27"/>
      <c r="CR10" s="27"/>
    </row>
    <row r="11" spans="1:96" x14ac:dyDescent="0.55000000000000004">
      <c r="A11" s="16">
        <v>3</v>
      </c>
      <c r="B11" s="16">
        <v>2</v>
      </c>
      <c r="C11" s="16">
        <v>0.37</v>
      </c>
      <c r="D11" s="16">
        <v>2</v>
      </c>
      <c r="E11" s="16">
        <v>2</v>
      </c>
      <c r="F11" s="16">
        <v>0.26</v>
      </c>
      <c r="G11" s="44">
        <v>0</v>
      </c>
      <c r="H11" s="16">
        <v>0</v>
      </c>
      <c r="I11" s="16">
        <v>0</v>
      </c>
      <c r="J11" s="16">
        <v>0</v>
      </c>
      <c r="K11" s="23" t="s">
        <v>43</v>
      </c>
      <c r="L11" s="16">
        <v>152</v>
      </c>
      <c r="M11" s="1">
        <v>152</v>
      </c>
      <c r="N11" s="1">
        <v>145</v>
      </c>
      <c r="O11" s="1">
        <v>136</v>
      </c>
      <c r="P11" s="1">
        <v>126</v>
      </c>
      <c r="Q11" s="1">
        <v>127</v>
      </c>
      <c r="R11" s="1">
        <v>116</v>
      </c>
      <c r="S11" s="7">
        <v>33.692</v>
      </c>
      <c r="T11" s="7">
        <v>67.754000000000005</v>
      </c>
      <c r="U11" s="7">
        <v>92.272666666666666</v>
      </c>
      <c r="V11" s="7">
        <v>4.2300000000000004</v>
      </c>
      <c r="W11" s="7">
        <v>7.57</v>
      </c>
      <c r="X11" s="7">
        <v>5.84</v>
      </c>
      <c r="Y11" s="7">
        <v>9.56</v>
      </c>
      <c r="Z11" s="7">
        <v>10.66</v>
      </c>
      <c r="AA11" s="7">
        <v>6.56</v>
      </c>
      <c r="AB11" s="1" t="s">
        <v>43</v>
      </c>
      <c r="AC11" s="32">
        <v>151.307361550976</v>
      </c>
      <c r="AD11" s="1">
        <v>152</v>
      </c>
      <c r="AE11" s="31">
        <v>6.5697293831221604</v>
      </c>
      <c r="AF11" s="1">
        <v>6.56</v>
      </c>
      <c r="AG11" s="31">
        <v>67.753999910684101</v>
      </c>
      <c r="AH11" s="7">
        <v>67.754000000000005</v>
      </c>
      <c r="AI11" s="31">
        <v>92.268053799865996</v>
      </c>
      <c r="AJ11" s="7">
        <v>92.272666666666666</v>
      </c>
      <c r="AM11" s="16"/>
      <c r="AN11" s="16"/>
      <c r="AO11" s="16"/>
      <c r="AP11" s="16"/>
      <c r="AQ11" s="16"/>
      <c r="AR11" s="16"/>
      <c r="AS11" s="16"/>
      <c r="AT11" s="16"/>
      <c r="AU11" s="16"/>
      <c r="AV11" s="16"/>
      <c r="AW11" s="16"/>
      <c r="AX11" s="27"/>
      <c r="AY11" s="27"/>
      <c r="AZ11" s="16"/>
      <c r="BA11" s="16"/>
      <c r="BB11" s="27"/>
      <c r="BC11" s="27"/>
      <c r="BD11" s="16"/>
      <c r="BE11" s="16"/>
      <c r="BF11" s="27"/>
      <c r="BG11" s="27"/>
      <c r="BH11" s="16"/>
      <c r="BI11" s="27"/>
      <c r="BJ11" s="16"/>
      <c r="BK11" s="16"/>
      <c r="BL11" s="16"/>
      <c r="BM11" s="27"/>
      <c r="BN11" s="27"/>
      <c r="BO11" s="16"/>
      <c r="BP11" s="16"/>
      <c r="BS11" s="16"/>
      <c r="BT11" s="16"/>
      <c r="BU11" s="16"/>
      <c r="BV11" s="16"/>
      <c r="BW11" s="16"/>
      <c r="BX11" s="16"/>
      <c r="BY11" s="16"/>
      <c r="BZ11" s="16"/>
      <c r="CA11" s="16"/>
      <c r="CB11" s="43"/>
      <c r="CC11" s="16"/>
      <c r="CD11" s="16"/>
      <c r="CE11" s="16"/>
      <c r="CF11" s="16"/>
      <c r="CG11" s="27"/>
      <c r="CH11" s="27"/>
      <c r="CI11" s="16"/>
      <c r="CJ11" s="16"/>
      <c r="CK11" s="16"/>
      <c r="CL11" s="16"/>
      <c r="CM11" s="16"/>
      <c r="CN11" s="16"/>
      <c r="CO11" s="16"/>
      <c r="CP11" s="16"/>
      <c r="CQ11" s="27"/>
      <c r="CR11" s="27"/>
    </row>
    <row r="12" spans="1:96" x14ac:dyDescent="0.55000000000000004">
      <c r="A12" s="16">
        <v>3</v>
      </c>
      <c r="B12" s="16">
        <v>3</v>
      </c>
      <c r="C12" s="16">
        <v>0.32</v>
      </c>
      <c r="D12" s="16">
        <v>1.8</v>
      </c>
      <c r="E12" s="16">
        <v>2</v>
      </c>
      <c r="F12" s="16">
        <v>0.26</v>
      </c>
      <c r="G12" s="44">
        <v>0</v>
      </c>
      <c r="H12" s="16">
        <v>0.3</v>
      </c>
      <c r="I12" s="16">
        <v>0</v>
      </c>
      <c r="J12" s="16">
        <v>0</v>
      </c>
      <c r="K12" s="23" t="s">
        <v>44</v>
      </c>
      <c r="L12" s="16">
        <v>152</v>
      </c>
      <c r="M12" s="1">
        <v>145</v>
      </c>
      <c r="N12" s="1">
        <v>133</v>
      </c>
      <c r="O12" s="1">
        <v>122</v>
      </c>
      <c r="P12" s="1">
        <v>112</v>
      </c>
      <c r="Q12" s="1">
        <v>105</v>
      </c>
      <c r="R12" s="1">
        <v>98</v>
      </c>
      <c r="S12" s="7">
        <v>47.762666666666668</v>
      </c>
      <c r="T12" s="7">
        <v>71.365333333333339</v>
      </c>
      <c r="U12" s="7">
        <v>102.21599999999999</v>
      </c>
      <c r="V12" s="7">
        <v>3.91</v>
      </c>
      <c r="W12" s="7">
        <v>4.62</v>
      </c>
      <c r="X12" s="7">
        <v>4.6900000000000004</v>
      </c>
      <c r="Y12" s="7">
        <v>5.56</v>
      </c>
      <c r="Z12" s="7">
        <v>7.38</v>
      </c>
      <c r="AA12" s="7">
        <v>7.63</v>
      </c>
      <c r="AB12" s="1" t="s">
        <v>44</v>
      </c>
      <c r="AC12" s="32">
        <v>145.338457082069</v>
      </c>
      <c r="AD12" s="1">
        <v>152</v>
      </c>
      <c r="AE12" s="31">
        <v>7.6367074471636798</v>
      </c>
      <c r="AF12" s="1">
        <v>7.63</v>
      </c>
      <c r="AG12" s="33">
        <v>71.609552386313098</v>
      </c>
      <c r="AH12" s="7">
        <v>71.365333333333339</v>
      </c>
      <c r="AI12" s="31">
        <v>102.203924923033</v>
      </c>
      <c r="AJ12" s="7">
        <v>102.21599999999999</v>
      </c>
      <c r="AM12" s="16"/>
      <c r="AN12" s="16"/>
      <c r="AO12" s="16"/>
      <c r="AP12" s="16"/>
      <c r="AQ12" s="16"/>
      <c r="AR12" s="16"/>
      <c r="AS12" s="16"/>
      <c r="AT12" s="16"/>
      <c r="AU12" s="16"/>
      <c r="AV12" s="16"/>
      <c r="AW12" s="16"/>
      <c r="AX12" s="27"/>
      <c r="AY12" s="27"/>
      <c r="AZ12" s="16"/>
      <c r="BA12" s="16"/>
      <c r="BB12" s="27"/>
      <c r="BC12" s="27"/>
      <c r="BD12" s="16"/>
      <c r="BE12" s="16"/>
      <c r="BF12" s="27"/>
      <c r="BG12" s="27"/>
      <c r="BH12" s="16"/>
      <c r="BI12" s="27"/>
      <c r="BJ12" s="16"/>
      <c r="BK12" s="16"/>
      <c r="BL12" s="16"/>
      <c r="BM12" s="27"/>
      <c r="BN12" s="27"/>
      <c r="BO12" s="16"/>
      <c r="BP12" s="16"/>
      <c r="BS12" s="16"/>
      <c r="BT12" s="16"/>
      <c r="BU12" s="16"/>
      <c r="BV12" s="16"/>
      <c r="BW12" s="16"/>
      <c r="BX12" s="16"/>
      <c r="BY12" s="16"/>
      <c r="BZ12" s="16"/>
      <c r="CA12" s="16"/>
      <c r="CB12" s="43"/>
      <c r="CC12" s="16"/>
      <c r="CD12" s="16"/>
      <c r="CE12" s="16"/>
      <c r="CF12" s="16"/>
      <c r="CG12" s="27"/>
      <c r="CH12" s="27"/>
      <c r="CI12" s="16"/>
      <c r="CJ12" s="16"/>
      <c r="CK12" s="16"/>
      <c r="CL12" s="16"/>
      <c r="CM12" s="16"/>
      <c r="CN12" s="16"/>
      <c r="CO12" s="16"/>
      <c r="CP12" s="16"/>
      <c r="CQ12" s="27"/>
      <c r="CR12" s="27"/>
    </row>
    <row r="13" spans="1:96" x14ac:dyDescent="0.55000000000000004">
      <c r="A13" s="16">
        <v>3</v>
      </c>
      <c r="B13" s="16">
        <v>3</v>
      </c>
      <c r="C13" s="16">
        <v>0.37</v>
      </c>
      <c r="D13" s="16">
        <v>2.2999999999999998</v>
      </c>
      <c r="E13" s="16">
        <v>3</v>
      </c>
      <c r="F13" s="16">
        <v>0.45</v>
      </c>
      <c r="G13" s="44">
        <v>8.9999999999999993E-3</v>
      </c>
      <c r="H13" s="16">
        <v>0</v>
      </c>
      <c r="I13" s="16">
        <v>0</v>
      </c>
      <c r="J13" s="16">
        <v>0</v>
      </c>
      <c r="K13" s="23" t="s">
        <v>45</v>
      </c>
      <c r="L13" s="16">
        <v>73</v>
      </c>
      <c r="M13" s="1">
        <v>56</v>
      </c>
      <c r="N13" s="1">
        <v>38</v>
      </c>
      <c r="O13" s="1">
        <v>27</v>
      </c>
      <c r="P13" s="1">
        <v>13</v>
      </c>
      <c r="Q13" s="1">
        <v>6</v>
      </c>
      <c r="R13" s="1">
        <v>0</v>
      </c>
      <c r="S13" s="7">
        <v>33.738333333333337</v>
      </c>
      <c r="T13" s="7">
        <v>57.546333333333337</v>
      </c>
      <c r="U13" s="7">
        <v>70.635666666666665</v>
      </c>
      <c r="V13" s="7">
        <v>8.76</v>
      </c>
      <c r="W13" s="7">
        <v>9.9499999999999993</v>
      </c>
      <c r="X13" s="7">
        <v>12.05</v>
      </c>
      <c r="Y13" s="7">
        <v>12.98</v>
      </c>
      <c r="Z13" s="7">
        <v>15.56</v>
      </c>
      <c r="AA13" s="7">
        <v>14.86</v>
      </c>
      <c r="AB13" s="1" t="s">
        <v>45</v>
      </c>
      <c r="AC13" s="32">
        <v>73.003389274830496</v>
      </c>
      <c r="AD13" s="1">
        <v>73</v>
      </c>
      <c r="AE13" s="31">
        <v>14.8605217803531</v>
      </c>
      <c r="AF13" s="1">
        <v>14.86</v>
      </c>
      <c r="AG13" s="31">
        <v>57.546333315716701</v>
      </c>
      <c r="AH13" s="7">
        <v>57.546333333333337</v>
      </c>
      <c r="AI13" s="31">
        <v>70.639951166849301</v>
      </c>
      <c r="AJ13" s="7">
        <v>70.635666666666665</v>
      </c>
      <c r="AM13" s="16"/>
      <c r="AN13" s="16"/>
      <c r="AO13" s="16"/>
      <c r="AP13" s="16"/>
      <c r="AQ13" s="16"/>
      <c r="AR13" s="16"/>
      <c r="AS13" s="16"/>
      <c r="AT13" s="16"/>
      <c r="AU13" s="16"/>
      <c r="AV13" s="16"/>
      <c r="AW13" s="16"/>
      <c r="AX13" s="27"/>
      <c r="AY13" s="27"/>
      <c r="AZ13" s="16"/>
      <c r="BA13" s="16"/>
      <c r="BB13" s="27"/>
      <c r="BC13" s="27"/>
      <c r="BD13" s="16"/>
      <c r="BE13" s="16"/>
      <c r="BF13" s="27"/>
      <c r="BG13" s="27"/>
      <c r="BH13" s="16"/>
      <c r="BI13" s="27"/>
      <c r="BJ13" s="16"/>
      <c r="BK13" s="16"/>
      <c r="BL13" s="16"/>
      <c r="BM13" s="27"/>
      <c r="BN13" s="27"/>
      <c r="BO13" s="16"/>
      <c r="BP13" s="16"/>
      <c r="BS13" s="16"/>
      <c r="BT13" s="16"/>
      <c r="BU13" s="16"/>
      <c r="BV13" s="16"/>
      <c r="BW13" s="16"/>
      <c r="BX13" s="16"/>
      <c r="BY13" s="16"/>
      <c r="BZ13" s="16"/>
      <c r="CA13" s="16"/>
      <c r="CB13" s="43"/>
      <c r="CC13" s="16"/>
      <c r="CD13" s="16"/>
      <c r="CE13" s="16"/>
      <c r="CF13" s="16"/>
      <c r="CG13" s="16"/>
      <c r="CH13" s="27"/>
      <c r="CI13" s="16"/>
      <c r="CJ13" s="16"/>
      <c r="CK13" s="16"/>
      <c r="CL13" s="16"/>
      <c r="CM13" s="16"/>
      <c r="CN13" s="16"/>
      <c r="CO13" s="16"/>
      <c r="CP13" s="16"/>
      <c r="CQ13" s="27"/>
      <c r="CR13" s="27"/>
    </row>
    <row r="14" spans="1:96" x14ac:dyDescent="0.55000000000000004">
      <c r="A14" s="16">
        <v>1</v>
      </c>
      <c r="B14" s="16">
        <v>1</v>
      </c>
      <c r="C14" s="16">
        <v>0.37</v>
      </c>
      <c r="D14" s="16">
        <v>1.8</v>
      </c>
      <c r="E14" s="16">
        <v>2</v>
      </c>
      <c r="F14" s="16">
        <v>0.26</v>
      </c>
      <c r="G14" s="44">
        <v>8.9999999999999993E-3</v>
      </c>
      <c r="H14" s="16">
        <v>0</v>
      </c>
      <c r="I14" s="16">
        <v>0</v>
      </c>
      <c r="J14" s="16">
        <v>0</v>
      </c>
      <c r="K14" s="23" t="s">
        <v>46</v>
      </c>
      <c r="L14" s="16">
        <v>123</v>
      </c>
      <c r="M14" s="1">
        <v>122.5</v>
      </c>
      <c r="N14" s="1">
        <v>110.5</v>
      </c>
      <c r="O14" s="1">
        <v>103</v>
      </c>
      <c r="P14" s="1">
        <v>97.5</v>
      </c>
      <c r="Q14" s="1">
        <v>92</v>
      </c>
      <c r="R14" s="1">
        <v>80</v>
      </c>
      <c r="S14" s="7">
        <v>39.505666666666663</v>
      </c>
      <c r="T14" s="7">
        <v>62.077666666666666</v>
      </c>
      <c r="U14" s="7">
        <v>76.858000000000004</v>
      </c>
      <c r="V14" s="7">
        <v>4.74</v>
      </c>
      <c r="W14" s="7">
        <v>5.14</v>
      </c>
      <c r="X14" s="7">
        <v>5.61</v>
      </c>
      <c r="Y14" s="7">
        <v>7.5</v>
      </c>
      <c r="Z14" s="7">
        <v>7.42</v>
      </c>
      <c r="AA14" s="7">
        <v>9.26</v>
      </c>
      <c r="AB14" s="1" t="s">
        <v>46</v>
      </c>
      <c r="AC14" s="35">
        <v>141.70408372294699</v>
      </c>
      <c r="AD14" s="1">
        <v>123</v>
      </c>
      <c r="AE14" s="31">
        <v>9.2555238825853898</v>
      </c>
      <c r="AF14" s="1">
        <v>9.26</v>
      </c>
      <c r="AG14" s="33">
        <v>59.437115823178502</v>
      </c>
      <c r="AH14" s="7">
        <v>62.077666666666666</v>
      </c>
      <c r="AI14" s="34">
        <v>76.261569378958001</v>
      </c>
      <c r="AJ14" s="7">
        <v>76.858000000000004</v>
      </c>
      <c r="AM14" s="16"/>
      <c r="AN14" s="16"/>
      <c r="AO14" s="16"/>
      <c r="AP14" s="16"/>
      <c r="AQ14" s="16"/>
      <c r="AR14" s="16"/>
      <c r="AS14" s="16"/>
      <c r="AT14" s="16"/>
      <c r="AU14" s="16"/>
      <c r="AV14" s="16"/>
      <c r="AW14" s="16"/>
      <c r="AX14" s="27"/>
      <c r="AY14" s="27"/>
      <c r="AZ14" s="16"/>
      <c r="BA14" s="16"/>
      <c r="BB14" s="27"/>
      <c r="BC14" s="27"/>
      <c r="BD14" s="16"/>
      <c r="BE14" s="16"/>
      <c r="BF14" s="27"/>
      <c r="BG14" s="27"/>
      <c r="BH14" s="16"/>
      <c r="BI14" s="27"/>
      <c r="BJ14" s="16"/>
      <c r="BK14" s="16"/>
      <c r="BL14" s="16"/>
      <c r="BM14" s="27"/>
      <c r="BN14" s="27"/>
      <c r="BO14" s="16"/>
      <c r="BP14" s="16"/>
      <c r="BS14" s="16"/>
      <c r="BT14" s="16"/>
      <c r="BU14" s="16"/>
      <c r="BV14" s="16"/>
      <c r="BW14" s="16"/>
      <c r="BX14" s="16"/>
      <c r="BY14" s="16"/>
      <c r="BZ14" s="16"/>
      <c r="CA14" s="16"/>
      <c r="CB14" s="43"/>
      <c r="CC14" s="16"/>
      <c r="CD14" s="16"/>
      <c r="CE14" s="16"/>
      <c r="CF14" s="16"/>
      <c r="CG14" s="16"/>
      <c r="CH14" s="27"/>
      <c r="CI14" s="16"/>
      <c r="CJ14" s="16"/>
      <c r="CK14" s="16"/>
      <c r="CL14" s="16"/>
      <c r="CM14" s="16"/>
      <c r="CN14" s="16"/>
      <c r="CO14" s="16"/>
      <c r="CP14" s="16"/>
      <c r="CQ14" s="27"/>
      <c r="CR14" s="27"/>
    </row>
    <row r="15" spans="1:96" x14ac:dyDescent="0.55000000000000004">
      <c r="A15" s="16">
        <v>1</v>
      </c>
      <c r="B15" s="16">
        <v>3</v>
      </c>
      <c r="C15" s="16">
        <v>0.34499999999999997</v>
      </c>
      <c r="D15" s="16">
        <v>2.2999999999999998</v>
      </c>
      <c r="E15" s="16">
        <v>2</v>
      </c>
      <c r="F15" s="16">
        <v>0.26</v>
      </c>
      <c r="G15" s="44">
        <v>0</v>
      </c>
      <c r="H15" s="16">
        <v>0</v>
      </c>
      <c r="I15" s="16">
        <v>0</v>
      </c>
      <c r="J15" s="16">
        <v>0</v>
      </c>
      <c r="K15" s="23" t="s">
        <v>47</v>
      </c>
      <c r="L15" s="16">
        <v>90</v>
      </c>
      <c r="M15" s="1">
        <v>80</v>
      </c>
      <c r="N15" s="1">
        <v>70</v>
      </c>
      <c r="O15" s="1">
        <v>62</v>
      </c>
      <c r="P15" s="1">
        <v>57</v>
      </c>
      <c r="Q15" s="1">
        <v>52</v>
      </c>
      <c r="R15" s="1">
        <v>49</v>
      </c>
      <c r="S15" s="7">
        <v>43.155666666666662</v>
      </c>
      <c r="T15" s="7">
        <v>69.283666666666662</v>
      </c>
      <c r="U15" s="7">
        <v>78.87866666666666</v>
      </c>
      <c r="V15" s="7">
        <v>7.25</v>
      </c>
      <c r="W15" s="7">
        <v>6.16</v>
      </c>
      <c r="X15" s="7">
        <v>5.56</v>
      </c>
      <c r="Y15" s="7">
        <v>6.92</v>
      </c>
      <c r="Z15" s="7">
        <v>7.68</v>
      </c>
      <c r="AA15" s="7">
        <v>9.31</v>
      </c>
      <c r="AB15" s="1" t="s">
        <v>47</v>
      </c>
      <c r="AC15" s="32">
        <v>90.003508365900402</v>
      </c>
      <c r="AD15" s="1">
        <v>90</v>
      </c>
      <c r="AE15" s="34">
        <v>10.4618610701629</v>
      </c>
      <c r="AF15" s="1">
        <v>9.31</v>
      </c>
      <c r="AG15" s="31">
        <v>69.2836668009855</v>
      </c>
      <c r="AH15" s="7">
        <v>69.283666666666662</v>
      </c>
      <c r="AI15" s="34">
        <v>77.966309169599796</v>
      </c>
      <c r="AJ15" s="7">
        <v>78.87866666666666</v>
      </c>
      <c r="AM15" s="16"/>
      <c r="AN15" s="16"/>
      <c r="AO15" s="16"/>
      <c r="AP15" s="16"/>
      <c r="AQ15" s="16"/>
      <c r="AR15" s="16"/>
      <c r="AS15" s="16"/>
      <c r="AT15" s="16"/>
      <c r="AU15" s="16"/>
      <c r="AV15" s="16"/>
      <c r="AW15" s="16"/>
      <c r="AX15" s="27"/>
      <c r="AY15" s="27"/>
      <c r="AZ15" s="16"/>
      <c r="BA15" s="16"/>
      <c r="BB15" s="27"/>
      <c r="BC15" s="27"/>
      <c r="BD15" s="16"/>
      <c r="BE15" s="16"/>
      <c r="BF15" s="27"/>
      <c r="BG15" s="27"/>
      <c r="BH15" s="16"/>
      <c r="BI15" s="27"/>
      <c r="BJ15" s="16"/>
      <c r="BK15" s="16"/>
      <c r="BL15" s="16"/>
      <c r="BM15" s="27"/>
      <c r="BN15" s="27"/>
      <c r="BO15" s="16"/>
      <c r="BP15" s="16"/>
      <c r="BS15" s="16"/>
      <c r="BT15" s="16"/>
      <c r="BU15" s="16"/>
      <c r="BV15" s="16"/>
      <c r="BW15" s="16"/>
      <c r="BX15" s="16"/>
      <c r="BY15" s="16"/>
      <c r="BZ15" s="16"/>
      <c r="CA15" s="16"/>
      <c r="CB15" s="43"/>
      <c r="CC15" s="16"/>
      <c r="CD15" s="16"/>
      <c r="CE15" s="16"/>
      <c r="CF15" s="16"/>
      <c r="CG15" s="27"/>
      <c r="CH15" s="27"/>
      <c r="CI15" s="16"/>
      <c r="CJ15" s="16"/>
      <c r="CK15" s="16"/>
      <c r="CL15" s="16"/>
      <c r="CM15" s="16"/>
      <c r="CN15" s="16"/>
      <c r="CO15" s="16"/>
      <c r="CP15" s="16"/>
      <c r="CQ15" s="27"/>
      <c r="CR15" s="27"/>
    </row>
    <row r="16" spans="1:96" x14ac:dyDescent="0.55000000000000004">
      <c r="A16" s="16">
        <v>1</v>
      </c>
      <c r="B16" s="16">
        <v>3</v>
      </c>
      <c r="C16" s="16">
        <v>0.37</v>
      </c>
      <c r="D16" s="16">
        <v>2</v>
      </c>
      <c r="E16" s="16">
        <v>1</v>
      </c>
      <c r="F16" s="16">
        <v>0.26</v>
      </c>
      <c r="G16" s="44">
        <v>0</v>
      </c>
      <c r="H16" s="16">
        <v>0.3</v>
      </c>
      <c r="I16" s="16">
        <v>0</v>
      </c>
      <c r="J16" s="16">
        <v>0</v>
      </c>
      <c r="K16" s="23" t="s">
        <v>48</v>
      </c>
      <c r="L16" s="16">
        <v>111</v>
      </c>
      <c r="M16" s="1">
        <v>116</v>
      </c>
      <c r="N16" s="1">
        <v>112</v>
      </c>
      <c r="O16" s="1">
        <v>102</v>
      </c>
      <c r="P16" s="1">
        <v>93</v>
      </c>
      <c r="Q16" s="1">
        <v>93</v>
      </c>
      <c r="R16" s="1">
        <v>83</v>
      </c>
      <c r="S16" s="7">
        <v>46.746333333333332</v>
      </c>
      <c r="T16" s="7">
        <v>65.573000000000008</v>
      </c>
      <c r="U16" s="7">
        <v>78.120666666666665</v>
      </c>
      <c r="V16" s="7">
        <v>8.2200000000000006</v>
      </c>
      <c r="W16" s="7">
        <v>6.38</v>
      </c>
      <c r="X16" s="7">
        <v>6.71</v>
      </c>
      <c r="Y16" s="7">
        <v>6.67</v>
      </c>
      <c r="Z16" s="7">
        <v>8.83</v>
      </c>
      <c r="AA16" s="7">
        <v>11.24</v>
      </c>
      <c r="AB16" s="1" t="s">
        <v>48</v>
      </c>
      <c r="AC16" s="32">
        <v>110.98480624755</v>
      </c>
      <c r="AD16" s="1">
        <v>111</v>
      </c>
      <c r="AE16" s="33">
        <v>8.2477025338198402</v>
      </c>
      <c r="AF16" s="1">
        <v>11.24</v>
      </c>
      <c r="AG16" s="31">
        <v>65.572999836144604</v>
      </c>
      <c r="AH16" s="7">
        <v>65.573000000000008</v>
      </c>
      <c r="AI16" s="33">
        <v>80.011770565229298</v>
      </c>
      <c r="AJ16" s="7">
        <v>78.120666666666665</v>
      </c>
      <c r="AM16" s="16"/>
      <c r="AN16" s="16"/>
      <c r="AO16" s="16"/>
      <c r="AP16" s="16"/>
      <c r="AQ16" s="16"/>
      <c r="AR16" s="16"/>
      <c r="AS16" s="16"/>
      <c r="AT16" s="16"/>
      <c r="AU16" s="16"/>
      <c r="AV16" s="16"/>
      <c r="AW16" s="16"/>
      <c r="AX16" s="27"/>
      <c r="AY16" s="27"/>
      <c r="AZ16" s="16"/>
      <c r="BA16" s="16"/>
      <c r="BB16" s="27"/>
      <c r="BC16" s="27"/>
      <c r="BD16" s="16"/>
      <c r="BE16" s="16"/>
      <c r="BF16" s="27"/>
      <c r="BG16" s="27"/>
      <c r="BH16" s="16"/>
      <c r="BI16" s="27"/>
      <c r="BJ16" s="16"/>
      <c r="BK16" s="16"/>
      <c r="BL16" s="16"/>
      <c r="BM16" s="27"/>
      <c r="BN16" s="27"/>
      <c r="BO16" s="16"/>
      <c r="BP16" s="16"/>
      <c r="BS16" s="16"/>
      <c r="BT16" s="16"/>
      <c r="BU16" s="16"/>
      <c r="BV16" s="16"/>
      <c r="BW16" s="16"/>
      <c r="BX16" s="16"/>
      <c r="BY16" s="16"/>
      <c r="BZ16" s="16"/>
      <c r="CA16" s="16"/>
      <c r="CB16" s="43"/>
      <c r="CC16" s="16"/>
      <c r="CD16" s="16"/>
      <c r="CE16" s="16"/>
      <c r="CF16" s="16"/>
      <c r="CG16" s="27"/>
      <c r="CH16" s="27"/>
      <c r="CI16" s="16"/>
      <c r="CJ16" s="16"/>
      <c r="CK16" s="16"/>
      <c r="CL16" s="16"/>
      <c r="CM16" s="16"/>
      <c r="CN16" s="16"/>
      <c r="CO16" s="16"/>
      <c r="CP16" s="16"/>
      <c r="CQ16" s="27"/>
      <c r="CR16" s="27"/>
    </row>
    <row r="17" spans="1:96" x14ac:dyDescent="0.55000000000000004">
      <c r="A17" s="16">
        <v>2</v>
      </c>
      <c r="B17" s="16">
        <v>2</v>
      </c>
      <c r="C17" s="16">
        <v>0.32</v>
      </c>
      <c r="D17" s="16">
        <v>2.2999999999999998</v>
      </c>
      <c r="E17" s="16">
        <v>2</v>
      </c>
      <c r="F17" s="16">
        <v>0.26</v>
      </c>
      <c r="G17" s="44">
        <v>8.9999999999999993E-3</v>
      </c>
      <c r="H17" s="16">
        <v>0</v>
      </c>
      <c r="I17" s="16">
        <v>0</v>
      </c>
      <c r="J17" s="16">
        <v>0</v>
      </c>
      <c r="K17" s="23" t="s">
        <v>49</v>
      </c>
      <c r="L17" s="16">
        <v>55.5</v>
      </c>
      <c r="M17" s="1">
        <v>50</v>
      </c>
      <c r="N17" s="1">
        <v>43</v>
      </c>
      <c r="O17" s="1">
        <v>40.5</v>
      </c>
      <c r="P17" s="1">
        <v>34</v>
      </c>
      <c r="Q17" s="1">
        <v>25</v>
      </c>
      <c r="R17" s="1">
        <v>17</v>
      </c>
      <c r="S17" s="7">
        <v>49.047333333333334</v>
      </c>
      <c r="T17" s="7">
        <v>68.112666666666669</v>
      </c>
      <c r="U17" s="7">
        <v>80.701999999999998</v>
      </c>
      <c r="V17" s="7">
        <v>8.33</v>
      </c>
      <c r="W17" s="7">
        <v>13.93</v>
      </c>
      <c r="X17" s="7">
        <v>13.2</v>
      </c>
      <c r="Y17" s="7">
        <v>18.86</v>
      </c>
      <c r="Z17" s="7">
        <v>18.32</v>
      </c>
      <c r="AA17" s="7">
        <v>21.12</v>
      </c>
      <c r="AB17" s="1" t="s">
        <v>49</v>
      </c>
      <c r="AC17" s="32">
        <v>55.517558885806601</v>
      </c>
      <c r="AD17" s="1">
        <v>55.5</v>
      </c>
      <c r="AE17" s="31">
        <v>21.120425392494401</v>
      </c>
      <c r="AF17" s="1">
        <v>21.12</v>
      </c>
      <c r="AG17" s="31">
        <v>68.112666602090698</v>
      </c>
      <c r="AH17" s="7">
        <v>68.112666666666669</v>
      </c>
      <c r="AI17" s="33">
        <v>79.261154075170793</v>
      </c>
      <c r="AJ17" s="7">
        <v>80.701999999999998</v>
      </c>
      <c r="AM17" s="16"/>
      <c r="AN17" s="16"/>
      <c r="AO17" s="16"/>
      <c r="AP17" s="16"/>
      <c r="AQ17" s="16"/>
      <c r="AR17" s="16"/>
      <c r="AS17" s="16"/>
      <c r="AT17" s="16"/>
      <c r="AU17" s="16"/>
      <c r="AV17" s="16"/>
      <c r="AW17" s="16"/>
      <c r="AX17" s="27"/>
      <c r="AY17" s="27"/>
      <c r="AZ17" s="16"/>
      <c r="BA17" s="16"/>
      <c r="BB17" s="27"/>
      <c r="BC17" s="27"/>
      <c r="BD17" s="16"/>
      <c r="BE17" s="16"/>
      <c r="BF17" s="16"/>
      <c r="BG17" s="16"/>
      <c r="BH17" s="16"/>
      <c r="BI17" s="27"/>
      <c r="BJ17" s="16"/>
      <c r="BK17" s="16"/>
      <c r="BL17" s="16"/>
      <c r="BM17" s="27"/>
      <c r="BN17" s="27"/>
      <c r="BO17" s="16"/>
      <c r="BP17" s="16"/>
      <c r="BS17" s="16"/>
      <c r="BT17" s="16"/>
      <c r="BU17" s="16"/>
      <c r="BV17" s="16"/>
      <c r="BW17" s="16"/>
      <c r="BX17" s="16"/>
      <c r="BY17" s="16"/>
      <c r="BZ17" s="16"/>
      <c r="CA17" s="16"/>
      <c r="CB17" s="43"/>
      <c r="CC17" s="16"/>
      <c r="CD17" s="16"/>
      <c r="CE17" s="16"/>
      <c r="CF17" s="16"/>
      <c r="CG17" s="27"/>
      <c r="CH17" s="27"/>
      <c r="CI17" s="16"/>
      <c r="CJ17" s="16"/>
      <c r="CK17" s="16"/>
      <c r="CL17" s="16"/>
      <c r="CM17" s="16"/>
      <c r="CN17" s="16"/>
      <c r="CO17" s="16"/>
      <c r="CP17" s="16"/>
      <c r="CQ17" s="27"/>
      <c r="CR17" s="27"/>
    </row>
    <row r="18" spans="1:96" x14ac:dyDescent="0.55000000000000004">
      <c r="A18" s="16">
        <v>2</v>
      </c>
      <c r="B18" s="16">
        <v>2</v>
      </c>
      <c r="C18" s="16">
        <v>0.37</v>
      </c>
      <c r="D18" s="16">
        <v>1.8</v>
      </c>
      <c r="E18" s="16">
        <v>3</v>
      </c>
      <c r="F18" s="16">
        <v>0.45</v>
      </c>
      <c r="G18" s="44">
        <v>0</v>
      </c>
      <c r="H18" s="16">
        <v>0.3</v>
      </c>
      <c r="I18" s="16">
        <v>0</v>
      </c>
      <c r="J18" s="16">
        <v>0</v>
      </c>
      <c r="K18" s="23" t="s">
        <v>50</v>
      </c>
      <c r="L18" s="16">
        <v>62.5</v>
      </c>
      <c r="M18" s="1">
        <v>50</v>
      </c>
      <c r="N18" s="1">
        <v>48</v>
      </c>
      <c r="O18" s="1">
        <v>43.5</v>
      </c>
      <c r="P18" s="1">
        <v>40</v>
      </c>
      <c r="Q18" s="1">
        <v>40</v>
      </c>
      <c r="R18" s="1">
        <v>24.5</v>
      </c>
      <c r="S18" s="7">
        <v>39.055666666666667</v>
      </c>
      <c r="T18" s="7">
        <v>51.337666666666671</v>
      </c>
      <c r="U18" s="7">
        <v>66.547000000000011</v>
      </c>
      <c r="V18" s="7">
        <v>9.06</v>
      </c>
      <c r="W18" s="7">
        <v>13.9</v>
      </c>
      <c r="X18" s="7">
        <v>12.42</v>
      </c>
      <c r="Y18" s="7">
        <v>12.64</v>
      </c>
      <c r="Z18" s="7">
        <v>16.059999999999999</v>
      </c>
      <c r="AA18" s="7">
        <v>19.13</v>
      </c>
      <c r="AB18" s="1" t="s">
        <v>50</v>
      </c>
      <c r="AC18" s="32">
        <v>62.528546494677698</v>
      </c>
      <c r="AD18" s="1">
        <v>62.5</v>
      </c>
      <c r="AE18" s="31">
        <v>19.128873666806001</v>
      </c>
      <c r="AF18" s="1">
        <v>19.13</v>
      </c>
      <c r="AG18" s="31">
        <v>51.337666669730602</v>
      </c>
      <c r="AH18" s="7">
        <v>51.337666666666671</v>
      </c>
      <c r="AI18" s="31">
        <v>66.545344858349594</v>
      </c>
      <c r="AJ18" s="7">
        <v>66.547000000000011</v>
      </c>
      <c r="AM18" s="16"/>
      <c r="AN18" s="16"/>
      <c r="AO18" s="16"/>
      <c r="AP18" s="16"/>
      <c r="AQ18" s="16"/>
      <c r="AR18" s="16"/>
      <c r="AS18" s="16"/>
      <c r="AT18" s="16"/>
      <c r="AU18" s="16"/>
      <c r="AV18" s="16"/>
      <c r="AW18" s="16"/>
      <c r="AX18" s="27"/>
      <c r="AY18" s="27"/>
      <c r="AZ18" s="16"/>
      <c r="BA18" s="16"/>
      <c r="BB18" s="27"/>
      <c r="BC18" s="27"/>
      <c r="BD18" s="16"/>
      <c r="BE18" s="16"/>
      <c r="BF18" s="16"/>
      <c r="BG18" s="16"/>
      <c r="BH18" s="16"/>
      <c r="BI18" s="27"/>
      <c r="BJ18" s="16"/>
      <c r="BK18" s="16"/>
      <c r="BL18" s="16"/>
      <c r="BM18" s="27"/>
      <c r="BN18" s="27"/>
      <c r="BO18" s="16"/>
      <c r="BP18" s="16"/>
      <c r="BS18" s="16"/>
      <c r="BT18" s="16"/>
      <c r="BU18" s="16"/>
      <c r="BV18" s="16"/>
      <c r="BW18" s="16"/>
      <c r="BX18" s="16"/>
      <c r="BY18" s="16"/>
      <c r="BZ18" s="16"/>
      <c r="CA18" s="16"/>
      <c r="CB18" s="43"/>
      <c r="CC18" s="16"/>
      <c r="CD18" s="16"/>
      <c r="CE18" s="16"/>
      <c r="CF18" s="16"/>
      <c r="CG18" s="27"/>
      <c r="CH18" s="27"/>
      <c r="CI18" s="16"/>
      <c r="CJ18" s="16"/>
      <c r="CK18" s="16"/>
      <c r="CL18" s="16"/>
      <c r="CM18" s="16"/>
      <c r="CN18" s="16"/>
      <c r="CO18" s="16"/>
      <c r="CP18" s="16"/>
      <c r="CQ18" s="27"/>
      <c r="CR18" s="27"/>
    </row>
    <row r="19" spans="1:96" x14ac:dyDescent="0.55000000000000004">
      <c r="A19" s="16">
        <v>2</v>
      </c>
      <c r="B19" s="16">
        <v>3</v>
      </c>
      <c r="C19" s="16">
        <v>0.32</v>
      </c>
      <c r="D19" s="16">
        <v>2</v>
      </c>
      <c r="E19" s="16">
        <v>3</v>
      </c>
      <c r="F19" s="16">
        <v>0.45</v>
      </c>
      <c r="G19" s="44">
        <v>0</v>
      </c>
      <c r="H19" s="16">
        <v>0</v>
      </c>
      <c r="I19" s="16">
        <v>0</v>
      </c>
      <c r="J19" s="16">
        <v>0</v>
      </c>
      <c r="K19" s="23" t="s">
        <v>51</v>
      </c>
      <c r="L19" s="16">
        <v>0</v>
      </c>
      <c r="M19" s="5">
        <v>0</v>
      </c>
      <c r="N19" s="5">
        <v>0</v>
      </c>
      <c r="O19" s="5">
        <v>0</v>
      </c>
      <c r="P19" s="5">
        <v>0</v>
      </c>
      <c r="Q19" s="5">
        <v>0</v>
      </c>
      <c r="R19" s="5">
        <v>0</v>
      </c>
      <c r="S19" s="7"/>
      <c r="T19" s="7"/>
      <c r="U19" s="7"/>
      <c r="V19" s="7"/>
      <c r="W19" s="7"/>
      <c r="X19" s="7"/>
      <c r="Y19" s="7"/>
      <c r="Z19" s="7"/>
      <c r="AA19" s="7"/>
      <c r="AB19" s="1" t="s">
        <v>51</v>
      </c>
      <c r="AC19" s="32">
        <v>0.31584546312869</v>
      </c>
      <c r="AD19" s="1">
        <v>0</v>
      </c>
      <c r="AE19" s="30"/>
      <c r="AG19" s="7"/>
      <c r="AH19" s="7"/>
      <c r="AI19" s="7"/>
      <c r="AJ19" s="7"/>
      <c r="AM19" s="16"/>
      <c r="AN19" s="16"/>
      <c r="AO19" s="16"/>
      <c r="AP19" s="16"/>
      <c r="AQ19" s="16"/>
      <c r="AR19" s="16"/>
      <c r="AS19" s="16"/>
      <c r="AT19" s="16"/>
      <c r="AU19" s="16"/>
      <c r="AV19" s="16"/>
      <c r="AW19" s="16"/>
      <c r="AX19" s="27"/>
      <c r="AY19" s="27"/>
      <c r="AZ19" s="16"/>
      <c r="BA19" s="16"/>
      <c r="BB19" s="27"/>
      <c r="BC19" s="27"/>
      <c r="BD19" s="16"/>
      <c r="BE19" s="16"/>
      <c r="BF19" s="16"/>
      <c r="BG19" s="16"/>
      <c r="BH19" s="16"/>
      <c r="BI19" s="27"/>
      <c r="BJ19" s="16"/>
      <c r="BK19" s="16"/>
      <c r="BL19" s="16"/>
      <c r="BM19" s="27"/>
      <c r="BN19" s="27"/>
      <c r="BO19" s="16"/>
      <c r="BP19" s="16"/>
      <c r="BS19" s="16"/>
      <c r="BT19" s="16"/>
      <c r="BU19" s="16"/>
      <c r="BV19" s="16"/>
      <c r="BW19" s="16"/>
      <c r="BX19" s="16"/>
      <c r="BY19" s="16"/>
      <c r="BZ19" s="16"/>
      <c r="CA19" s="16"/>
      <c r="CB19" s="43"/>
      <c r="CC19" s="16"/>
      <c r="CD19" s="16"/>
      <c r="CE19" s="16"/>
      <c r="CF19" s="16"/>
      <c r="CG19" s="16"/>
      <c r="CH19" s="27"/>
      <c r="CI19" s="16"/>
      <c r="CJ19" s="16"/>
      <c r="CK19" s="16"/>
      <c r="CL19" s="16"/>
      <c r="CM19" s="16"/>
      <c r="CN19" s="16"/>
      <c r="CO19" s="16"/>
      <c r="CP19" s="16"/>
      <c r="CQ19" s="27"/>
      <c r="CR19" s="27"/>
    </row>
    <row r="20" spans="1:96" x14ac:dyDescent="0.55000000000000004">
      <c r="A20" s="16">
        <v>3</v>
      </c>
      <c r="B20" s="16">
        <v>2</v>
      </c>
      <c r="C20" s="16">
        <v>0.34499999999999997</v>
      </c>
      <c r="D20" s="16">
        <v>2.2999999999999998</v>
      </c>
      <c r="E20" s="16">
        <v>1</v>
      </c>
      <c r="F20" s="16">
        <v>0.26</v>
      </c>
      <c r="G20" s="44">
        <v>0</v>
      </c>
      <c r="H20" s="16">
        <v>0.3</v>
      </c>
      <c r="I20" s="16">
        <v>0</v>
      </c>
      <c r="J20" s="16">
        <v>0</v>
      </c>
      <c r="K20" s="23" t="s">
        <v>52</v>
      </c>
      <c r="L20" s="16">
        <v>70</v>
      </c>
      <c r="M20" s="1">
        <v>63.5</v>
      </c>
      <c r="N20" s="1">
        <v>57.5</v>
      </c>
      <c r="O20" s="1">
        <v>54</v>
      </c>
      <c r="P20" s="1">
        <v>47.5</v>
      </c>
      <c r="Q20" s="1">
        <v>45.5</v>
      </c>
      <c r="R20" s="1">
        <v>39</v>
      </c>
      <c r="S20" s="7">
        <v>41.013666666666666</v>
      </c>
      <c r="T20" s="7">
        <v>66.599333333333348</v>
      </c>
      <c r="U20" s="7">
        <v>90.716000000000008</v>
      </c>
      <c r="V20" s="7">
        <v>8.89</v>
      </c>
      <c r="W20" s="7">
        <v>10.71</v>
      </c>
      <c r="X20" s="7">
        <v>11</v>
      </c>
      <c r="Y20" s="7">
        <v>12.88</v>
      </c>
      <c r="Z20" s="7">
        <v>13.08</v>
      </c>
      <c r="AA20" s="7">
        <v>15.01</v>
      </c>
      <c r="AB20" s="1" t="s">
        <v>52</v>
      </c>
      <c r="AC20" s="35">
        <v>73.152147550709302</v>
      </c>
      <c r="AD20" s="1">
        <v>70</v>
      </c>
      <c r="AE20" s="31">
        <v>15.0066095552287</v>
      </c>
      <c r="AF20" s="1">
        <v>15.01</v>
      </c>
      <c r="AG20" s="31">
        <v>66.599333363315694</v>
      </c>
      <c r="AH20" s="7">
        <v>66.599333333333348</v>
      </c>
      <c r="AI20" s="31">
        <v>90.719758450895199</v>
      </c>
      <c r="AJ20" s="7">
        <v>90.716000000000008</v>
      </c>
      <c r="AM20" s="16"/>
      <c r="AN20" s="16"/>
      <c r="AO20" s="16"/>
      <c r="AP20" s="16"/>
      <c r="AQ20" s="16"/>
      <c r="AR20" s="16"/>
      <c r="AS20" s="16"/>
      <c r="AT20" s="16"/>
      <c r="AU20" s="16"/>
      <c r="AV20" s="16"/>
      <c r="AW20" s="27"/>
      <c r="AX20" s="27"/>
      <c r="AY20" s="27"/>
      <c r="AZ20" s="16"/>
      <c r="BA20" s="16"/>
      <c r="BB20" s="27"/>
      <c r="BC20" s="27"/>
      <c r="BD20" s="16"/>
      <c r="BE20" s="16"/>
      <c r="BF20" s="16"/>
      <c r="BG20" s="16"/>
      <c r="BH20" s="16"/>
      <c r="BI20" s="27"/>
      <c r="BJ20" s="16"/>
      <c r="BK20" s="16"/>
      <c r="BL20" s="16"/>
      <c r="BM20" s="27"/>
      <c r="BN20" s="27"/>
      <c r="BO20" s="16"/>
      <c r="BP20" s="16"/>
      <c r="BS20" s="16"/>
      <c r="BT20" s="16"/>
      <c r="BU20" s="16"/>
      <c r="BV20" s="16"/>
      <c r="BW20" s="16"/>
      <c r="BX20" s="16"/>
      <c r="BY20" s="16"/>
      <c r="BZ20" s="16"/>
      <c r="CA20" s="16"/>
      <c r="CB20" s="43"/>
      <c r="CC20" s="16"/>
      <c r="CD20" s="16"/>
      <c r="CE20" s="16"/>
      <c r="CF20" s="16"/>
      <c r="CG20" s="27"/>
      <c r="CH20" s="27"/>
      <c r="CI20" s="16"/>
      <c r="CJ20" s="16"/>
      <c r="CK20" s="16"/>
      <c r="CL20" s="16"/>
      <c r="CM20" s="16"/>
      <c r="CN20" s="16"/>
      <c r="CO20" s="16"/>
      <c r="CP20" s="16"/>
      <c r="CQ20" s="16"/>
      <c r="CR20" s="16"/>
    </row>
    <row r="21" spans="1:96" x14ac:dyDescent="0.55000000000000004">
      <c r="A21" s="16">
        <v>3</v>
      </c>
      <c r="B21" s="16">
        <v>1</v>
      </c>
      <c r="C21" s="16">
        <v>0.32</v>
      </c>
      <c r="D21" s="16">
        <v>2</v>
      </c>
      <c r="E21" s="16">
        <v>1</v>
      </c>
      <c r="F21" s="16">
        <v>0.26</v>
      </c>
      <c r="G21" s="44">
        <v>8.9999999999999993E-3</v>
      </c>
      <c r="H21" s="16">
        <v>0</v>
      </c>
      <c r="I21" s="16">
        <v>0</v>
      </c>
      <c r="J21" s="16">
        <v>0</v>
      </c>
      <c r="K21" s="23" t="s">
        <v>53</v>
      </c>
      <c r="L21" s="16">
        <v>21</v>
      </c>
      <c r="M21" s="1">
        <v>16</v>
      </c>
      <c r="N21" s="1">
        <v>0</v>
      </c>
      <c r="O21" s="1">
        <v>0</v>
      </c>
      <c r="P21" s="1">
        <v>0</v>
      </c>
      <c r="Q21" s="1">
        <v>0</v>
      </c>
      <c r="R21" s="1">
        <v>0</v>
      </c>
      <c r="S21" s="7"/>
      <c r="T21" s="7"/>
      <c r="U21" s="7"/>
      <c r="V21" s="7"/>
      <c r="W21" s="7"/>
      <c r="X21" s="7"/>
      <c r="Y21" s="7"/>
      <c r="Z21" s="7"/>
      <c r="AA21" s="7"/>
      <c r="AB21" s="1" t="s">
        <v>53</v>
      </c>
      <c r="AC21" s="32">
        <v>21.006269693218901</v>
      </c>
      <c r="AD21" s="1">
        <v>21</v>
      </c>
      <c r="AE21" s="30"/>
      <c r="AG21" s="7"/>
      <c r="AH21" s="7"/>
      <c r="AI21" s="7"/>
      <c r="AJ21" s="7"/>
      <c r="AM21" s="16"/>
      <c r="AN21" s="16"/>
      <c r="AO21" s="16"/>
      <c r="AP21" s="16"/>
      <c r="AQ21" s="16"/>
      <c r="AR21" s="16"/>
      <c r="AS21" s="16"/>
      <c r="AT21" s="16"/>
      <c r="AU21" s="16"/>
      <c r="AV21" s="16"/>
      <c r="AW21" s="27"/>
      <c r="AX21" s="27"/>
      <c r="AY21" s="27"/>
      <c r="AZ21" s="16"/>
      <c r="BA21" s="16"/>
      <c r="BB21" s="27"/>
      <c r="BC21" s="27"/>
      <c r="BD21" s="16"/>
      <c r="BE21" s="16"/>
      <c r="BF21" s="16"/>
      <c r="BG21" s="16"/>
      <c r="BH21" s="16"/>
      <c r="BI21" s="27"/>
      <c r="BJ21" s="16"/>
      <c r="BK21" s="16"/>
      <c r="BL21" s="16"/>
      <c r="BM21" s="27"/>
      <c r="BN21" s="27"/>
      <c r="BO21" s="16"/>
      <c r="BP21" s="16"/>
      <c r="BS21" s="16"/>
      <c r="BT21" s="16"/>
      <c r="BU21" s="16"/>
      <c r="BV21" s="16"/>
      <c r="BW21" s="16"/>
      <c r="BX21" s="16"/>
      <c r="BY21" s="16"/>
      <c r="BZ21" s="16"/>
      <c r="CA21" s="16"/>
      <c r="CB21" s="43"/>
      <c r="CC21" s="16"/>
      <c r="CD21" s="16"/>
      <c r="CE21" s="16"/>
      <c r="CF21" s="16"/>
      <c r="CG21" s="27"/>
      <c r="CH21" s="27"/>
      <c r="CI21" s="16"/>
      <c r="CJ21" s="16"/>
      <c r="CK21" s="16"/>
      <c r="CL21" s="16"/>
      <c r="CM21" s="16"/>
      <c r="CN21" s="16"/>
      <c r="CO21" s="16"/>
      <c r="CP21" s="16"/>
      <c r="CQ21" s="16"/>
      <c r="CR21" s="16"/>
    </row>
    <row r="22" spans="1:96" x14ac:dyDescent="0.55000000000000004">
      <c r="A22" s="16">
        <v>3</v>
      </c>
      <c r="B22" s="16">
        <v>1</v>
      </c>
      <c r="C22" s="16">
        <v>0.34499999999999997</v>
      </c>
      <c r="D22" s="16">
        <v>1.8</v>
      </c>
      <c r="E22" s="16">
        <v>3</v>
      </c>
      <c r="F22" s="16">
        <v>0.45</v>
      </c>
      <c r="G22" s="44">
        <v>0</v>
      </c>
      <c r="H22" s="16">
        <v>0</v>
      </c>
      <c r="I22" s="16">
        <v>0</v>
      </c>
      <c r="J22" s="16">
        <v>0</v>
      </c>
      <c r="K22" s="23" t="s">
        <v>54</v>
      </c>
      <c r="L22" s="16">
        <v>63</v>
      </c>
      <c r="M22" s="1">
        <v>53.5</v>
      </c>
      <c r="N22" s="1">
        <v>51.5</v>
      </c>
      <c r="O22" s="1">
        <v>36</v>
      </c>
      <c r="P22" s="1">
        <v>30.5</v>
      </c>
      <c r="Q22" s="1">
        <v>22.5</v>
      </c>
      <c r="R22" s="1">
        <v>14.5</v>
      </c>
      <c r="S22" s="7">
        <v>34.793333333333329</v>
      </c>
      <c r="T22" s="7">
        <v>55.866999999999997</v>
      </c>
      <c r="U22" s="7">
        <v>69.776333333333341</v>
      </c>
      <c r="V22" s="7">
        <v>8.67</v>
      </c>
      <c r="W22" s="7">
        <v>10.84</v>
      </c>
      <c r="X22" s="7">
        <v>9.43</v>
      </c>
      <c r="Y22" s="7">
        <v>12.11</v>
      </c>
      <c r="Z22" s="7">
        <v>15.61</v>
      </c>
      <c r="AA22" s="7">
        <v>16.79</v>
      </c>
      <c r="AB22" s="1" t="s">
        <v>54</v>
      </c>
      <c r="AC22" s="32">
        <v>63.011546776223099</v>
      </c>
      <c r="AD22" s="1">
        <v>63</v>
      </c>
      <c r="AE22" s="31">
        <v>16.790300330454698</v>
      </c>
      <c r="AF22" s="1">
        <v>16.79</v>
      </c>
      <c r="AG22" s="33">
        <v>52.829042160615103</v>
      </c>
      <c r="AH22" s="7">
        <v>55.866999999999997</v>
      </c>
      <c r="AI22" s="31">
        <v>69.782394639806299</v>
      </c>
      <c r="AJ22" s="7">
        <v>69.776333333333341</v>
      </c>
      <c r="AM22" s="16"/>
      <c r="AN22" s="16"/>
      <c r="AO22" s="16"/>
      <c r="AP22" s="16"/>
      <c r="AQ22" s="16"/>
      <c r="AR22" s="16"/>
      <c r="AS22" s="16"/>
      <c r="AT22" s="16"/>
      <c r="AU22" s="16"/>
      <c r="AV22" s="16"/>
      <c r="AW22" s="27"/>
      <c r="AX22" s="27"/>
      <c r="AY22" s="27"/>
      <c r="AZ22" s="16"/>
      <c r="BA22" s="16"/>
      <c r="BB22" s="27"/>
      <c r="BC22" s="27"/>
      <c r="BD22" s="16"/>
      <c r="BE22" s="16"/>
      <c r="BF22" s="16"/>
      <c r="BG22" s="16"/>
      <c r="BH22" s="16"/>
      <c r="BI22" s="27"/>
      <c r="BJ22" s="16"/>
      <c r="BK22" s="16"/>
      <c r="BL22" s="16"/>
      <c r="BM22" s="27"/>
      <c r="BN22" s="27"/>
      <c r="BO22" s="16"/>
      <c r="BP22" s="16"/>
      <c r="BS22" s="16"/>
      <c r="BT22" s="16"/>
      <c r="BU22" s="16"/>
      <c r="BV22" s="16"/>
      <c r="BW22" s="16"/>
      <c r="BX22" s="16"/>
      <c r="BY22" s="16"/>
      <c r="BZ22" s="16"/>
      <c r="CA22" s="16"/>
      <c r="CB22" s="43"/>
      <c r="CC22" s="16"/>
      <c r="CD22" s="16"/>
      <c r="CE22" s="16"/>
      <c r="CF22" s="16"/>
      <c r="CG22" s="27"/>
      <c r="CH22" s="27"/>
      <c r="CI22" s="16"/>
      <c r="CJ22" s="16"/>
      <c r="CK22" s="16"/>
      <c r="CL22" s="16"/>
      <c r="CM22" s="16"/>
      <c r="CN22" s="16"/>
      <c r="CO22" s="16"/>
      <c r="CP22" s="16"/>
      <c r="CQ22" s="16"/>
      <c r="CR22" s="16"/>
    </row>
    <row r="23" spans="1:96" s="12" customFormat="1" x14ac:dyDescent="0.55000000000000004">
      <c r="A23" s="3">
        <v>3</v>
      </c>
      <c r="B23" s="3">
        <v>3</v>
      </c>
      <c r="C23" s="3">
        <v>0.30299999999999999</v>
      </c>
      <c r="D23" s="3">
        <v>2.226</v>
      </c>
      <c r="E23" s="3">
        <v>2</v>
      </c>
      <c r="F23" s="3">
        <v>0.25</v>
      </c>
      <c r="G23" s="3">
        <v>0</v>
      </c>
      <c r="H23" s="3">
        <v>0.23400000000000001</v>
      </c>
      <c r="I23" s="3">
        <v>0</v>
      </c>
      <c r="J23" s="3">
        <v>0</v>
      </c>
      <c r="K23" s="23" t="s">
        <v>55</v>
      </c>
      <c r="L23" s="16">
        <f>4*17</f>
        <v>68</v>
      </c>
      <c r="M23" s="12">
        <f>3*16+1*17</f>
        <v>65</v>
      </c>
      <c r="N23" s="12">
        <f>2*14+2*13</f>
        <v>54</v>
      </c>
      <c r="O23" s="12">
        <f>3*12+1*13</f>
        <v>49</v>
      </c>
      <c r="P23" s="12">
        <f>2*10+2*11</f>
        <v>42</v>
      </c>
      <c r="Q23" s="12">
        <f>2*10+2*9</f>
        <v>38</v>
      </c>
      <c r="R23" s="12">
        <f>2*9+2*8</f>
        <v>34</v>
      </c>
      <c r="S23" s="7">
        <v>46.915999999999997</v>
      </c>
      <c r="T23" s="7">
        <v>70.373666666666665</v>
      </c>
      <c r="U23" s="7">
        <v>89.63366666666667</v>
      </c>
      <c r="V23" s="7">
        <v>8.7492999999999999</v>
      </c>
      <c r="W23" s="7">
        <v>8.7111000000000001</v>
      </c>
      <c r="X23" s="7">
        <v>11.167899999999999</v>
      </c>
      <c r="Y23" s="7">
        <v>12.263</v>
      </c>
      <c r="Z23" s="7">
        <v>12.944599999999999</v>
      </c>
      <c r="AA23" s="7">
        <v>14.110900000000001</v>
      </c>
      <c r="AB23" s="1" t="s">
        <v>55</v>
      </c>
      <c r="AC23" s="29">
        <v>78.255317903103702</v>
      </c>
      <c r="AD23" s="12">
        <v>68</v>
      </c>
      <c r="AE23" s="19">
        <v>20.2020138196517</v>
      </c>
      <c r="AF23" s="7">
        <v>14.110900000000001</v>
      </c>
      <c r="AG23" s="19">
        <v>71.613106847023005</v>
      </c>
      <c r="AH23" s="7">
        <v>70.373666666666665</v>
      </c>
      <c r="AI23" s="19">
        <v>101.230118801353</v>
      </c>
      <c r="AJ23" s="7">
        <v>89.63366666666667</v>
      </c>
      <c r="AL23" s="36"/>
      <c r="AM23" s="16"/>
      <c r="AN23" s="16"/>
      <c r="AO23" s="16"/>
      <c r="AP23" s="16"/>
      <c r="AQ23" s="16"/>
      <c r="AR23" s="16"/>
      <c r="AS23" s="16"/>
      <c r="AT23" s="16"/>
      <c r="AU23" s="16"/>
      <c r="AV23" s="16"/>
      <c r="AW23" s="27"/>
      <c r="AX23" s="27"/>
      <c r="AY23" s="27"/>
      <c r="AZ23" s="16"/>
      <c r="BA23" s="16"/>
      <c r="BB23" s="27"/>
      <c r="BC23" s="27"/>
      <c r="BD23" s="16"/>
      <c r="BE23" s="16"/>
      <c r="BF23" s="16"/>
      <c r="BG23" s="16"/>
      <c r="BH23" s="16"/>
      <c r="BI23" s="27"/>
      <c r="BJ23" s="16"/>
      <c r="BK23" s="16"/>
      <c r="BL23" s="16"/>
      <c r="BM23" s="27"/>
      <c r="BN23" s="27"/>
      <c r="BO23" s="16"/>
      <c r="BP23" s="16"/>
      <c r="BS23" s="16"/>
      <c r="BT23" s="16"/>
      <c r="BU23" s="16"/>
      <c r="BV23" s="16"/>
      <c r="BW23" s="16"/>
      <c r="BX23" s="16"/>
      <c r="BY23" s="16"/>
      <c r="BZ23" s="16"/>
      <c r="CA23" s="16"/>
      <c r="CB23" s="43"/>
      <c r="CC23" s="16"/>
      <c r="CD23" s="16"/>
      <c r="CE23" s="16"/>
      <c r="CF23" s="16"/>
      <c r="CG23" s="16"/>
      <c r="CH23" s="27"/>
      <c r="CI23" s="16"/>
      <c r="CJ23" s="16"/>
      <c r="CK23" s="16"/>
      <c r="CL23" s="16"/>
      <c r="CM23" s="16"/>
      <c r="CN23" s="16"/>
      <c r="CO23" s="16"/>
      <c r="CP23" s="16"/>
      <c r="CQ23" s="16"/>
      <c r="CR23" s="16"/>
    </row>
    <row r="24" spans="1:96" s="12" customFormat="1" x14ac:dyDescent="0.55000000000000004">
      <c r="A24" s="16">
        <v>2</v>
      </c>
      <c r="B24" s="16">
        <v>3</v>
      </c>
      <c r="C24" s="16">
        <v>0.25</v>
      </c>
      <c r="D24" s="16">
        <v>1.8680000000000001</v>
      </c>
      <c r="E24" s="16">
        <v>2</v>
      </c>
      <c r="F24" s="16">
        <v>0.28000000000000003</v>
      </c>
      <c r="G24" s="16">
        <v>8.9999999999999993E-3</v>
      </c>
      <c r="H24" s="16">
        <v>0.3</v>
      </c>
      <c r="I24" s="16">
        <v>0</v>
      </c>
      <c r="J24" s="16">
        <v>0</v>
      </c>
      <c r="K24" s="23" t="s">
        <v>56</v>
      </c>
      <c r="L24" s="16">
        <v>0</v>
      </c>
      <c r="M24" s="12">
        <v>0</v>
      </c>
      <c r="N24" s="12">
        <v>0</v>
      </c>
      <c r="O24" s="12">
        <v>0</v>
      </c>
      <c r="P24" s="12">
        <v>0</v>
      </c>
      <c r="Q24" s="12">
        <v>0</v>
      </c>
      <c r="R24" s="12">
        <v>0</v>
      </c>
      <c r="S24" s="7"/>
      <c r="T24" s="7"/>
      <c r="U24" s="7"/>
      <c r="V24" s="7"/>
      <c r="W24" s="7"/>
      <c r="X24" s="7"/>
      <c r="Y24" s="7"/>
      <c r="Z24" s="7"/>
      <c r="AA24" s="7"/>
      <c r="AB24" s="12" t="s">
        <v>56</v>
      </c>
      <c r="AC24" s="28">
        <v>82.291552146925</v>
      </c>
      <c r="AD24" s="12">
        <v>0</v>
      </c>
      <c r="AG24" s="27">
        <v>0</v>
      </c>
      <c r="AH24" s="7"/>
      <c r="AI24" s="7"/>
      <c r="AJ24" s="7"/>
      <c r="AL24" s="36"/>
      <c r="AM24" s="16"/>
      <c r="AN24" s="50"/>
      <c r="AO24" s="50"/>
      <c r="AP24" s="16"/>
      <c r="AQ24" s="16"/>
      <c r="AR24" s="16"/>
      <c r="AS24" s="16"/>
      <c r="AT24" s="16"/>
      <c r="AU24" s="16"/>
      <c r="AV24" s="16"/>
      <c r="AW24" s="27"/>
      <c r="AX24" s="27"/>
      <c r="AY24" s="27"/>
      <c r="AZ24" s="16"/>
      <c r="BA24" s="16"/>
      <c r="BB24" s="27"/>
      <c r="BC24" s="27"/>
      <c r="BD24" s="27"/>
      <c r="BE24" s="16"/>
      <c r="BF24" s="16"/>
      <c r="BG24" s="16"/>
      <c r="BH24" s="16"/>
      <c r="BI24" s="27"/>
      <c r="BJ24" s="16"/>
      <c r="BK24" s="16"/>
      <c r="BL24" s="16"/>
      <c r="BM24" s="27"/>
      <c r="BN24" s="27"/>
      <c r="BO24" s="16"/>
      <c r="BP24" s="16"/>
      <c r="BS24" s="16"/>
      <c r="BT24" s="16"/>
      <c r="BU24" s="16"/>
      <c r="BV24" s="16"/>
      <c r="BW24" s="16"/>
      <c r="BX24" s="16"/>
      <c r="BY24" s="16"/>
      <c r="BZ24" s="16"/>
      <c r="CA24" s="16"/>
      <c r="CB24" s="43"/>
      <c r="CC24" s="16"/>
      <c r="CD24" s="16"/>
      <c r="CE24" s="16"/>
      <c r="CF24" s="16"/>
      <c r="CG24" s="16"/>
      <c r="CH24" s="27"/>
      <c r="CI24" s="16"/>
      <c r="CJ24" s="16"/>
      <c r="CK24" s="16"/>
      <c r="CL24" s="16"/>
      <c r="CM24" s="16"/>
      <c r="CN24" s="16"/>
      <c r="CO24" s="16"/>
      <c r="CP24" s="16"/>
      <c r="CQ24" s="16"/>
      <c r="CR24" s="16"/>
    </row>
    <row r="25" spans="1:96" s="13" customFormat="1" x14ac:dyDescent="0.55000000000000004">
      <c r="A25" s="16">
        <v>2</v>
      </c>
      <c r="B25" s="16">
        <v>2</v>
      </c>
      <c r="C25" s="16">
        <v>0.29099999999999998</v>
      </c>
      <c r="D25" s="16">
        <v>2.0529999999999999</v>
      </c>
      <c r="E25" s="16">
        <v>2</v>
      </c>
      <c r="F25" s="16">
        <v>0.28000000000000003</v>
      </c>
      <c r="G25" s="16">
        <v>8.9999999999999993E-3</v>
      </c>
      <c r="H25" s="16">
        <v>0.251</v>
      </c>
      <c r="I25" s="16">
        <v>0</v>
      </c>
      <c r="J25" s="16">
        <v>0</v>
      </c>
      <c r="K25" s="23" t="s">
        <v>57</v>
      </c>
      <c r="L25" s="16">
        <v>12</v>
      </c>
      <c r="M25" s="13">
        <v>0</v>
      </c>
      <c r="N25" s="13">
        <v>0</v>
      </c>
      <c r="O25" s="13">
        <v>0</v>
      </c>
      <c r="P25" s="13">
        <v>0</v>
      </c>
      <c r="Q25" s="13">
        <v>0</v>
      </c>
      <c r="R25" s="13">
        <v>0</v>
      </c>
      <c r="S25" s="7"/>
      <c r="T25" s="7"/>
      <c r="U25" s="7"/>
      <c r="V25" s="7"/>
      <c r="W25" s="7"/>
      <c r="X25" s="7"/>
      <c r="Y25" s="7"/>
      <c r="Z25" s="7"/>
      <c r="AA25" s="7"/>
      <c r="AB25" s="12" t="s">
        <v>57</v>
      </c>
      <c r="AC25" s="28">
        <v>80.519931219730395</v>
      </c>
      <c r="AD25" s="13">
        <v>12</v>
      </c>
      <c r="AG25" s="27">
        <v>0</v>
      </c>
      <c r="AH25" s="7"/>
      <c r="AI25" s="7"/>
      <c r="AJ25" s="7"/>
      <c r="AL25" s="36"/>
      <c r="AM25" s="16"/>
      <c r="AN25" s="16"/>
      <c r="AO25" s="16"/>
      <c r="AP25" s="16"/>
      <c r="AQ25" s="16"/>
      <c r="AR25" s="16"/>
      <c r="AS25" s="16"/>
      <c r="AT25" s="16"/>
      <c r="AU25" s="16"/>
      <c r="AV25" s="16"/>
      <c r="AW25" s="27"/>
      <c r="AX25" s="27"/>
      <c r="AY25" s="27"/>
      <c r="AZ25" s="16"/>
      <c r="BA25" s="16"/>
      <c r="BB25" s="27"/>
      <c r="BC25" s="27"/>
      <c r="BD25" s="16"/>
      <c r="BE25" s="16"/>
      <c r="BF25" s="16"/>
      <c r="BG25" s="16"/>
      <c r="BH25" s="16"/>
      <c r="BI25" s="27"/>
      <c r="BJ25" s="16"/>
      <c r="BK25" s="16"/>
      <c r="BL25" s="16"/>
      <c r="BM25" s="16"/>
      <c r="BN25" s="16"/>
      <c r="BO25" s="16"/>
      <c r="BP25" s="16"/>
      <c r="BS25" s="16"/>
      <c r="BT25" s="16"/>
      <c r="BU25" s="16"/>
      <c r="BV25" s="16"/>
      <c r="BW25" s="16"/>
      <c r="BX25" s="16"/>
      <c r="BY25" s="16"/>
      <c r="BZ25" s="16"/>
      <c r="CA25" s="16"/>
      <c r="CB25" s="43"/>
      <c r="CC25" s="16"/>
      <c r="CD25" s="16"/>
      <c r="CE25" s="16"/>
      <c r="CF25" s="16"/>
      <c r="CG25" s="16"/>
      <c r="CH25" s="27"/>
      <c r="CI25" s="16"/>
      <c r="CJ25" s="16"/>
      <c r="CK25" s="16"/>
      <c r="CL25" s="16"/>
      <c r="CM25" s="16"/>
      <c r="CN25" s="16"/>
      <c r="CO25" s="16"/>
      <c r="CP25" s="16"/>
      <c r="CQ25" s="16"/>
      <c r="CR25" s="16"/>
    </row>
    <row r="26" spans="1:96" s="17" customFormat="1" x14ac:dyDescent="0.55000000000000004">
      <c r="A26" s="39">
        <v>2</v>
      </c>
      <c r="B26" s="39">
        <v>3</v>
      </c>
      <c r="C26" s="39">
        <v>0.3</v>
      </c>
      <c r="D26" s="39">
        <v>1.7</v>
      </c>
      <c r="E26" s="39">
        <v>2</v>
      </c>
      <c r="F26" s="39">
        <v>0.28000000000000003</v>
      </c>
      <c r="G26" s="39">
        <v>6.0000000000000001E-3</v>
      </c>
      <c r="H26" s="39">
        <v>0.4</v>
      </c>
      <c r="I26" s="39">
        <v>0</v>
      </c>
      <c r="J26" s="39">
        <v>0</v>
      </c>
      <c r="K26" s="39" t="s">
        <v>58</v>
      </c>
      <c r="L26" s="16">
        <f>19*4</f>
        <v>76</v>
      </c>
      <c r="M26" s="17">
        <f>2*19+18+20</f>
        <v>76</v>
      </c>
      <c r="N26" s="17">
        <f>2*19+18+17</f>
        <v>73</v>
      </c>
      <c r="O26" s="17">
        <f>2*17+2*16</f>
        <v>66</v>
      </c>
      <c r="P26" s="17">
        <f>2*15+2*14</f>
        <v>58</v>
      </c>
      <c r="Q26" s="17">
        <f>3*12+1*13</f>
        <v>49</v>
      </c>
      <c r="R26" s="17">
        <f>3*10+11</f>
        <v>41</v>
      </c>
      <c r="S26" s="7">
        <v>54.948333333333345</v>
      </c>
      <c r="T26" s="7">
        <v>70.233333333333334</v>
      </c>
      <c r="U26" s="7">
        <v>85.641000000000005</v>
      </c>
      <c r="V26" s="7">
        <v>8.0561128741999202</v>
      </c>
      <c r="W26" s="7">
        <v>8.8255798910028904</v>
      </c>
      <c r="X26" s="7">
        <v>11.622434616505799</v>
      </c>
      <c r="Y26" s="7">
        <v>13.262861685239599</v>
      </c>
      <c r="Z26" s="7">
        <v>15.4951179679797</v>
      </c>
      <c r="AA26" s="7">
        <v>16.5261124391876</v>
      </c>
      <c r="AB26" s="13" t="s">
        <v>58</v>
      </c>
      <c r="AC26" s="29">
        <v>81.051517948719507</v>
      </c>
      <c r="AD26" s="16">
        <f>19*4</f>
        <v>76</v>
      </c>
      <c r="AE26" s="19">
        <v>16.559691622213599</v>
      </c>
      <c r="AF26" s="7">
        <v>16.5261124391876</v>
      </c>
      <c r="AG26" s="19">
        <v>73.988461508473506</v>
      </c>
      <c r="AH26" s="7">
        <v>70.233333333333334</v>
      </c>
      <c r="AI26" s="19">
        <v>99.954740372811102</v>
      </c>
      <c r="AJ26" s="7">
        <v>85.641000000000005</v>
      </c>
      <c r="AL26" s="36"/>
      <c r="AM26" s="16"/>
      <c r="AN26" s="16"/>
      <c r="AO26" s="16"/>
      <c r="AP26" s="16"/>
      <c r="AQ26" s="16"/>
      <c r="AR26" s="16"/>
      <c r="AS26" s="16"/>
      <c r="AT26" s="16"/>
      <c r="AU26" s="16"/>
      <c r="AV26" s="16"/>
      <c r="AW26" s="27"/>
      <c r="AX26" s="27"/>
      <c r="AY26" s="27"/>
      <c r="AZ26" s="16"/>
      <c r="BA26" s="16"/>
      <c r="BB26" s="27"/>
      <c r="BC26" s="27"/>
      <c r="BD26" s="16"/>
      <c r="BE26" s="16"/>
      <c r="BF26" s="16"/>
      <c r="BG26" s="16"/>
      <c r="BH26" s="16"/>
      <c r="BI26" s="16"/>
      <c r="BJ26" s="16"/>
      <c r="BK26" s="16"/>
      <c r="BL26" s="16"/>
      <c r="BM26" s="16"/>
      <c r="BN26" s="16"/>
      <c r="BO26" s="16"/>
      <c r="BP26" s="16"/>
      <c r="BS26" s="16"/>
      <c r="BT26" s="16"/>
      <c r="BU26" s="16"/>
      <c r="BV26" s="16"/>
      <c r="BW26" s="16"/>
      <c r="BX26" s="16"/>
      <c r="BY26" s="16"/>
      <c r="BZ26" s="16"/>
      <c r="CA26" s="16"/>
      <c r="CB26" s="43"/>
      <c r="CC26" s="16"/>
      <c r="CD26" s="16"/>
      <c r="CE26" s="16"/>
      <c r="CF26" s="16"/>
      <c r="CG26" s="16"/>
      <c r="CH26" s="27"/>
      <c r="CI26" s="16"/>
      <c r="CJ26" s="16"/>
      <c r="CK26" s="16"/>
      <c r="CL26" s="16"/>
      <c r="CM26" s="16"/>
      <c r="CN26" s="16"/>
      <c r="CO26" s="16"/>
      <c r="CP26" s="16"/>
      <c r="CQ26" s="16"/>
      <c r="CR26" s="16"/>
    </row>
    <row r="27" spans="1:96" s="14" customFormat="1" x14ac:dyDescent="0.55000000000000004">
      <c r="A27" s="16">
        <v>3</v>
      </c>
      <c r="B27" s="16">
        <v>2</v>
      </c>
      <c r="C27" s="14">
        <v>0.314</v>
      </c>
      <c r="D27" s="16">
        <v>2.1269999999999998</v>
      </c>
      <c r="E27" s="16">
        <v>2</v>
      </c>
      <c r="F27" s="16">
        <v>0.28000000000000003</v>
      </c>
      <c r="G27" s="16">
        <v>0</v>
      </c>
      <c r="H27" s="16">
        <v>1.9E-2</v>
      </c>
      <c r="I27" s="16">
        <v>0</v>
      </c>
      <c r="J27" s="16">
        <v>0</v>
      </c>
      <c r="K27" s="23" t="s">
        <v>59</v>
      </c>
      <c r="L27" s="16">
        <f>2*15+2*14</f>
        <v>58</v>
      </c>
      <c r="M27" s="16">
        <f>4*12</f>
        <v>48</v>
      </c>
      <c r="N27" s="14">
        <f>3*12+1*13</f>
        <v>49</v>
      </c>
      <c r="O27" s="14">
        <f>3*11+1*10</f>
        <v>43</v>
      </c>
      <c r="P27" s="14">
        <f>4*10</f>
        <v>40</v>
      </c>
      <c r="Q27" s="14">
        <f>2*9+1*8+1*7</f>
        <v>33</v>
      </c>
      <c r="R27" s="14">
        <f>3*7+1*8</f>
        <v>29</v>
      </c>
      <c r="S27" s="7">
        <v>40.23533333333333</v>
      </c>
      <c r="T27" s="7">
        <v>71.042666666666662</v>
      </c>
      <c r="U27" s="7">
        <v>91.927000000000007</v>
      </c>
      <c r="V27" s="7">
        <v>7.5251000000000001</v>
      </c>
      <c r="W27" s="7">
        <v>11.8302</v>
      </c>
      <c r="X27" s="7">
        <v>11.354799999999999</v>
      </c>
      <c r="Y27" s="7">
        <v>12.849500000000001</v>
      </c>
      <c r="Z27" s="7">
        <v>14.244999999999999</v>
      </c>
      <c r="AA27" s="7">
        <v>15.1999</v>
      </c>
      <c r="AB27" s="17" t="s">
        <v>59</v>
      </c>
      <c r="AC27" s="28">
        <v>70.008729401124796</v>
      </c>
      <c r="AD27" s="16">
        <f>2*15+2*14</f>
        <v>58</v>
      </c>
      <c r="AE27" s="19">
        <v>19.024929130229498</v>
      </c>
      <c r="AF27" s="7">
        <v>15.1999</v>
      </c>
      <c r="AG27" s="19">
        <v>70.526748706625895</v>
      </c>
      <c r="AH27" s="7">
        <v>71.042666666666662</v>
      </c>
      <c r="AI27" s="19">
        <v>94.698744466926797</v>
      </c>
      <c r="AJ27" s="7">
        <v>91.927000000000007</v>
      </c>
      <c r="AL27" s="36"/>
      <c r="AM27" s="16"/>
      <c r="AN27" s="16"/>
      <c r="AO27" s="16"/>
      <c r="AP27" s="16"/>
      <c r="AQ27" s="16"/>
      <c r="AR27" s="16"/>
      <c r="AS27" s="16"/>
      <c r="AT27" s="16"/>
      <c r="AU27" s="16"/>
      <c r="AV27" s="16"/>
      <c r="AW27" s="27"/>
      <c r="AX27" s="27"/>
      <c r="AY27" s="27"/>
      <c r="AZ27" s="16"/>
      <c r="BA27" s="16"/>
      <c r="BB27" s="27"/>
      <c r="BC27" s="27"/>
      <c r="BD27" s="27"/>
      <c r="BE27" s="16"/>
      <c r="BF27" s="16"/>
      <c r="BG27" s="16"/>
      <c r="BH27" s="16"/>
      <c r="BI27" s="16"/>
      <c r="BJ27" s="16"/>
      <c r="BK27" s="16"/>
      <c r="BL27" s="16"/>
      <c r="BM27" s="16"/>
      <c r="BN27" s="16"/>
      <c r="BO27" s="16"/>
      <c r="BP27" s="16"/>
      <c r="BS27" s="16"/>
      <c r="BT27" s="16"/>
      <c r="BU27" s="16"/>
      <c r="BV27" s="16"/>
      <c r="BW27" s="16"/>
      <c r="BX27" s="16"/>
      <c r="BY27" s="16"/>
      <c r="BZ27" s="16"/>
      <c r="CA27" s="16"/>
      <c r="CB27" s="43"/>
      <c r="CC27" s="16"/>
      <c r="CD27" s="16"/>
      <c r="CE27" s="16"/>
      <c r="CF27" s="16"/>
      <c r="CG27" s="16"/>
      <c r="CH27" s="27"/>
      <c r="CI27" s="16"/>
      <c r="CJ27" s="16"/>
      <c r="CK27" s="16"/>
      <c r="CL27" s="16"/>
      <c r="CM27" s="16"/>
      <c r="CN27" s="16"/>
      <c r="CO27" s="16"/>
      <c r="CP27" s="16"/>
      <c r="CQ27" s="16"/>
      <c r="CR27" s="16"/>
    </row>
    <row r="28" spans="1:96" s="14" customFormat="1" x14ac:dyDescent="0.55000000000000004">
      <c r="A28" s="16">
        <v>2</v>
      </c>
      <c r="B28" s="16">
        <v>2</v>
      </c>
      <c r="C28" s="16">
        <v>0.34799999999999998</v>
      </c>
      <c r="D28" s="16">
        <v>2.1480000000000001</v>
      </c>
      <c r="E28" s="16">
        <v>2</v>
      </c>
      <c r="F28" s="16">
        <v>0.28000000000000003</v>
      </c>
      <c r="G28" s="16">
        <v>0</v>
      </c>
      <c r="H28" s="16">
        <v>0.38100000000000001</v>
      </c>
      <c r="I28" s="16">
        <v>0</v>
      </c>
      <c r="J28" s="16">
        <v>0</v>
      </c>
      <c r="K28" s="23" t="s">
        <v>60</v>
      </c>
      <c r="L28" s="16">
        <f>2*17+2*18</f>
        <v>70</v>
      </c>
      <c r="M28" s="14">
        <f>4*16</f>
        <v>64</v>
      </c>
      <c r="N28" s="14">
        <f>2*16+2*15</f>
        <v>62</v>
      </c>
      <c r="O28" s="14">
        <f>2*15+2*14</f>
        <v>58</v>
      </c>
      <c r="P28" s="14">
        <f>2*13+2*14</f>
        <v>54</v>
      </c>
      <c r="Q28" s="14">
        <f>4*12</f>
        <v>48</v>
      </c>
      <c r="R28" s="14">
        <f>2*11+2*10</f>
        <v>42</v>
      </c>
      <c r="S28" s="7">
        <v>40.252000000000002</v>
      </c>
      <c r="T28" s="7">
        <v>59.123333333333335</v>
      </c>
      <c r="U28" s="7">
        <v>77.311999999999998</v>
      </c>
      <c r="V28" s="7">
        <v>8.2352000000000007</v>
      </c>
      <c r="W28" s="7">
        <v>10.346299999999999</v>
      </c>
      <c r="X28" s="7">
        <v>12.314299999999999</v>
      </c>
      <c r="Y28" s="7">
        <v>12.195600000000001</v>
      </c>
      <c r="Z28" s="7">
        <v>13.776300000000001</v>
      </c>
      <c r="AA28" s="7">
        <v>15.115</v>
      </c>
      <c r="AB28" s="14" t="s">
        <v>60</v>
      </c>
      <c r="AC28" s="28">
        <v>80.961537909703196</v>
      </c>
      <c r="AD28" s="16">
        <f>2*17+2*18</f>
        <v>70</v>
      </c>
      <c r="AE28" s="19">
        <v>20.508959693348</v>
      </c>
      <c r="AF28" s="7">
        <v>15.115</v>
      </c>
      <c r="AG28" s="19">
        <v>63.715489666435097</v>
      </c>
      <c r="AH28" s="7">
        <v>59.123333333333335</v>
      </c>
      <c r="AI28" s="19">
        <v>89.857677756849498</v>
      </c>
      <c r="AJ28" s="7">
        <v>77.311999999999998</v>
      </c>
      <c r="AL28" s="36"/>
      <c r="AM28" s="16"/>
      <c r="AN28" s="16"/>
      <c r="AO28" s="16"/>
      <c r="AP28" s="16"/>
      <c r="AQ28" s="16"/>
      <c r="AR28" s="16"/>
      <c r="AS28" s="16"/>
      <c r="AT28" s="16"/>
      <c r="AU28" s="16"/>
      <c r="AV28" s="16"/>
      <c r="AW28" s="27"/>
      <c r="AX28" s="27"/>
      <c r="AY28" s="27"/>
      <c r="AZ28" s="16"/>
      <c r="BA28" s="16"/>
      <c r="BB28" s="27"/>
      <c r="BC28" s="27"/>
      <c r="BD28" s="27"/>
      <c r="BE28" s="16"/>
      <c r="BF28" s="16"/>
      <c r="BG28" s="16"/>
      <c r="BH28" s="16"/>
      <c r="BI28" s="16"/>
      <c r="BJ28" s="16"/>
      <c r="BK28" s="16"/>
      <c r="BL28" s="16"/>
      <c r="BM28" s="16"/>
      <c r="BN28" s="16"/>
      <c r="BO28" s="16"/>
      <c r="BP28" s="16"/>
      <c r="BS28" s="16"/>
      <c r="BT28" s="16"/>
      <c r="BU28" s="16"/>
      <c r="BV28" s="16"/>
      <c r="BW28" s="16"/>
      <c r="BX28" s="16"/>
      <c r="BY28" s="16"/>
      <c r="BZ28" s="16"/>
      <c r="CA28" s="16"/>
      <c r="CB28" s="43"/>
      <c r="CC28" s="16"/>
      <c r="CD28" s="16"/>
      <c r="CE28" s="16"/>
      <c r="CF28" s="16"/>
      <c r="CG28" s="27"/>
      <c r="CH28" s="27"/>
      <c r="CI28" s="16"/>
      <c r="CJ28" s="16"/>
      <c r="CK28" s="16"/>
      <c r="CL28" s="16"/>
      <c r="CM28" s="16"/>
      <c r="CN28" s="16"/>
      <c r="CO28" s="16"/>
      <c r="CP28" s="16"/>
      <c r="CQ28" s="16"/>
      <c r="CR28" s="16"/>
    </row>
    <row r="29" spans="1:96" s="17" customFormat="1" x14ac:dyDescent="0.55000000000000004">
      <c r="A29" s="39">
        <v>3</v>
      </c>
      <c r="B29" s="39">
        <v>2</v>
      </c>
      <c r="C29" s="39">
        <v>0.3</v>
      </c>
      <c r="D29" s="39">
        <v>1.804</v>
      </c>
      <c r="E29" s="39">
        <v>2</v>
      </c>
      <c r="F29" s="39">
        <v>0.26</v>
      </c>
      <c r="G29" s="39">
        <v>1.7999999999999999E-2</v>
      </c>
      <c r="H29" s="39">
        <v>0</v>
      </c>
      <c r="I29" s="39">
        <v>0</v>
      </c>
      <c r="J29" s="39">
        <v>0</v>
      </c>
      <c r="K29" s="39" t="s">
        <v>61</v>
      </c>
      <c r="L29" s="16">
        <f>3*17+16</f>
        <v>67</v>
      </c>
      <c r="M29" s="17">
        <f>3*15+14</f>
        <v>59</v>
      </c>
      <c r="N29" s="17">
        <f>4*13</f>
        <v>52</v>
      </c>
      <c r="O29" s="17">
        <f>3*11+10</f>
        <v>43</v>
      </c>
      <c r="P29" s="17">
        <f>2*10+2*9</f>
        <v>38</v>
      </c>
      <c r="Q29" s="17">
        <f>2*9+2*8</f>
        <v>34</v>
      </c>
      <c r="R29" s="17">
        <f>3*7+6</f>
        <v>27</v>
      </c>
      <c r="S29" s="7">
        <v>42.425333333333334</v>
      </c>
      <c r="T29" s="7">
        <v>72.897000000000006</v>
      </c>
      <c r="U29" s="7">
        <v>95.896333333333345</v>
      </c>
      <c r="V29" s="7">
        <v>9.1621573698060708</v>
      </c>
      <c r="W29" s="7">
        <v>10.9563478845334</v>
      </c>
      <c r="X29" s="7">
        <v>12.948508965250999</v>
      </c>
      <c r="Y29" s="7">
        <v>16.302467160225699</v>
      </c>
      <c r="Z29" s="7">
        <v>15.174912179942901</v>
      </c>
      <c r="AA29" s="7">
        <v>17.5734728318347</v>
      </c>
      <c r="AB29" s="37" t="s">
        <v>61</v>
      </c>
      <c r="AC29" s="28">
        <v>69.579734408890602</v>
      </c>
      <c r="AD29" s="16">
        <f>3*17+16</f>
        <v>67</v>
      </c>
      <c r="AE29" s="19">
        <v>20.0988634189479</v>
      </c>
      <c r="AF29" s="7">
        <v>17.5734728318347</v>
      </c>
      <c r="AG29" s="19">
        <v>72.883073861938399</v>
      </c>
      <c r="AH29" s="7">
        <v>72.897000000000006</v>
      </c>
      <c r="AI29" s="19">
        <v>89.242814893857897</v>
      </c>
      <c r="AJ29" s="7">
        <v>95.896333333333345</v>
      </c>
      <c r="AL29" s="36"/>
      <c r="AM29" s="16"/>
      <c r="AN29" s="16"/>
      <c r="AO29" s="16"/>
      <c r="AP29" s="16"/>
      <c r="AQ29" s="16"/>
      <c r="AR29" s="16"/>
      <c r="AS29" s="16"/>
      <c r="AT29" s="16"/>
      <c r="AU29" s="16"/>
      <c r="AV29" s="16"/>
      <c r="AW29" s="27"/>
      <c r="AX29" s="27"/>
      <c r="AY29" s="27"/>
      <c r="AZ29" s="16"/>
      <c r="BA29" s="16"/>
      <c r="BB29" s="27"/>
      <c r="BC29" s="27"/>
      <c r="BD29" s="27"/>
      <c r="BE29" s="16"/>
      <c r="BF29" s="16"/>
      <c r="BG29" s="16"/>
      <c r="BH29" s="16"/>
      <c r="BI29" s="16"/>
      <c r="BJ29" s="16"/>
      <c r="BK29" s="16"/>
      <c r="BL29" s="16"/>
      <c r="BM29" s="16"/>
      <c r="BN29" s="16"/>
      <c r="BO29" s="16"/>
      <c r="BP29" s="16"/>
      <c r="BS29" s="16"/>
      <c r="BT29" s="16"/>
      <c r="BU29" s="16"/>
      <c r="BV29" s="16"/>
      <c r="BW29" s="16"/>
      <c r="BX29" s="16"/>
      <c r="BY29" s="16"/>
      <c r="BZ29" s="16"/>
      <c r="CA29" s="16"/>
      <c r="CB29" s="43"/>
      <c r="CC29" s="16"/>
      <c r="CD29" s="16"/>
      <c r="CE29" s="16"/>
      <c r="CF29" s="16"/>
      <c r="CG29" s="16"/>
      <c r="CH29" s="27"/>
      <c r="CI29" s="16"/>
      <c r="CJ29" s="16"/>
      <c r="CK29" s="16"/>
      <c r="CL29" s="16"/>
      <c r="CM29" s="16"/>
      <c r="CN29" s="16"/>
      <c r="CO29" s="16"/>
      <c r="CP29" s="16"/>
      <c r="CQ29" s="16"/>
      <c r="CR29" s="16"/>
    </row>
    <row r="30" spans="1:96" s="17" customFormat="1" x14ac:dyDescent="0.55000000000000004">
      <c r="A30" s="16">
        <v>2</v>
      </c>
      <c r="B30" s="16">
        <v>2</v>
      </c>
      <c r="C30" s="16">
        <v>0.314</v>
      </c>
      <c r="D30" s="16">
        <v>2.1269999999999998</v>
      </c>
      <c r="E30" s="16">
        <v>2</v>
      </c>
      <c r="F30" s="16">
        <v>0.28000000000000003</v>
      </c>
      <c r="G30" s="16">
        <v>6.0000000000000001E-3</v>
      </c>
      <c r="H30" s="16">
        <v>1.9E-2</v>
      </c>
      <c r="I30" s="16">
        <v>0</v>
      </c>
      <c r="J30" s="16">
        <v>0</v>
      </c>
      <c r="K30" s="23" t="s">
        <v>62</v>
      </c>
      <c r="L30" s="16">
        <f>2*11+2*10</f>
        <v>42</v>
      </c>
      <c r="M30" s="17">
        <f>3*10+9</f>
        <v>39</v>
      </c>
      <c r="N30" s="17">
        <f>3*9+10</f>
        <v>37</v>
      </c>
      <c r="O30" s="17">
        <f>3*8+7</f>
        <v>31</v>
      </c>
      <c r="P30" s="17">
        <f>4*7</f>
        <v>28</v>
      </c>
      <c r="Q30" s="17">
        <f>4*6</f>
        <v>24</v>
      </c>
      <c r="R30" s="17">
        <f>3*5+4</f>
        <v>19</v>
      </c>
      <c r="S30" s="7">
        <v>47.562666666666665</v>
      </c>
      <c r="T30" s="7">
        <v>65.605666666666664</v>
      </c>
      <c r="U30" s="7">
        <v>76.947666666666677</v>
      </c>
      <c r="V30" s="7">
        <v>13.244667388197399</v>
      </c>
      <c r="W30" s="7">
        <v>17.180673127227401</v>
      </c>
      <c r="X30" s="7">
        <v>18.2559000113305</v>
      </c>
      <c r="Y30" s="7">
        <v>18.767548515683799</v>
      </c>
      <c r="Z30" s="7">
        <v>19.110153362769498</v>
      </c>
      <c r="AA30" s="7">
        <v>20.662738078179999</v>
      </c>
      <c r="AB30" s="17" t="s">
        <v>62</v>
      </c>
      <c r="AC30" s="28">
        <v>74.398302778118705</v>
      </c>
      <c r="AD30" s="16">
        <f>2*11+2*10</f>
        <v>42</v>
      </c>
      <c r="AE30" s="19">
        <v>20.972718978707</v>
      </c>
      <c r="AF30" s="7">
        <v>20.662738078179999</v>
      </c>
      <c r="AG30" s="19">
        <v>69.050801095355794</v>
      </c>
      <c r="AH30" s="7">
        <v>65.605666666666664</v>
      </c>
      <c r="AI30" s="19">
        <v>86.065886763792406</v>
      </c>
      <c r="AJ30" s="7">
        <v>76.947666666666677</v>
      </c>
      <c r="AL30" s="36"/>
      <c r="AM30" s="16"/>
      <c r="AN30" s="16"/>
      <c r="AO30" s="16"/>
      <c r="AP30" s="16"/>
      <c r="AQ30" s="16"/>
      <c r="AR30" s="16"/>
      <c r="AS30" s="16"/>
      <c r="AT30" s="16"/>
      <c r="AU30" s="16"/>
      <c r="AV30" s="16"/>
      <c r="AW30" s="27"/>
      <c r="AX30" s="27"/>
      <c r="AY30" s="27"/>
      <c r="AZ30" s="16"/>
      <c r="BA30" s="16"/>
      <c r="BB30" s="27"/>
      <c r="BC30" s="27"/>
      <c r="BD30" s="27"/>
      <c r="BE30" s="16"/>
      <c r="BF30" s="16"/>
      <c r="BG30" s="16"/>
      <c r="BH30" s="16"/>
      <c r="BI30" s="16"/>
      <c r="BJ30" s="16"/>
      <c r="BK30" s="16"/>
      <c r="BL30" s="16"/>
      <c r="BM30" s="16"/>
      <c r="BN30" s="16"/>
      <c r="BO30" s="16"/>
      <c r="BP30" s="16"/>
      <c r="BS30" s="16"/>
      <c r="BT30" s="16"/>
      <c r="BU30" s="16"/>
      <c r="BV30" s="16"/>
      <c r="BW30" s="16"/>
      <c r="BX30" s="16"/>
      <c r="BY30" s="16"/>
      <c r="BZ30" s="16"/>
      <c r="CA30" s="16"/>
      <c r="CB30" s="43"/>
      <c r="CC30" s="16"/>
      <c r="CD30" s="16"/>
      <c r="CE30" s="16"/>
      <c r="CF30" s="16"/>
      <c r="CG30" s="16"/>
      <c r="CH30" s="27"/>
      <c r="CI30" s="16"/>
      <c r="CJ30" s="16"/>
      <c r="CK30" s="16"/>
      <c r="CL30" s="16"/>
      <c r="CM30" s="16"/>
      <c r="CN30" s="16"/>
      <c r="CO30" s="16"/>
      <c r="CP30" s="16"/>
      <c r="CQ30" s="16"/>
      <c r="CR30" s="16"/>
    </row>
    <row r="31" spans="1:96" s="18" customFormat="1" x14ac:dyDescent="0.55000000000000004">
      <c r="A31" s="3">
        <v>1</v>
      </c>
      <c r="B31" s="3">
        <v>2</v>
      </c>
      <c r="C31" s="3">
        <v>0.3</v>
      </c>
      <c r="D31" s="3">
        <v>1.7110000000000001</v>
      </c>
      <c r="E31" s="3">
        <v>1</v>
      </c>
      <c r="F31" s="3">
        <v>0.28000000000000003</v>
      </c>
      <c r="G31" s="3">
        <v>3.0000000000000001E-3</v>
      </c>
      <c r="H31" s="3">
        <v>0.33100000000000002</v>
      </c>
      <c r="I31" s="3">
        <v>0</v>
      </c>
      <c r="J31" s="3">
        <v>0</v>
      </c>
      <c r="K31" s="23" t="s">
        <v>63</v>
      </c>
      <c r="L31" s="16">
        <f>4*4</f>
        <v>16</v>
      </c>
      <c r="M31" s="18">
        <v>0</v>
      </c>
      <c r="N31" s="18">
        <v>0</v>
      </c>
      <c r="O31" s="18">
        <v>0</v>
      </c>
      <c r="P31" s="18">
        <v>0</v>
      </c>
      <c r="Q31" s="18">
        <v>0</v>
      </c>
      <c r="R31" s="18">
        <v>0</v>
      </c>
      <c r="S31" s="7"/>
      <c r="T31" s="7"/>
      <c r="U31" s="7"/>
      <c r="V31" s="7"/>
      <c r="W31" s="7"/>
      <c r="X31" s="7"/>
      <c r="Y31" s="7"/>
      <c r="Z31" s="7"/>
      <c r="AA31" s="7"/>
      <c r="AB31" s="17" t="s">
        <v>63</v>
      </c>
      <c r="AC31" s="29">
        <v>72.378350031661</v>
      </c>
      <c r="AD31" s="16">
        <f>4*4</f>
        <v>16</v>
      </c>
      <c r="AE31" s="7"/>
      <c r="AF31" s="7"/>
      <c r="AG31" s="27">
        <v>0</v>
      </c>
      <c r="AH31" s="7"/>
      <c r="AI31" s="27"/>
      <c r="AJ31" s="7"/>
      <c r="AL31" s="36"/>
      <c r="AM31" s="16"/>
      <c r="AN31" s="16"/>
      <c r="AO31" s="16"/>
      <c r="AP31" s="16"/>
      <c r="AQ31" s="16"/>
      <c r="AR31" s="16"/>
      <c r="AS31" s="16"/>
      <c r="AT31" s="16"/>
      <c r="AU31" s="16"/>
      <c r="AV31" s="16"/>
      <c r="AW31" s="27"/>
      <c r="AX31" s="27"/>
      <c r="AY31" s="27"/>
      <c r="AZ31" s="16"/>
      <c r="BA31" s="16"/>
      <c r="BB31" s="27"/>
      <c r="BC31" s="27"/>
      <c r="BD31" s="27"/>
      <c r="BE31" s="16"/>
      <c r="BF31" s="16"/>
      <c r="BG31" s="16"/>
      <c r="BH31" s="16"/>
      <c r="BI31" s="16"/>
      <c r="BJ31" s="16"/>
      <c r="BK31" s="16"/>
      <c r="BL31" s="16"/>
      <c r="BM31" s="16"/>
      <c r="BN31" s="16"/>
      <c r="BO31" s="16"/>
      <c r="BP31" s="16"/>
      <c r="BS31" s="16"/>
      <c r="BT31" s="16"/>
      <c r="BU31" s="16"/>
      <c r="BV31" s="16"/>
      <c r="BW31" s="16"/>
      <c r="BX31" s="16"/>
      <c r="BY31" s="16"/>
      <c r="BZ31" s="16"/>
      <c r="CA31" s="16"/>
      <c r="CB31" s="43"/>
      <c r="CC31" s="16"/>
      <c r="CD31" s="16"/>
      <c r="CE31" s="16"/>
      <c r="CF31" s="16"/>
      <c r="CG31" s="16"/>
      <c r="CH31" s="27"/>
      <c r="CI31" s="16"/>
      <c r="CJ31" s="16"/>
      <c r="CK31" s="16"/>
      <c r="CL31" s="16"/>
      <c r="CM31" s="16"/>
      <c r="CN31" s="16"/>
      <c r="CO31" s="16"/>
      <c r="CP31" s="16"/>
      <c r="CQ31" s="16"/>
      <c r="CR31" s="16"/>
    </row>
    <row r="32" spans="1:96" s="18" customFormat="1" x14ac:dyDescent="0.55000000000000004">
      <c r="A32" s="16">
        <v>1</v>
      </c>
      <c r="B32" s="16">
        <v>2</v>
      </c>
      <c r="C32" s="16">
        <v>0.33300000000000002</v>
      </c>
      <c r="D32" s="16">
        <v>1.754</v>
      </c>
      <c r="E32" s="16">
        <v>1</v>
      </c>
      <c r="F32" s="16">
        <v>0.28000000000000003</v>
      </c>
      <c r="G32" s="16">
        <v>0</v>
      </c>
      <c r="H32" s="16">
        <v>0.4</v>
      </c>
      <c r="I32" s="16">
        <v>0</v>
      </c>
      <c r="J32" s="16">
        <v>0</v>
      </c>
      <c r="K32" s="23" t="s">
        <v>64</v>
      </c>
      <c r="L32" s="16">
        <f>2*17+2*18</f>
        <v>70</v>
      </c>
      <c r="M32" s="18">
        <f>3*17+18</f>
        <v>69</v>
      </c>
      <c r="N32" s="18">
        <f>3*16+17</f>
        <v>65</v>
      </c>
      <c r="O32" s="18">
        <f>4*17</f>
        <v>68</v>
      </c>
      <c r="P32" s="18">
        <f>4*16</f>
        <v>64</v>
      </c>
      <c r="Q32" s="18">
        <f>4*16</f>
        <v>64</v>
      </c>
      <c r="R32" s="18">
        <f>3*16+15</f>
        <v>63</v>
      </c>
      <c r="S32" s="7">
        <v>45.986666666666657</v>
      </c>
      <c r="T32" s="7">
        <v>59.982999999999997</v>
      </c>
      <c r="U32" s="27">
        <v>75.219666666666669</v>
      </c>
      <c r="V32" s="7">
        <v>8.0574167221227295</v>
      </c>
      <c r="W32" s="7">
        <v>10.3406175216001</v>
      </c>
      <c r="X32" s="7">
        <v>12.104000853034201</v>
      </c>
      <c r="Y32" s="7">
        <v>12.386494848520901</v>
      </c>
      <c r="Z32" s="7">
        <v>13.2884789475436</v>
      </c>
      <c r="AA32" s="7">
        <v>15.5828178090417</v>
      </c>
      <c r="AB32" s="18" t="s">
        <v>64</v>
      </c>
      <c r="AC32" s="28">
        <v>75.660821785041406</v>
      </c>
      <c r="AD32" s="16">
        <f>2*17+2*18</f>
        <v>70</v>
      </c>
      <c r="AE32" s="19">
        <v>22.2645338272205</v>
      </c>
      <c r="AF32" s="7">
        <v>15.5828178090417</v>
      </c>
      <c r="AG32" s="19">
        <v>62.381971479785904</v>
      </c>
      <c r="AH32" s="7">
        <v>59.982999999999997</v>
      </c>
      <c r="AI32" s="19">
        <v>95.254315724536298</v>
      </c>
      <c r="AJ32" s="7">
        <v>75.219666666666669</v>
      </c>
      <c r="AL32" s="36"/>
      <c r="AM32" s="16"/>
      <c r="AN32" s="16"/>
      <c r="AO32" s="16"/>
      <c r="AP32" s="16"/>
      <c r="AQ32" s="16"/>
      <c r="AR32" s="16"/>
      <c r="AS32" s="16"/>
      <c r="AT32" s="16"/>
      <c r="AU32" s="16"/>
      <c r="AV32" s="16"/>
      <c r="AW32" s="27"/>
      <c r="AX32" s="27"/>
      <c r="AY32" s="27"/>
      <c r="AZ32" s="16"/>
      <c r="BA32" s="16"/>
      <c r="BB32" s="27"/>
      <c r="BC32" s="27"/>
      <c r="BD32" s="27"/>
      <c r="BE32" s="16"/>
      <c r="BF32" s="16"/>
      <c r="BG32" s="16"/>
      <c r="BH32" s="16"/>
      <c r="BI32" s="16"/>
      <c r="BJ32" s="16"/>
      <c r="BK32" s="16"/>
      <c r="BL32" s="16"/>
      <c r="BM32" s="16"/>
      <c r="BN32" s="16"/>
      <c r="BO32" s="16"/>
      <c r="BP32" s="16"/>
      <c r="BS32" s="16"/>
      <c r="BT32" s="16"/>
      <c r="BU32" s="16"/>
      <c r="BV32" s="16"/>
      <c r="BW32" s="16"/>
      <c r="BX32" s="16"/>
      <c r="BY32" s="16"/>
      <c r="BZ32" s="16"/>
      <c r="CA32" s="16"/>
      <c r="CB32" s="43"/>
      <c r="CC32" s="16"/>
      <c r="CD32" s="16"/>
      <c r="CE32" s="16"/>
      <c r="CF32" s="16"/>
      <c r="CG32" s="16"/>
      <c r="CH32" s="27"/>
      <c r="CI32" s="16"/>
      <c r="CJ32" s="16"/>
      <c r="CK32" s="16"/>
      <c r="CL32" s="16"/>
      <c r="CM32" s="16"/>
      <c r="CN32" s="16"/>
      <c r="CO32" s="16"/>
      <c r="CP32" s="16"/>
      <c r="CQ32" s="16"/>
      <c r="CR32" s="16"/>
    </row>
    <row r="33" spans="1:96" s="18" customFormat="1" x14ac:dyDescent="0.55000000000000004">
      <c r="A33" s="16">
        <v>2</v>
      </c>
      <c r="B33" s="16">
        <v>1</v>
      </c>
      <c r="C33" s="16">
        <v>0.3</v>
      </c>
      <c r="D33" s="16">
        <v>1.72</v>
      </c>
      <c r="E33" s="16">
        <v>1</v>
      </c>
      <c r="F33" s="16">
        <v>0.22</v>
      </c>
      <c r="G33" s="16">
        <v>0</v>
      </c>
      <c r="H33" s="16">
        <v>0.14499999999999999</v>
      </c>
      <c r="I33" s="16">
        <v>0</v>
      </c>
      <c r="J33" s="16">
        <v>0</v>
      </c>
      <c r="K33" s="23" t="s">
        <v>65</v>
      </c>
      <c r="L33" s="16">
        <v>0</v>
      </c>
      <c r="M33" s="18">
        <v>0</v>
      </c>
      <c r="N33" s="18">
        <v>0</v>
      </c>
      <c r="O33" s="18">
        <v>0</v>
      </c>
      <c r="P33" s="18">
        <v>0</v>
      </c>
      <c r="Q33" s="18">
        <v>0</v>
      </c>
      <c r="R33" s="18">
        <v>0</v>
      </c>
      <c r="S33" s="7"/>
      <c r="T33" s="7"/>
      <c r="U33" s="16"/>
      <c r="AB33" s="18" t="s">
        <v>65</v>
      </c>
      <c r="AC33" s="28">
        <v>72.844903083256</v>
      </c>
      <c r="AD33" s="16">
        <v>0</v>
      </c>
      <c r="AE33" s="7"/>
      <c r="AF33" s="7"/>
      <c r="AG33" s="27">
        <v>0</v>
      </c>
      <c r="AH33" s="7"/>
      <c r="AI33" s="27"/>
      <c r="AJ33" s="7"/>
      <c r="AL33" s="36"/>
      <c r="AM33" s="16"/>
      <c r="AN33" s="16"/>
      <c r="AO33" s="16"/>
      <c r="AP33" s="16"/>
      <c r="AQ33" s="16"/>
      <c r="AR33" s="16"/>
      <c r="AS33" s="16"/>
      <c r="AT33" s="16"/>
      <c r="AU33" s="16"/>
      <c r="AV33" s="16"/>
      <c r="AW33" s="27"/>
      <c r="AX33" s="27"/>
      <c r="AY33" s="27"/>
      <c r="AZ33" s="16"/>
      <c r="BA33" s="16"/>
      <c r="BB33" s="27"/>
      <c r="BC33" s="27"/>
      <c r="BD33" s="27"/>
      <c r="BE33" s="16"/>
      <c r="BF33" s="16"/>
      <c r="BG33" s="16"/>
      <c r="BH33" s="16"/>
      <c r="BI33" s="16"/>
      <c r="BJ33" s="16"/>
      <c r="BK33" s="16"/>
      <c r="BL33" s="16"/>
      <c r="BM33" s="16"/>
      <c r="BN33" s="16"/>
      <c r="BO33" s="16"/>
      <c r="BP33" s="16"/>
      <c r="BS33" s="16"/>
      <c r="BT33" s="16"/>
      <c r="BU33" s="16"/>
      <c r="BV33" s="16"/>
      <c r="BW33" s="16"/>
      <c r="BX33" s="16"/>
      <c r="BY33" s="16"/>
      <c r="BZ33" s="16"/>
      <c r="CA33" s="16"/>
      <c r="CB33" s="43"/>
      <c r="CC33" s="16"/>
      <c r="CD33" s="16"/>
      <c r="CE33" s="16"/>
      <c r="CF33" s="16"/>
      <c r="CG33" s="16"/>
      <c r="CH33" s="27"/>
      <c r="CI33" s="16"/>
      <c r="CJ33" s="16"/>
      <c r="CK33" s="16"/>
      <c r="CL33" s="16"/>
      <c r="CM33" s="16"/>
      <c r="CN33" s="16"/>
      <c r="CO33" s="16"/>
      <c r="CP33" s="16"/>
      <c r="CQ33" s="16"/>
      <c r="CR33" s="16"/>
    </row>
    <row r="34" spans="1:96" s="18" customFormat="1" x14ac:dyDescent="0.55000000000000004">
      <c r="A34" s="16">
        <v>1</v>
      </c>
      <c r="B34" s="16">
        <v>1</v>
      </c>
      <c r="C34" s="16">
        <v>0.33300000000000002</v>
      </c>
      <c r="D34" s="16">
        <v>1.754</v>
      </c>
      <c r="E34" s="16">
        <v>1</v>
      </c>
      <c r="F34" s="16">
        <v>0.25</v>
      </c>
      <c r="G34" s="16">
        <v>0</v>
      </c>
      <c r="H34" s="16">
        <v>0.4</v>
      </c>
      <c r="I34" s="16">
        <v>0</v>
      </c>
      <c r="J34" s="16">
        <v>0</v>
      </c>
      <c r="K34" s="23" t="s">
        <v>66</v>
      </c>
      <c r="L34" s="16">
        <f>2*15+16+14</f>
        <v>60</v>
      </c>
      <c r="M34" s="18">
        <f>2*15+2*14</f>
        <v>58</v>
      </c>
      <c r="N34" s="18">
        <f>2*14+15+13</f>
        <v>56</v>
      </c>
      <c r="O34" s="18">
        <f>3*14+15</f>
        <v>57</v>
      </c>
      <c r="P34" s="18">
        <f>3*14+15</f>
        <v>57</v>
      </c>
      <c r="Q34" s="18">
        <f>2*13+2*14</f>
        <v>54</v>
      </c>
      <c r="R34" s="18">
        <f>3*13+12</f>
        <v>51</v>
      </c>
      <c r="S34" s="7">
        <v>46.119666666666667</v>
      </c>
      <c r="T34" s="7">
        <v>59.9</v>
      </c>
      <c r="U34" s="27">
        <v>73.529666666666671</v>
      </c>
      <c r="V34" s="7">
        <v>9.7470954256854103</v>
      </c>
      <c r="W34" s="7">
        <v>10.6318376783716</v>
      </c>
      <c r="X34" s="7">
        <v>13.041758275049</v>
      </c>
      <c r="Y34" s="7">
        <v>14.478894273387899</v>
      </c>
      <c r="Z34" s="7">
        <v>15.333471548339199</v>
      </c>
      <c r="AA34" s="7">
        <v>17.0944247368489</v>
      </c>
      <c r="AB34" s="18" t="s">
        <v>66</v>
      </c>
      <c r="AC34" s="28">
        <v>68.478830881467701</v>
      </c>
      <c r="AD34" s="16">
        <f>2*15+16+14</f>
        <v>60</v>
      </c>
      <c r="AE34" s="19">
        <v>22.783733905618501</v>
      </c>
      <c r="AF34" s="7">
        <v>17.0944247368489</v>
      </c>
      <c r="AG34" s="19">
        <v>58.884387482113603</v>
      </c>
      <c r="AH34" s="7">
        <v>59.9</v>
      </c>
      <c r="AI34" s="19">
        <v>82.423572483005799</v>
      </c>
      <c r="AJ34" s="7">
        <v>73.529666666666671</v>
      </c>
      <c r="AL34" s="36"/>
      <c r="AM34" s="16"/>
      <c r="AN34" s="16"/>
      <c r="AO34" s="16"/>
      <c r="AP34" s="16"/>
      <c r="AQ34" s="16"/>
      <c r="AR34" s="16"/>
      <c r="AS34" s="16"/>
      <c r="AT34" s="16"/>
      <c r="AU34" s="16"/>
      <c r="AV34" s="16"/>
      <c r="AW34" s="27"/>
      <c r="AX34" s="27"/>
      <c r="AY34" s="27"/>
      <c r="AZ34" s="16"/>
      <c r="BA34" s="16"/>
      <c r="BB34" s="27"/>
      <c r="BC34" s="27"/>
      <c r="BD34" s="27"/>
      <c r="BE34" s="16"/>
      <c r="BF34" s="16"/>
      <c r="BG34" s="16"/>
      <c r="BH34" s="16"/>
      <c r="BI34" s="16"/>
      <c r="BJ34" s="16"/>
      <c r="BK34" s="16"/>
      <c r="BL34" s="16"/>
      <c r="BM34" s="16"/>
      <c r="BN34" s="16"/>
      <c r="BO34" s="16"/>
      <c r="BP34" s="16"/>
      <c r="BS34" s="16"/>
      <c r="BT34" s="16"/>
      <c r="BU34" s="16"/>
      <c r="BV34" s="16"/>
      <c r="BW34" s="16"/>
      <c r="BX34" s="16"/>
      <c r="BY34" s="16"/>
      <c r="BZ34" s="16"/>
      <c r="CA34" s="16"/>
      <c r="CB34" s="43"/>
      <c r="CC34" s="16"/>
      <c r="CD34" s="16"/>
      <c r="CE34" s="16"/>
      <c r="CF34" s="16"/>
      <c r="CG34" s="16"/>
      <c r="CH34" s="27"/>
      <c r="CI34" s="16"/>
      <c r="CJ34" s="16"/>
      <c r="CK34" s="16"/>
      <c r="CL34" s="16"/>
      <c r="CM34" s="16"/>
      <c r="CN34" s="16"/>
      <c r="CO34" s="16"/>
      <c r="CP34" s="16"/>
      <c r="CQ34" s="16"/>
      <c r="CR34" s="16"/>
    </row>
    <row r="35" spans="1:96" s="20" customFormat="1" x14ac:dyDescent="0.55000000000000004">
      <c r="A35" s="3">
        <v>3</v>
      </c>
      <c r="B35" s="3">
        <v>1</v>
      </c>
      <c r="C35" s="3">
        <v>0.33300000000000002</v>
      </c>
      <c r="D35" s="3">
        <v>1.754</v>
      </c>
      <c r="E35" s="3">
        <v>1</v>
      </c>
      <c r="F35" s="3">
        <v>0.25</v>
      </c>
      <c r="G35" s="3">
        <v>0</v>
      </c>
      <c r="H35" s="3">
        <v>0.17799999999999999</v>
      </c>
      <c r="I35" s="3">
        <v>0</v>
      </c>
      <c r="J35" s="3">
        <v>0</v>
      </c>
      <c r="K35" s="23" t="s">
        <v>67</v>
      </c>
      <c r="L35" s="16">
        <f>4*24</f>
        <v>96</v>
      </c>
      <c r="M35" s="20">
        <f>4*23</f>
        <v>92</v>
      </c>
      <c r="N35" s="20">
        <f>3*22+21</f>
        <v>87</v>
      </c>
      <c r="O35" s="20">
        <f>3*21+20</f>
        <v>83</v>
      </c>
      <c r="P35" s="20">
        <f>4*21</f>
        <v>84</v>
      </c>
      <c r="Q35" s="20">
        <f>3*20+21</f>
        <v>81</v>
      </c>
      <c r="R35" s="20">
        <f>3*20+19</f>
        <v>79</v>
      </c>
      <c r="S35" s="7">
        <v>43.076000000000001</v>
      </c>
      <c r="T35" s="7">
        <v>70.508333333333326</v>
      </c>
      <c r="U35" s="27">
        <v>93.423999999999992</v>
      </c>
      <c r="V35" s="7">
        <v>7.9490596762768604</v>
      </c>
      <c r="W35" s="7">
        <v>8.9568646490359001</v>
      </c>
      <c r="X35" s="7">
        <v>10.662553686791499</v>
      </c>
      <c r="Y35" s="7">
        <v>11.0671722393101</v>
      </c>
      <c r="Z35" s="7">
        <v>10.8414946798842</v>
      </c>
      <c r="AA35" s="7">
        <v>14.021954285314299</v>
      </c>
      <c r="AB35" s="18" t="s">
        <v>67</v>
      </c>
      <c r="AC35" s="29">
        <v>77.183965029772907</v>
      </c>
      <c r="AD35" s="20">
        <v>96</v>
      </c>
      <c r="AE35" s="19">
        <v>19.755680642845601</v>
      </c>
      <c r="AF35" s="7">
        <v>14.021954285314299</v>
      </c>
      <c r="AG35" s="19">
        <v>66.055556096034806</v>
      </c>
      <c r="AH35" s="7">
        <v>70.508333333333326</v>
      </c>
      <c r="AI35" s="19">
        <v>100.82216315025801</v>
      </c>
      <c r="AJ35" s="7">
        <v>93.423999999999992</v>
      </c>
      <c r="AL35" s="36"/>
      <c r="AM35" s="16"/>
      <c r="AN35" s="16"/>
      <c r="AO35" s="16"/>
      <c r="AP35" s="16"/>
      <c r="AQ35" s="16"/>
      <c r="AR35" s="16"/>
      <c r="AS35" s="16"/>
      <c r="AT35" s="16"/>
      <c r="AU35" s="16"/>
      <c r="AV35" s="16"/>
      <c r="AW35" s="27"/>
      <c r="AX35" s="27"/>
      <c r="AY35" s="27"/>
      <c r="AZ35" s="16"/>
      <c r="BA35" s="16"/>
      <c r="BB35" s="27"/>
      <c r="BC35" s="27"/>
      <c r="BD35" s="27"/>
      <c r="BE35" s="16"/>
      <c r="BF35" s="16"/>
      <c r="BG35" s="16"/>
      <c r="BH35" s="16"/>
      <c r="BI35" s="16"/>
      <c r="BJ35" s="16"/>
      <c r="BK35" s="16"/>
      <c r="BL35" s="16"/>
      <c r="BM35" s="16"/>
      <c r="BN35" s="16"/>
      <c r="BO35" s="16"/>
      <c r="BP35" s="16"/>
      <c r="BS35" s="16"/>
      <c r="BT35" s="16"/>
      <c r="BU35" s="16"/>
      <c r="BV35" s="16"/>
      <c r="BW35" s="16"/>
      <c r="BX35" s="16"/>
      <c r="BY35" s="16"/>
      <c r="BZ35" s="16"/>
      <c r="CA35" s="16"/>
      <c r="CB35" s="43"/>
      <c r="CC35" s="16"/>
      <c r="CD35" s="16"/>
      <c r="CE35" s="16"/>
      <c r="CF35" s="16"/>
      <c r="CG35" s="16"/>
      <c r="CH35" s="27"/>
      <c r="CI35" s="16"/>
      <c r="CJ35" s="16"/>
      <c r="CK35" s="16"/>
      <c r="CL35" s="16"/>
      <c r="CM35" s="16"/>
      <c r="CN35" s="16"/>
      <c r="CO35" s="16"/>
      <c r="CP35" s="16"/>
      <c r="CQ35" s="16"/>
      <c r="CR35" s="16"/>
    </row>
    <row r="36" spans="1:96" s="20" customFormat="1" x14ac:dyDescent="0.55000000000000004">
      <c r="A36" s="39">
        <v>3</v>
      </c>
      <c r="B36" s="39">
        <v>3</v>
      </c>
      <c r="C36" s="39">
        <v>0.3</v>
      </c>
      <c r="D36" s="39">
        <v>1.7</v>
      </c>
      <c r="E36" s="39">
        <v>1</v>
      </c>
      <c r="F36" s="39">
        <v>0.28000000000000003</v>
      </c>
      <c r="G36" s="39">
        <v>1.2999999999999999E-2</v>
      </c>
      <c r="H36" s="39">
        <v>0.4</v>
      </c>
      <c r="I36" s="39">
        <v>0</v>
      </c>
      <c r="J36" s="39">
        <v>0</v>
      </c>
      <c r="K36" s="39" t="s">
        <v>68</v>
      </c>
      <c r="L36" s="16">
        <f>4*20</f>
        <v>80</v>
      </c>
      <c r="M36" s="20">
        <f>2*18+2*17</f>
        <v>70</v>
      </c>
      <c r="N36" s="20">
        <f>3*16+17</f>
        <v>65</v>
      </c>
      <c r="O36" s="20">
        <f>3*15+14</f>
        <v>59</v>
      </c>
      <c r="P36" s="20">
        <f>2*14+13</f>
        <v>41</v>
      </c>
      <c r="Q36" s="20">
        <f>4*13</f>
        <v>52</v>
      </c>
      <c r="R36" s="20">
        <f>2*12+13+11</f>
        <v>48</v>
      </c>
      <c r="S36" s="7">
        <v>50.577666666666666</v>
      </c>
      <c r="T36" s="7">
        <v>74.492666666666665</v>
      </c>
      <c r="U36" s="7">
        <v>94.240333333333339</v>
      </c>
      <c r="V36" s="7">
        <v>9.0355551711090705</v>
      </c>
      <c r="W36" s="7">
        <v>12.764708661880301</v>
      </c>
      <c r="X36" s="7">
        <v>12.1996872073913</v>
      </c>
      <c r="Y36" s="7">
        <v>13.287486521499201</v>
      </c>
      <c r="Z36" s="7">
        <v>12.959298118448199</v>
      </c>
      <c r="AA36" s="7">
        <v>16.8295642761808</v>
      </c>
      <c r="AB36" s="3" t="s">
        <v>68</v>
      </c>
      <c r="AC36" s="28">
        <v>74.502046383453603</v>
      </c>
      <c r="AD36" s="20">
        <v>80</v>
      </c>
      <c r="AE36" s="19">
        <v>20.140017831889502</v>
      </c>
      <c r="AF36" s="7">
        <v>16.8295642761808</v>
      </c>
      <c r="AG36" s="19">
        <v>74.708716816283399</v>
      </c>
      <c r="AH36" s="7">
        <v>74.492666666666665</v>
      </c>
      <c r="AI36" s="19">
        <v>98.270663452149407</v>
      </c>
      <c r="AJ36" s="7">
        <v>94.240333333333339</v>
      </c>
      <c r="AL36" s="36"/>
      <c r="AM36" s="16"/>
      <c r="AN36" s="45"/>
      <c r="AO36" s="16"/>
      <c r="AP36" s="16"/>
      <c r="AQ36" s="16"/>
      <c r="AR36" s="16"/>
      <c r="AS36" s="16"/>
      <c r="AT36" s="16"/>
      <c r="AU36" s="16"/>
      <c r="AV36" s="16"/>
      <c r="AW36" s="27"/>
      <c r="AX36" s="27"/>
      <c r="AY36" s="27"/>
      <c r="AZ36" s="16"/>
      <c r="BA36" s="16"/>
      <c r="BB36" s="27"/>
      <c r="BC36" s="27"/>
      <c r="BD36" s="27"/>
      <c r="BE36" s="16"/>
      <c r="BF36" s="16"/>
      <c r="BG36" s="16"/>
      <c r="BH36" s="16"/>
      <c r="BI36" s="16"/>
      <c r="BJ36" s="16"/>
      <c r="BK36" s="16"/>
      <c r="BL36" s="16"/>
      <c r="BM36" s="16"/>
      <c r="BN36" s="16"/>
      <c r="BO36" s="16"/>
      <c r="BP36" s="16"/>
      <c r="BS36" s="16"/>
      <c r="BT36" s="16"/>
      <c r="BU36" s="16"/>
      <c r="BV36" s="16"/>
      <c r="BW36" s="16"/>
      <c r="BX36" s="16"/>
      <c r="BY36" s="16"/>
      <c r="BZ36" s="16"/>
      <c r="CA36" s="16"/>
      <c r="CB36" s="43"/>
      <c r="CC36" s="16"/>
      <c r="CD36" s="16"/>
      <c r="CE36" s="16"/>
      <c r="CF36" s="16"/>
      <c r="CG36" s="16"/>
      <c r="CH36" s="27"/>
      <c r="CI36" s="16"/>
      <c r="CJ36" s="16"/>
      <c r="CK36" s="16"/>
      <c r="CL36" s="16"/>
      <c r="CM36" s="16"/>
      <c r="CN36" s="16"/>
      <c r="CO36" s="16"/>
      <c r="CP36" s="16"/>
      <c r="CQ36" s="16"/>
      <c r="CR36" s="16"/>
    </row>
    <row r="37" spans="1:96" s="20" customFormat="1" x14ac:dyDescent="0.55000000000000004">
      <c r="A37" s="16">
        <v>3</v>
      </c>
      <c r="B37" s="16">
        <v>3</v>
      </c>
      <c r="C37" s="16">
        <v>0.3</v>
      </c>
      <c r="D37" s="16">
        <v>1.9410000000000001</v>
      </c>
      <c r="E37" s="16">
        <v>2</v>
      </c>
      <c r="F37" s="16">
        <v>0.28000000000000003</v>
      </c>
      <c r="G37" s="16">
        <v>1.2999999999999999E-2</v>
      </c>
      <c r="H37" s="16">
        <v>0.4</v>
      </c>
      <c r="I37" s="16">
        <v>0</v>
      </c>
      <c r="J37" s="16">
        <v>0</v>
      </c>
      <c r="K37" s="23" t="s">
        <v>69</v>
      </c>
      <c r="L37" s="16">
        <f>3*22+21</f>
        <v>87</v>
      </c>
      <c r="M37" s="20">
        <f>3*20+19</f>
        <v>79</v>
      </c>
      <c r="N37" s="20">
        <f>3*18+19</f>
        <v>73</v>
      </c>
      <c r="O37" s="20">
        <f>15+16+17+18</f>
        <v>66</v>
      </c>
      <c r="P37" s="20">
        <f>3*15+14</f>
        <v>59</v>
      </c>
      <c r="Q37" s="20">
        <f>3*14+13</f>
        <v>55</v>
      </c>
      <c r="R37" s="20">
        <f>3*12+13</f>
        <v>49</v>
      </c>
      <c r="S37" s="7">
        <v>49.293333333333329</v>
      </c>
      <c r="T37" s="7">
        <v>73.210000000000008</v>
      </c>
      <c r="U37" s="7">
        <v>94.104333333333329</v>
      </c>
      <c r="V37" s="7">
        <v>8.3863807270122805</v>
      </c>
      <c r="W37" s="7">
        <v>8.4638022827728392</v>
      </c>
      <c r="X37" s="7">
        <v>9.94429225651864</v>
      </c>
      <c r="Y37" s="7">
        <v>12.2478749490244</v>
      </c>
      <c r="Z37" s="7">
        <v>12.182090810000499</v>
      </c>
      <c r="AA37" s="7">
        <v>13.8261287132335</v>
      </c>
      <c r="AB37" s="20" t="s">
        <v>69</v>
      </c>
      <c r="AC37" s="28">
        <v>70.976576025382002</v>
      </c>
      <c r="AD37" s="20">
        <v>87</v>
      </c>
      <c r="AE37" s="19">
        <v>21.556532231677799</v>
      </c>
      <c r="AF37" s="7">
        <v>13.8261287132335</v>
      </c>
      <c r="AG37" s="19">
        <v>74.783149708797893</v>
      </c>
      <c r="AH37" s="7">
        <v>73.210000000000008</v>
      </c>
      <c r="AI37" s="19">
        <v>94.979218343990198</v>
      </c>
      <c r="AJ37" s="7">
        <v>94.104333333333329</v>
      </c>
      <c r="AL37" s="36"/>
      <c r="AM37" s="16"/>
      <c r="AN37" s="16"/>
      <c r="AO37" s="16"/>
      <c r="AP37" s="16"/>
      <c r="AQ37" s="16"/>
      <c r="AR37" s="16"/>
      <c r="AS37" s="16"/>
      <c r="AT37" s="16"/>
      <c r="AU37" s="16"/>
      <c r="AV37" s="16"/>
      <c r="AW37" s="16"/>
      <c r="AX37" s="16"/>
      <c r="AY37" s="16"/>
      <c r="AZ37" s="16"/>
      <c r="BA37" s="16"/>
      <c r="BB37" s="27"/>
      <c r="BC37" s="27"/>
      <c r="BD37" s="27"/>
      <c r="BE37" s="16"/>
      <c r="BF37" s="16"/>
      <c r="BG37" s="16"/>
      <c r="BH37" s="16"/>
      <c r="BI37" s="16"/>
      <c r="BJ37" s="16"/>
      <c r="BK37" s="16"/>
      <c r="BL37" s="16"/>
      <c r="BM37" s="16"/>
      <c r="BN37" s="16"/>
      <c r="BO37" s="16"/>
      <c r="BP37" s="16"/>
      <c r="BS37" s="16"/>
      <c r="BT37" s="16"/>
      <c r="BU37" s="16"/>
      <c r="BV37" s="16"/>
      <c r="BW37" s="16"/>
      <c r="BX37" s="16"/>
      <c r="BY37" s="16"/>
      <c r="BZ37" s="16"/>
      <c r="CA37" s="16"/>
      <c r="CB37" s="43"/>
      <c r="CC37" s="16"/>
      <c r="CD37" s="16"/>
      <c r="CE37" s="16"/>
      <c r="CF37" s="16"/>
      <c r="CG37" s="16"/>
      <c r="CH37" s="27"/>
      <c r="CI37" s="16"/>
      <c r="CJ37" s="16"/>
      <c r="CK37" s="16"/>
      <c r="CL37" s="16"/>
      <c r="CM37" s="16"/>
      <c r="CN37" s="16"/>
      <c r="CO37" s="16"/>
      <c r="CP37" s="16"/>
      <c r="CQ37" s="16"/>
      <c r="CR37" s="16"/>
    </row>
    <row r="38" spans="1:96" s="20" customFormat="1" x14ac:dyDescent="0.55000000000000004">
      <c r="A38" s="39">
        <v>2</v>
      </c>
      <c r="B38" s="39">
        <v>2</v>
      </c>
      <c r="C38" s="39">
        <v>0.3</v>
      </c>
      <c r="D38" s="39">
        <v>1.7549999999999999</v>
      </c>
      <c r="E38" s="39">
        <v>2</v>
      </c>
      <c r="F38" s="39">
        <v>0.28000000000000003</v>
      </c>
      <c r="G38" s="39">
        <v>1.2999999999999999E-2</v>
      </c>
      <c r="H38" s="39">
        <v>0.106</v>
      </c>
      <c r="I38" s="39">
        <v>0</v>
      </c>
      <c r="J38" s="39">
        <v>0</v>
      </c>
      <c r="K38" s="39" t="s">
        <v>70</v>
      </c>
      <c r="L38" s="16">
        <f>2*16+2*15</f>
        <v>62</v>
      </c>
      <c r="M38" s="20">
        <f>4*15</f>
        <v>60</v>
      </c>
      <c r="N38" s="20">
        <f>4*14</f>
        <v>56</v>
      </c>
      <c r="O38" s="20">
        <f>2*13+12+11</f>
        <v>49</v>
      </c>
      <c r="P38" s="20">
        <f>2*12+2*11</f>
        <v>46</v>
      </c>
      <c r="Q38" s="20">
        <f>3*9+10</f>
        <v>37</v>
      </c>
      <c r="R38" s="20">
        <f>2*9+2*8</f>
        <v>34</v>
      </c>
      <c r="S38" s="7">
        <v>53.721333333333341</v>
      </c>
      <c r="T38" s="7">
        <v>67.027333333333331</v>
      </c>
      <c r="U38" s="27">
        <v>81.208000000000013</v>
      </c>
      <c r="V38" s="7">
        <v>9.3959056522463005</v>
      </c>
      <c r="W38" s="7">
        <v>14.473106363082501</v>
      </c>
      <c r="X38" s="7">
        <v>13.722288637000901</v>
      </c>
      <c r="Y38" s="7">
        <v>16.597903248149301</v>
      </c>
      <c r="Z38" s="7">
        <v>18.785355538072299</v>
      </c>
      <c r="AA38" s="7">
        <v>23.2239864396279</v>
      </c>
      <c r="AB38" s="37" t="s">
        <v>70</v>
      </c>
      <c r="AC38" s="28">
        <v>79.229527828614593</v>
      </c>
      <c r="AD38" s="20">
        <v>62</v>
      </c>
      <c r="AE38" s="19">
        <v>21.979062740704901</v>
      </c>
      <c r="AF38" s="7">
        <v>23.2239864396279</v>
      </c>
      <c r="AG38" s="19">
        <v>70.574052214689104</v>
      </c>
      <c r="AH38" s="7">
        <v>67.027333333333331</v>
      </c>
      <c r="AI38" s="19">
        <v>92.848623434465793</v>
      </c>
      <c r="AJ38" s="7">
        <v>81.208000000000013</v>
      </c>
      <c r="AL38" s="36"/>
      <c r="AM38" s="16"/>
      <c r="AN38" s="16"/>
      <c r="AO38" s="16"/>
      <c r="AP38" s="16"/>
      <c r="AQ38" s="16"/>
      <c r="AR38" s="16"/>
      <c r="AS38" s="16"/>
      <c r="AT38" s="16"/>
      <c r="AU38" s="16"/>
      <c r="AV38" s="16"/>
      <c r="AW38" s="16"/>
      <c r="AX38" s="16"/>
      <c r="AY38" s="16"/>
      <c r="AZ38" s="16"/>
      <c r="BA38" s="16"/>
      <c r="BB38" s="27"/>
      <c r="BC38" s="27"/>
      <c r="BD38" s="27"/>
      <c r="BE38" s="16"/>
      <c r="BF38" s="16"/>
      <c r="BG38" s="16"/>
      <c r="BH38" s="16"/>
      <c r="BI38" s="16"/>
      <c r="BJ38" s="16"/>
      <c r="BK38" s="16"/>
      <c r="BL38" s="16"/>
      <c r="BM38" s="16"/>
      <c r="BN38" s="16"/>
      <c r="BO38" s="16"/>
      <c r="BP38" s="16"/>
      <c r="BS38" s="16"/>
      <c r="BT38" s="16"/>
      <c r="BU38" s="16"/>
      <c r="BV38" s="16"/>
      <c r="BW38" s="16"/>
      <c r="BX38" s="16"/>
      <c r="BY38" s="16"/>
      <c r="BZ38" s="16"/>
      <c r="CA38" s="16"/>
      <c r="CB38" s="43"/>
      <c r="CC38" s="16"/>
      <c r="CD38" s="16"/>
      <c r="CE38" s="16"/>
      <c r="CF38" s="16"/>
      <c r="CG38" s="16"/>
      <c r="CH38" s="27"/>
      <c r="CI38" s="16"/>
      <c r="CJ38" s="16"/>
      <c r="CK38" s="16"/>
      <c r="CL38" s="16"/>
      <c r="CM38" s="16"/>
      <c r="CN38" s="16"/>
      <c r="CO38" s="16"/>
      <c r="CP38" s="16"/>
      <c r="CQ38" s="16"/>
      <c r="CR38" s="16"/>
    </row>
    <row r="39" spans="1:96" s="20" customFormat="1" x14ac:dyDescent="0.55000000000000004">
      <c r="A39" s="39">
        <v>2</v>
      </c>
      <c r="B39" s="39">
        <v>3</v>
      </c>
      <c r="C39" s="39">
        <v>0.3</v>
      </c>
      <c r="D39" s="39">
        <v>1.9410000000000001</v>
      </c>
      <c r="E39" s="39">
        <v>2</v>
      </c>
      <c r="F39" s="39">
        <v>0.28000000000000003</v>
      </c>
      <c r="G39" s="39">
        <v>1.2999999999999999E-2</v>
      </c>
      <c r="H39" s="39">
        <v>3.7999999999999999E-2</v>
      </c>
      <c r="I39" s="39">
        <v>0</v>
      </c>
      <c r="J39" s="39">
        <v>0</v>
      </c>
      <c r="K39" s="39" t="s">
        <v>71</v>
      </c>
      <c r="L39" s="16">
        <f>4*17</f>
        <v>68</v>
      </c>
      <c r="M39" s="20">
        <f>2*16+2*15</f>
        <v>62</v>
      </c>
      <c r="N39" s="20">
        <f>3*14+15</f>
        <v>57</v>
      </c>
      <c r="O39" s="20">
        <f>3*11+12</f>
        <v>45</v>
      </c>
      <c r="P39" s="20">
        <f>4*9</f>
        <v>36</v>
      </c>
      <c r="Q39" s="20">
        <f>2*6+5+7</f>
        <v>24</v>
      </c>
      <c r="R39" s="20">
        <f>3*4+5</f>
        <v>17</v>
      </c>
      <c r="S39" s="7">
        <v>57.559666666666665</v>
      </c>
      <c r="T39" s="7">
        <v>70.629666666666665</v>
      </c>
      <c r="U39" s="7">
        <v>81.071000000000012</v>
      </c>
      <c r="V39" s="7">
        <v>8.8311041828317407</v>
      </c>
      <c r="W39" s="7">
        <v>16.8905419735162</v>
      </c>
      <c r="X39" s="7">
        <v>16.505783704978601</v>
      </c>
      <c r="Y39" s="7">
        <v>16.545906056670798</v>
      </c>
      <c r="Z39" s="7">
        <v>20.2062663923762</v>
      </c>
      <c r="AA39" s="7">
        <v>20.0483824157381</v>
      </c>
      <c r="AB39" s="3" t="s">
        <v>71</v>
      </c>
      <c r="AC39" s="28">
        <v>70.708853058796507</v>
      </c>
      <c r="AD39" s="20">
        <v>68</v>
      </c>
      <c r="AE39" s="19">
        <v>20.582088412157901</v>
      </c>
      <c r="AF39" s="7">
        <v>20.0483824157381</v>
      </c>
      <c r="AG39" s="19">
        <v>74.364071571695206</v>
      </c>
      <c r="AH39" s="7">
        <v>70.629666666666665</v>
      </c>
      <c r="AI39" s="19">
        <v>88.475598235422595</v>
      </c>
      <c r="AJ39" s="7">
        <v>81.071000000000012</v>
      </c>
      <c r="AL39" s="36"/>
      <c r="AM39" s="16"/>
      <c r="AN39" s="16"/>
      <c r="AO39" s="16"/>
      <c r="AP39" s="16"/>
      <c r="AQ39" s="16"/>
      <c r="AR39" s="16"/>
      <c r="AS39" s="16"/>
      <c r="AT39" s="16"/>
      <c r="AU39" s="16"/>
      <c r="AV39" s="16"/>
      <c r="AW39" s="16"/>
      <c r="AX39" s="16"/>
      <c r="AY39" s="16"/>
      <c r="AZ39" s="16"/>
      <c r="BA39" s="16"/>
      <c r="BB39" s="27"/>
      <c r="BC39" s="27"/>
      <c r="BD39" s="27"/>
      <c r="BE39" s="16"/>
      <c r="BF39" s="16"/>
      <c r="BG39" s="16"/>
      <c r="BH39" s="16"/>
      <c r="BI39" s="16"/>
      <c r="BJ39" s="16"/>
      <c r="BK39" s="16"/>
      <c r="BL39" s="16"/>
      <c r="BM39" s="16"/>
      <c r="BN39" s="16"/>
      <c r="BO39" s="16"/>
      <c r="BP39" s="16"/>
      <c r="BS39" s="16"/>
      <c r="BT39" s="16"/>
      <c r="BU39" s="16"/>
      <c r="BV39" s="16"/>
      <c r="BW39" s="16"/>
      <c r="BX39" s="16"/>
      <c r="BY39" s="16"/>
      <c r="BZ39" s="16"/>
      <c r="CA39" s="16"/>
      <c r="CB39" s="43"/>
      <c r="CC39" s="16"/>
      <c r="CD39" s="16"/>
      <c r="CE39" s="16"/>
      <c r="CF39" s="16"/>
      <c r="CG39" s="27"/>
      <c r="CH39" s="27"/>
      <c r="CI39" s="16"/>
      <c r="CJ39" s="16"/>
      <c r="CK39" s="16"/>
      <c r="CL39" s="16"/>
      <c r="CM39" s="16"/>
      <c r="CN39" s="16"/>
      <c r="CO39" s="16"/>
      <c r="CP39" s="16"/>
      <c r="CQ39" s="16"/>
      <c r="CR39" s="16"/>
    </row>
    <row r="40" spans="1:96" s="21" customFormat="1" x14ac:dyDescent="0.55000000000000004">
      <c r="A40" s="3">
        <v>3</v>
      </c>
      <c r="B40" s="3">
        <v>3</v>
      </c>
      <c r="C40" s="3">
        <v>0.3</v>
      </c>
      <c r="D40" s="3">
        <v>1.7</v>
      </c>
      <c r="E40" s="3">
        <v>1</v>
      </c>
      <c r="F40" s="3">
        <v>0.26</v>
      </c>
      <c r="G40" s="3">
        <v>8.0000000000000002E-3</v>
      </c>
      <c r="H40" s="3">
        <v>0</v>
      </c>
      <c r="I40" s="3">
        <v>0</v>
      </c>
      <c r="J40" s="3">
        <v>0</v>
      </c>
      <c r="K40" s="23" t="s">
        <v>72</v>
      </c>
      <c r="L40" s="16">
        <f>2*21+2*20</f>
        <v>82</v>
      </c>
      <c r="M40" s="22">
        <f>3*19+20</f>
        <v>77</v>
      </c>
      <c r="N40" s="22">
        <f>4*17</f>
        <v>68</v>
      </c>
      <c r="O40" s="22">
        <f>4*15</f>
        <v>60</v>
      </c>
      <c r="P40" s="22">
        <f>4*15</f>
        <v>60</v>
      </c>
      <c r="Q40" s="22">
        <f>3*14+15</f>
        <v>57</v>
      </c>
      <c r="R40" s="22">
        <f>2*13+2*12</f>
        <v>50</v>
      </c>
      <c r="S40" s="7">
        <v>46.553333333333335</v>
      </c>
      <c r="T40" s="7">
        <v>72.182666666666663</v>
      </c>
      <c r="U40" s="7">
        <v>86.433333333333337</v>
      </c>
      <c r="V40" s="7">
        <v>9.0768391550930403</v>
      </c>
      <c r="W40" s="7">
        <v>11.6158886792826</v>
      </c>
      <c r="X40" s="7">
        <v>11.6978516676875</v>
      </c>
      <c r="Y40" s="7">
        <v>13.8210009740405</v>
      </c>
      <c r="Z40" s="7">
        <v>14.526464676882</v>
      </c>
      <c r="AA40" s="7">
        <v>15.081215452257</v>
      </c>
      <c r="AB40" s="20" t="s">
        <v>72</v>
      </c>
      <c r="AC40" s="29">
        <v>74.184824609555207</v>
      </c>
      <c r="AD40" s="21">
        <v>82</v>
      </c>
      <c r="AE40" s="19">
        <v>19.689886460823502</v>
      </c>
      <c r="AF40" s="7">
        <v>15.081215452257</v>
      </c>
      <c r="AG40" s="19">
        <v>75.363155836921393</v>
      </c>
      <c r="AH40" s="7">
        <v>72.182666666666663</v>
      </c>
      <c r="AI40" s="19">
        <v>101.202345536046</v>
      </c>
      <c r="AJ40" s="7">
        <v>86.433333333333337</v>
      </c>
      <c r="AL40" s="36"/>
      <c r="AM40" s="16"/>
      <c r="AN40" s="16"/>
      <c r="AO40" s="16"/>
      <c r="AP40" s="16"/>
      <c r="AQ40" s="16"/>
      <c r="AR40" s="16"/>
      <c r="AS40" s="16"/>
      <c r="AT40" s="16"/>
      <c r="AU40" s="16"/>
      <c r="AV40" s="16"/>
      <c r="AW40" s="16"/>
      <c r="AX40" s="16"/>
      <c r="AY40" s="16"/>
      <c r="AZ40" s="16"/>
      <c r="BA40" s="16"/>
      <c r="BB40" s="27"/>
      <c r="BC40" s="27"/>
      <c r="BD40" s="27"/>
      <c r="BE40" s="16"/>
      <c r="BF40" s="16"/>
      <c r="BG40" s="16"/>
      <c r="BH40" s="16"/>
      <c r="BI40" s="16"/>
      <c r="BJ40" s="16"/>
      <c r="BK40" s="16"/>
      <c r="BL40" s="16"/>
      <c r="BM40" s="16"/>
      <c r="BN40" s="16"/>
      <c r="BO40" s="16"/>
      <c r="BP40" s="16"/>
      <c r="BS40" s="16"/>
      <c r="BT40" s="16"/>
      <c r="BU40" s="16"/>
      <c r="BV40" s="16"/>
      <c r="BW40" s="16"/>
      <c r="BX40" s="16"/>
      <c r="BY40" s="16"/>
      <c r="BZ40" s="16"/>
      <c r="CA40" s="16"/>
      <c r="CB40" s="16"/>
      <c r="CC40" s="16"/>
      <c r="CD40" s="16"/>
      <c r="CE40" s="16"/>
      <c r="CF40" s="16"/>
      <c r="CG40" s="27"/>
      <c r="CH40" s="27"/>
      <c r="CI40" s="16"/>
      <c r="CJ40" s="16"/>
      <c r="CK40" s="16"/>
      <c r="CL40" s="16"/>
      <c r="CM40" s="16"/>
      <c r="CN40" s="16"/>
      <c r="CO40" s="16"/>
      <c r="CP40" s="16"/>
      <c r="CQ40" s="16"/>
      <c r="CR40" s="16"/>
    </row>
    <row r="41" spans="1:96" s="21" customFormat="1" x14ac:dyDescent="0.55000000000000004">
      <c r="A41" s="39">
        <v>2</v>
      </c>
      <c r="B41" s="39">
        <v>3</v>
      </c>
      <c r="C41" s="39">
        <v>0.3</v>
      </c>
      <c r="D41" s="39">
        <v>1.7</v>
      </c>
      <c r="E41" s="39">
        <v>2</v>
      </c>
      <c r="F41" s="39">
        <v>0.28000000000000003</v>
      </c>
      <c r="G41" s="39">
        <v>8.0000000000000002E-3</v>
      </c>
      <c r="H41" s="39">
        <v>0.4</v>
      </c>
      <c r="I41" s="39">
        <v>0</v>
      </c>
      <c r="J41" s="39">
        <v>0</v>
      </c>
      <c r="K41" s="39" t="s">
        <v>73</v>
      </c>
      <c r="L41" s="16">
        <f>3*17+18</f>
        <v>69</v>
      </c>
      <c r="M41" s="22">
        <f>3*17+18</f>
        <v>69</v>
      </c>
      <c r="N41" s="22">
        <f>4*15</f>
        <v>60</v>
      </c>
      <c r="O41" s="22">
        <f>2*14+2*13</f>
        <v>54</v>
      </c>
      <c r="P41" s="22">
        <f>2*12+11+13</f>
        <v>48</v>
      </c>
      <c r="Q41" s="22">
        <f>3*11+10</f>
        <v>43</v>
      </c>
      <c r="R41" s="22">
        <f>3*8+7</f>
        <v>31</v>
      </c>
      <c r="S41" s="7">
        <v>54.659666666666674</v>
      </c>
      <c r="T41" s="7">
        <v>69.665333333333336</v>
      </c>
      <c r="U41" s="7">
        <v>85.422666666666672</v>
      </c>
      <c r="V41" s="7">
        <v>8.8073200493209995</v>
      </c>
      <c r="W41" s="7">
        <v>16.067281324318699</v>
      </c>
      <c r="X41" s="7">
        <v>13.640657188654799</v>
      </c>
      <c r="Y41" s="7">
        <v>16.875236161284999</v>
      </c>
      <c r="Z41" s="7">
        <v>17.6473992344755</v>
      </c>
      <c r="AA41" s="7">
        <v>18.776316515688301</v>
      </c>
      <c r="AB41" s="3" t="s">
        <v>73</v>
      </c>
      <c r="AC41" s="28">
        <v>72.830107474626701</v>
      </c>
      <c r="AD41" s="21">
        <v>69</v>
      </c>
      <c r="AE41" s="19">
        <v>20.424329203591199</v>
      </c>
      <c r="AF41" s="7">
        <v>18.776316515688301</v>
      </c>
      <c r="AG41" s="19">
        <v>74.640831897169704</v>
      </c>
      <c r="AH41" s="7">
        <v>69.665333333333336</v>
      </c>
      <c r="AI41" s="19">
        <v>99.137081439839093</v>
      </c>
      <c r="AJ41" s="7">
        <v>85.422666666666672</v>
      </c>
      <c r="AL41" s="36"/>
      <c r="AM41" s="16"/>
      <c r="AN41" s="16"/>
      <c r="AO41" s="16"/>
      <c r="AP41" s="16"/>
      <c r="AQ41" s="16"/>
      <c r="AR41" s="16"/>
      <c r="AS41" s="16"/>
      <c r="AT41" s="16"/>
      <c r="AU41" s="16"/>
      <c r="AV41" s="16"/>
      <c r="AW41" s="16"/>
      <c r="AX41" s="16"/>
      <c r="AY41" s="16"/>
      <c r="AZ41" s="16"/>
      <c r="BA41" s="16"/>
      <c r="BB41" s="27"/>
      <c r="BC41" s="27"/>
      <c r="BD41" s="27"/>
      <c r="BE41" s="16"/>
      <c r="BF41" s="16"/>
      <c r="BG41" s="16"/>
      <c r="BH41" s="16"/>
      <c r="BI41" s="16"/>
      <c r="BJ41" s="16"/>
      <c r="BK41" s="16"/>
      <c r="BL41" s="16"/>
      <c r="BM41" s="16"/>
      <c r="BN41" s="16"/>
      <c r="BO41" s="16"/>
      <c r="BP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row>
    <row r="42" spans="1:96" s="21" customFormat="1" x14ac:dyDescent="0.55000000000000004">
      <c r="A42" s="16">
        <v>3</v>
      </c>
      <c r="B42" s="16">
        <v>2</v>
      </c>
      <c r="C42" s="16">
        <v>0.314</v>
      </c>
      <c r="D42" s="16">
        <v>2.1269999999999998</v>
      </c>
      <c r="E42" s="16">
        <v>1</v>
      </c>
      <c r="F42" s="16">
        <v>0.28000000000000003</v>
      </c>
      <c r="G42" s="16">
        <v>0</v>
      </c>
      <c r="H42" s="16">
        <v>1.9E-2</v>
      </c>
      <c r="I42" s="16">
        <v>0</v>
      </c>
      <c r="J42" s="16">
        <v>0</v>
      </c>
      <c r="K42" s="23" t="s">
        <v>74</v>
      </c>
      <c r="L42" s="16">
        <f>3*9+10</f>
        <v>37</v>
      </c>
      <c r="M42" s="22">
        <f>3*9+8</f>
        <v>35</v>
      </c>
      <c r="N42" s="22">
        <f>4*7</f>
        <v>28</v>
      </c>
      <c r="O42" s="22">
        <f>4*7</f>
        <v>28</v>
      </c>
      <c r="P42" s="22">
        <f>3*6+5</f>
        <v>23</v>
      </c>
      <c r="Q42" s="22">
        <f>4*5</f>
        <v>20</v>
      </c>
      <c r="R42" s="22">
        <f>2*4+2*3</f>
        <v>14</v>
      </c>
      <c r="S42" s="7">
        <v>39.318666666666665</v>
      </c>
      <c r="T42" s="7">
        <v>66.139666666666656</v>
      </c>
      <c r="U42" s="7">
        <v>85.71</v>
      </c>
      <c r="V42" s="7">
        <v>8.5933450853100499</v>
      </c>
      <c r="W42" s="7">
        <v>13.0975010864176</v>
      </c>
      <c r="X42" s="7">
        <v>11.4067647280222</v>
      </c>
      <c r="Y42" s="7">
        <v>9.6649240352654608</v>
      </c>
      <c r="Z42" s="7">
        <v>9.8908675457871809</v>
      </c>
      <c r="AA42" s="7">
        <v>9.7799825828440099</v>
      </c>
      <c r="AB42" s="21" t="s">
        <v>74</v>
      </c>
      <c r="AC42" s="28">
        <v>68.453143303580802</v>
      </c>
      <c r="AD42" s="21">
        <v>37</v>
      </c>
      <c r="AE42" s="19">
        <v>20.492704314495601</v>
      </c>
      <c r="AF42" s="7">
        <v>9.7799825828440099</v>
      </c>
      <c r="AG42" s="19">
        <v>69.264398125823902</v>
      </c>
      <c r="AH42" s="7">
        <v>66.139666666666656</v>
      </c>
      <c r="AI42" s="19">
        <v>98.427846721552299</v>
      </c>
      <c r="AJ42" s="7">
        <v>85.71</v>
      </c>
      <c r="AL42" s="36"/>
      <c r="AM42" s="16"/>
      <c r="AN42" s="16"/>
      <c r="AO42" s="16"/>
      <c r="AP42" s="16"/>
      <c r="AQ42" s="16"/>
      <c r="AR42" s="16"/>
      <c r="AS42" s="16"/>
      <c r="AT42" s="16"/>
      <c r="AU42" s="16"/>
      <c r="AV42" s="16"/>
      <c r="AW42" s="16"/>
      <c r="AX42" s="16"/>
      <c r="AY42" s="16"/>
      <c r="AZ42" s="16"/>
      <c r="BA42" s="16"/>
      <c r="BB42" s="27"/>
      <c r="BC42" s="27"/>
      <c r="BD42" s="27"/>
      <c r="BE42" s="16"/>
      <c r="BF42" s="16"/>
      <c r="BG42" s="16"/>
      <c r="BH42" s="16"/>
      <c r="BI42" s="16"/>
      <c r="BJ42" s="16"/>
      <c r="BK42" s="16"/>
      <c r="BL42" s="16"/>
      <c r="BM42" s="16"/>
      <c r="BN42" s="16"/>
      <c r="BO42" s="16"/>
      <c r="BP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row>
    <row r="43" spans="1:96" s="21" customFormat="1" x14ac:dyDescent="0.55000000000000004">
      <c r="A43" s="39">
        <v>2</v>
      </c>
      <c r="B43" s="39">
        <v>3</v>
      </c>
      <c r="C43" s="39">
        <v>0.3</v>
      </c>
      <c r="D43" s="39">
        <v>1.7</v>
      </c>
      <c r="E43" s="39">
        <v>2</v>
      </c>
      <c r="F43" s="39">
        <v>0.28000000000000003</v>
      </c>
      <c r="G43" s="39">
        <v>1.2999999999999999E-2</v>
      </c>
      <c r="H43" s="39">
        <v>0.106</v>
      </c>
      <c r="I43" s="39">
        <v>0</v>
      </c>
      <c r="J43" s="39">
        <v>0</v>
      </c>
      <c r="K43" s="39" t="s">
        <v>75</v>
      </c>
      <c r="L43" s="16">
        <f>3*23+22</f>
        <v>91</v>
      </c>
      <c r="M43" s="22">
        <f>21+22+23+24</f>
        <v>90</v>
      </c>
      <c r="N43" s="22">
        <f>2*21+2*20</f>
        <v>82</v>
      </c>
      <c r="O43" s="22">
        <f>2*20+19+18</f>
        <v>77</v>
      </c>
      <c r="P43" s="22">
        <f>2*15+16+14</f>
        <v>60</v>
      </c>
      <c r="Q43" s="22">
        <f>2*14+2*12</f>
        <v>52</v>
      </c>
      <c r="R43" s="22">
        <f>3*12+11</f>
        <v>47</v>
      </c>
      <c r="S43" s="7">
        <v>59.390000000000008</v>
      </c>
      <c r="T43" s="7">
        <v>73.684333333333328</v>
      </c>
      <c r="U43" s="7">
        <v>88.541333333333341</v>
      </c>
      <c r="V43" s="7">
        <v>7.6752983994310799</v>
      </c>
      <c r="W43" s="7">
        <v>7.4903045259738397</v>
      </c>
      <c r="X43" s="7">
        <v>11.458686167446301</v>
      </c>
      <c r="Y43" s="7">
        <v>13.593963448382601</v>
      </c>
      <c r="Z43" s="7">
        <v>14.3830253678637</v>
      </c>
      <c r="AA43" s="7">
        <v>19.5804992135565</v>
      </c>
      <c r="AB43" s="37" t="s">
        <v>75</v>
      </c>
      <c r="AC43" s="28">
        <v>71.812773308681898</v>
      </c>
      <c r="AD43" s="21">
        <v>91</v>
      </c>
      <c r="AE43" s="19">
        <v>21.770208361998801</v>
      </c>
      <c r="AF43" s="7">
        <v>19.5804992135565</v>
      </c>
      <c r="AG43" s="19">
        <v>74.765797325923899</v>
      </c>
      <c r="AH43" s="7">
        <v>73.684333333333328</v>
      </c>
      <c r="AI43" s="19">
        <v>96.350261674213399</v>
      </c>
      <c r="AJ43" s="7">
        <v>88.541333333333341</v>
      </c>
      <c r="AL43" s="36"/>
      <c r="AM43" s="16"/>
      <c r="AN43" s="16"/>
      <c r="AO43" s="16"/>
      <c r="AP43" s="16"/>
      <c r="AQ43" s="16"/>
      <c r="AR43" s="16"/>
      <c r="AS43" s="16"/>
      <c r="AT43" s="16"/>
      <c r="AU43" s="16"/>
      <c r="AV43" s="16"/>
      <c r="AW43" s="16"/>
      <c r="AX43" s="16"/>
      <c r="AY43" s="16"/>
      <c r="AZ43" s="16"/>
      <c r="BA43" s="16"/>
      <c r="BB43" s="27"/>
      <c r="BC43" s="27"/>
      <c r="BD43" s="27"/>
      <c r="BE43" s="16"/>
      <c r="BF43" s="16"/>
      <c r="BG43" s="16"/>
      <c r="BH43" s="16"/>
      <c r="BI43" s="16"/>
      <c r="BJ43" s="16"/>
      <c r="BK43" s="16"/>
      <c r="BL43" s="16"/>
      <c r="BM43" s="16"/>
      <c r="BN43" s="16"/>
      <c r="BO43" s="16"/>
      <c r="BP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row>
    <row r="44" spans="1:96" x14ac:dyDescent="0.55000000000000004">
      <c r="A44" s="4">
        <v>1</v>
      </c>
      <c r="B44" s="4">
        <v>1</v>
      </c>
      <c r="C44" s="4">
        <v>0.37</v>
      </c>
      <c r="D44" s="4">
        <v>2</v>
      </c>
      <c r="E44" s="4">
        <v>1</v>
      </c>
      <c r="F44" s="4">
        <v>0.26</v>
      </c>
      <c r="G44" s="4">
        <v>0</v>
      </c>
      <c r="H44" s="4">
        <v>0.3</v>
      </c>
      <c r="I44" s="4">
        <v>0</v>
      </c>
      <c r="J44" s="4">
        <v>0</v>
      </c>
      <c r="K44" s="1" t="s">
        <v>76</v>
      </c>
      <c r="L44" s="1">
        <v>64</v>
      </c>
      <c r="S44" s="7">
        <v>39.727333333333327</v>
      </c>
      <c r="T44" s="7">
        <v>55.665666666666674</v>
      </c>
      <c r="U44" s="7">
        <v>67.385000000000005</v>
      </c>
      <c r="AB44" s="21" t="s">
        <v>76</v>
      </c>
      <c r="AG44" s="31">
        <v>55.665700000000001</v>
      </c>
      <c r="AH44" s="7">
        <v>55.665666666666674</v>
      </c>
      <c r="AI44" s="31">
        <v>67.3772167110087</v>
      </c>
      <c r="AJ44" s="7">
        <v>67.385000000000005</v>
      </c>
      <c r="AM44" s="16"/>
      <c r="AN44" s="16"/>
      <c r="AO44" s="16"/>
      <c r="AP44" s="16"/>
      <c r="AQ44" s="16"/>
      <c r="AR44" s="16"/>
      <c r="AS44" s="16"/>
      <c r="AT44" s="16"/>
      <c r="AU44" s="16"/>
      <c r="AV44" s="16"/>
      <c r="AW44" s="16"/>
      <c r="AX44" s="16"/>
      <c r="AY44" s="16"/>
      <c r="AZ44" s="16"/>
      <c r="BA44" s="16"/>
      <c r="BB44" s="27"/>
      <c r="BC44" s="27"/>
      <c r="BD44" s="27"/>
      <c r="BE44" s="16"/>
      <c r="BF44" s="16"/>
      <c r="BG44" s="16"/>
      <c r="BH44" s="16"/>
      <c r="BI44" s="16"/>
      <c r="BJ44" s="16"/>
      <c r="BK44" s="16"/>
      <c r="BL44" s="16"/>
      <c r="BM44" s="16"/>
      <c r="BN44" s="16"/>
      <c r="BO44" s="16"/>
      <c r="BP44" s="16"/>
    </row>
    <row r="45" spans="1:96" x14ac:dyDescent="0.55000000000000004">
      <c r="A45" s="2">
        <v>3</v>
      </c>
      <c r="B45" s="2">
        <v>1</v>
      </c>
      <c r="C45" s="2">
        <v>0.34499999999999997</v>
      </c>
      <c r="D45" s="2">
        <v>1.8</v>
      </c>
      <c r="E45" s="2">
        <v>1</v>
      </c>
      <c r="F45" s="2">
        <v>0.26</v>
      </c>
      <c r="G45" s="2">
        <v>0</v>
      </c>
      <c r="H45" s="2">
        <v>0</v>
      </c>
      <c r="I45" s="2">
        <v>0</v>
      </c>
      <c r="J45" s="2">
        <v>0</v>
      </c>
      <c r="K45" s="1" t="s">
        <v>292</v>
      </c>
      <c r="L45" s="1">
        <v>106</v>
      </c>
      <c r="AG45" s="16"/>
      <c r="AH45" s="16"/>
      <c r="AI45" s="16"/>
      <c r="BC45" s="7"/>
    </row>
    <row r="46" spans="1:96" x14ac:dyDescent="0.55000000000000004">
      <c r="A46" s="1">
        <v>3</v>
      </c>
      <c r="B46" s="1">
        <v>1</v>
      </c>
      <c r="C46" s="1">
        <v>0.34499999999999997</v>
      </c>
      <c r="D46" s="1">
        <v>1.8</v>
      </c>
      <c r="E46" s="1">
        <v>1</v>
      </c>
      <c r="F46" s="1">
        <v>0.26</v>
      </c>
      <c r="G46" s="8">
        <v>4.0000000000000001E-3</v>
      </c>
      <c r="H46" s="1">
        <v>0</v>
      </c>
      <c r="I46" s="1">
        <v>0</v>
      </c>
      <c r="J46" s="1">
        <v>0</v>
      </c>
      <c r="K46" s="38" t="s">
        <v>293</v>
      </c>
      <c r="L46" s="1">
        <v>96</v>
      </c>
      <c r="S46" s="7"/>
      <c r="T46" s="7"/>
      <c r="AC46" s="38"/>
      <c r="AD46" s="38"/>
      <c r="AE46" s="38"/>
      <c r="AF46" s="38"/>
      <c r="AG46" s="16"/>
      <c r="AH46" s="16"/>
      <c r="AI46" s="16"/>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row>
    <row r="47" spans="1:96" x14ac:dyDescent="0.55000000000000004">
      <c r="A47" s="1">
        <v>3</v>
      </c>
      <c r="B47" s="1">
        <v>1</v>
      </c>
      <c r="C47" s="8">
        <v>0.34499999999999997</v>
      </c>
      <c r="D47" s="8">
        <v>1.8</v>
      </c>
      <c r="E47" s="1">
        <v>1</v>
      </c>
      <c r="F47" s="8">
        <v>0.26</v>
      </c>
      <c r="G47" s="1">
        <v>0</v>
      </c>
      <c r="H47" s="1">
        <v>0</v>
      </c>
      <c r="I47" s="8">
        <v>0.5</v>
      </c>
      <c r="J47" s="1">
        <v>0</v>
      </c>
      <c r="K47" s="40" t="s">
        <v>294</v>
      </c>
      <c r="L47" s="1">
        <v>97</v>
      </c>
      <c r="S47" s="7"/>
      <c r="T47" s="7"/>
      <c r="V47" s="15"/>
    </row>
    <row r="48" spans="1:96" x14ac:dyDescent="0.55000000000000004">
      <c r="A48" s="1">
        <v>3</v>
      </c>
      <c r="B48" s="1">
        <v>1</v>
      </c>
      <c r="C48" s="8">
        <v>0.34499999999999997</v>
      </c>
      <c r="D48" s="8">
        <v>1.8</v>
      </c>
      <c r="E48" s="1">
        <v>1</v>
      </c>
      <c r="F48" s="8">
        <v>0.26</v>
      </c>
      <c r="G48" s="8">
        <v>4.0000000000000001E-3</v>
      </c>
      <c r="H48" s="1">
        <v>0</v>
      </c>
      <c r="I48" s="8">
        <v>0.5</v>
      </c>
      <c r="J48" s="1">
        <v>0</v>
      </c>
      <c r="K48" s="40" t="s">
        <v>295</v>
      </c>
      <c r="L48" s="1">
        <v>85</v>
      </c>
      <c r="S48" s="7"/>
      <c r="T48" s="7"/>
      <c r="V48" s="15"/>
    </row>
    <row r="49" spans="1:71" x14ac:dyDescent="0.55000000000000004">
      <c r="A49" s="1">
        <v>3</v>
      </c>
      <c r="B49" s="1">
        <v>1</v>
      </c>
      <c r="C49" s="8">
        <v>0.34499999999999997</v>
      </c>
      <c r="D49" s="8">
        <v>1.8</v>
      </c>
      <c r="E49" s="1">
        <v>1</v>
      </c>
      <c r="F49" s="8">
        <v>0.26</v>
      </c>
      <c r="G49" s="1">
        <v>0</v>
      </c>
      <c r="H49" s="1">
        <v>0</v>
      </c>
      <c r="I49" s="1">
        <v>0</v>
      </c>
      <c r="J49" s="8">
        <v>0.7</v>
      </c>
      <c r="K49" s="40" t="s">
        <v>296</v>
      </c>
      <c r="L49" s="1">
        <v>115.5</v>
      </c>
      <c r="S49" s="7"/>
    </row>
    <row r="50" spans="1:71" x14ac:dyDescent="0.55000000000000004">
      <c r="A50" s="1">
        <v>3</v>
      </c>
      <c r="B50" s="1">
        <v>1</v>
      </c>
      <c r="C50" s="8">
        <v>0.34499999999999997</v>
      </c>
      <c r="D50" s="8">
        <v>1.8</v>
      </c>
      <c r="E50" s="1">
        <v>1</v>
      </c>
      <c r="F50" s="8">
        <v>0.26</v>
      </c>
      <c r="G50" s="8">
        <v>4.0000000000000001E-3</v>
      </c>
      <c r="H50" s="1">
        <v>0</v>
      </c>
      <c r="I50" s="1">
        <v>0</v>
      </c>
      <c r="J50" s="8">
        <v>0.7</v>
      </c>
      <c r="K50" s="40" t="s">
        <v>297</v>
      </c>
      <c r="L50" s="1">
        <v>110</v>
      </c>
      <c r="S50" s="7"/>
      <c r="T50" s="24"/>
      <c r="U50" s="24"/>
      <c r="V50" s="24"/>
      <c r="W50" s="24"/>
      <c r="X50"/>
      <c r="Y50"/>
      <c r="Z50"/>
    </row>
    <row r="51" spans="1:71" x14ac:dyDescent="0.55000000000000004">
      <c r="A51" s="1">
        <v>3</v>
      </c>
      <c r="B51" s="1">
        <v>1</v>
      </c>
      <c r="C51" s="8">
        <v>0.34499999999999997</v>
      </c>
      <c r="D51" s="8">
        <v>1.8</v>
      </c>
      <c r="E51" s="1">
        <v>1</v>
      </c>
      <c r="F51" s="8">
        <v>0.26</v>
      </c>
      <c r="G51" s="1">
        <v>0</v>
      </c>
      <c r="H51" s="1">
        <v>0</v>
      </c>
      <c r="I51" s="8">
        <v>0.5</v>
      </c>
      <c r="J51" s="8">
        <v>0.7</v>
      </c>
      <c r="K51" s="40" t="s">
        <v>298</v>
      </c>
      <c r="L51" s="1">
        <v>107</v>
      </c>
      <c r="S51" s="7"/>
      <c r="T51" s="24"/>
      <c r="U51" s="24"/>
      <c r="V51" s="24"/>
      <c r="W51" s="24"/>
      <c r="X51"/>
      <c r="Y51"/>
      <c r="Z51"/>
    </row>
    <row r="52" spans="1:71" x14ac:dyDescent="0.55000000000000004">
      <c r="A52" s="1">
        <v>3</v>
      </c>
      <c r="B52" s="1">
        <v>1</v>
      </c>
      <c r="C52" s="8">
        <v>0.34499999999999997</v>
      </c>
      <c r="D52" s="8">
        <v>1.8</v>
      </c>
      <c r="E52" s="1">
        <v>1</v>
      </c>
      <c r="F52" s="8">
        <v>0.26</v>
      </c>
      <c r="G52" s="8">
        <v>4.0000000000000001E-3</v>
      </c>
      <c r="H52" s="1">
        <v>0</v>
      </c>
      <c r="I52" s="8">
        <v>0.5</v>
      </c>
      <c r="J52" s="8">
        <v>0.7</v>
      </c>
      <c r="K52" s="40" t="s">
        <v>299</v>
      </c>
      <c r="L52" s="1">
        <v>97</v>
      </c>
      <c r="S52" s="7"/>
      <c r="T52" s="24"/>
      <c r="U52" s="24"/>
      <c r="V52" s="24"/>
      <c r="W52" s="24"/>
      <c r="X52"/>
      <c r="Y52"/>
      <c r="Z52"/>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row>
    <row r="53" spans="1:71" x14ac:dyDescent="0.55000000000000004">
      <c r="A53" s="1">
        <v>3</v>
      </c>
      <c r="B53" s="1">
        <v>1</v>
      </c>
      <c r="C53" s="8">
        <v>0.34499999999999997</v>
      </c>
      <c r="D53" s="8">
        <v>1.8</v>
      </c>
      <c r="E53" s="1">
        <v>1</v>
      </c>
      <c r="F53" s="8">
        <v>0.26</v>
      </c>
      <c r="G53" s="1">
        <v>0</v>
      </c>
      <c r="H53" s="8">
        <v>0.3</v>
      </c>
      <c r="I53" s="1">
        <v>0</v>
      </c>
      <c r="J53" s="1">
        <v>0</v>
      </c>
      <c r="K53" s="40" t="s">
        <v>300</v>
      </c>
      <c r="L53" s="1">
        <v>95</v>
      </c>
      <c r="S53" s="7"/>
    </row>
    <row r="54" spans="1:71" x14ac:dyDescent="0.55000000000000004">
      <c r="A54" s="1">
        <v>3</v>
      </c>
      <c r="B54" s="1">
        <v>1</v>
      </c>
      <c r="C54" s="8">
        <v>0.34499999999999997</v>
      </c>
      <c r="D54" s="8">
        <v>1.8</v>
      </c>
      <c r="E54" s="1">
        <v>1</v>
      </c>
      <c r="F54" s="8">
        <v>0.26</v>
      </c>
      <c r="G54" s="8">
        <v>4.0000000000000001E-3</v>
      </c>
      <c r="H54" s="8">
        <v>0.3</v>
      </c>
      <c r="I54" s="1">
        <v>0</v>
      </c>
      <c r="J54" s="1">
        <v>0</v>
      </c>
      <c r="K54" s="40" t="s">
        <v>301</v>
      </c>
      <c r="L54" s="1">
        <v>92.5</v>
      </c>
      <c r="S54" s="7"/>
      <c r="T54" s="24"/>
      <c r="U54" s="24"/>
      <c r="V54" s="24"/>
      <c r="W54" s="24"/>
      <c r="X54"/>
      <c r="Y54"/>
      <c r="Z54"/>
    </row>
    <row r="55" spans="1:71" x14ac:dyDescent="0.55000000000000004">
      <c r="A55" s="1">
        <v>3</v>
      </c>
      <c r="B55" s="1">
        <v>1</v>
      </c>
      <c r="C55" s="8">
        <v>0.34499999999999997</v>
      </c>
      <c r="D55" s="8">
        <v>1.8</v>
      </c>
      <c r="E55" s="1">
        <v>1</v>
      </c>
      <c r="F55" s="8">
        <v>0.26</v>
      </c>
      <c r="G55" s="1">
        <v>0</v>
      </c>
      <c r="H55" s="8">
        <v>0.3</v>
      </c>
      <c r="I55" s="8">
        <v>0.5</v>
      </c>
      <c r="J55" s="1">
        <v>0</v>
      </c>
      <c r="K55" s="40" t="s">
        <v>302</v>
      </c>
      <c r="L55" s="1">
        <v>92</v>
      </c>
      <c r="S55" s="7"/>
      <c r="T55" s="24"/>
      <c r="U55" s="24"/>
      <c r="V55" s="24"/>
      <c r="W55" s="24"/>
      <c r="X55"/>
      <c r="Y55"/>
      <c r="Z55"/>
    </row>
    <row r="56" spans="1:71" x14ac:dyDescent="0.55000000000000004">
      <c r="A56" s="1">
        <v>3</v>
      </c>
      <c r="B56" s="1">
        <v>1</v>
      </c>
      <c r="C56" s="8">
        <v>0.34499999999999997</v>
      </c>
      <c r="D56" s="8">
        <v>1.8</v>
      </c>
      <c r="E56" s="1">
        <v>1</v>
      </c>
      <c r="F56" s="8">
        <v>0.26</v>
      </c>
      <c r="G56" s="8">
        <v>4.0000000000000001E-3</v>
      </c>
      <c r="H56" s="8">
        <v>0.3</v>
      </c>
      <c r="I56" s="8">
        <v>0.5</v>
      </c>
      <c r="J56" s="1">
        <v>0</v>
      </c>
      <c r="K56" s="40" t="s">
        <v>303</v>
      </c>
      <c r="L56" s="1">
        <v>84.5</v>
      </c>
      <c r="S56" s="7"/>
      <c r="T56" s="24"/>
      <c r="U56" s="24"/>
      <c r="V56" s="24"/>
      <c r="W56" s="24"/>
      <c r="X56"/>
      <c r="Y56"/>
      <c r="Z56"/>
    </row>
    <row r="57" spans="1:71" x14ac:dyDescent="0.55000000000000004">
      <c r="A57" s="1">
        <v>3</v>
      </c>
      <c r="B57" s="1">
        <v>1</v>
      </c>
      <c r="C57" s="8">
        <v>0.34499999999999997</v>
      </c>
      <c r="D57" s="8">
        <v>1.8</v>
      </c>
      <c r="E57" s="1">
        <v>1</v>
      </c>
      <c r="F57" s="8">
        <v>0.26</v>
      </c>
      <c r="G57" s="1">
        <v>0</v>
      </c>
      <c r="H57" s="8">
        <v>0.3</v>
      </c>
      <c r="I57" s="1">
        <v>0</v>
      </c>
      <c r="J57" s="8">
        <v>0.7</v>
      </c>
      <c r="K57" s="40" t="s">
        <v>304</v>
      </c>
      <c r="L57" s="1">
        <v>95.5</v>
      </c>
      <c r="S57" s="7"/>
      <c r="T57" s="24"/>
      <c r="U57" s="24"/>
      <c r="V57" s="24"/>
      <c r="W57" s="24"/>
      <c r="X57"/>
      <c r="Y57"/>
      <c r="Z57"/>
    </row>
    <row r="58" spans="1:71" x14ac:dyDescent="0.55000000000000004">
      <c r="A58" s="1">
        <v>3</v>
      </c>
      <c r="B58" s="1">
        <v>1</v>
      </c>
      <c r="C58" s="8">
        <v>0.34499999999999997</v>
      </c>
      <c r="D58" s="8">
        <v>1.8</v>
      </c>
      <c r="E58" s="1">
        <v>1</v>
      </c>
      <c r="F58" s="8">
        <v>0.26</v>
      </c>
      <c r="G58" s="8">
        <v>4.0000000000000001E-3</v>
      </c>
      <c r="H58" s="8">
        <v>0.3</v>
      </c>
      <c r="I58" s="1">
        <v>0</v>
      </c>
      <c r="J58" s="8">
        <v>0.7</v>
      </c>
      <c r="K58" s="40" t="s">
        <v>305</v>
      </c>
      <c r="L58" s="1">
        <v>92</v>
      </c>
      <c r="S58" s="7"/>
      <c r="T58" s="24"/>
      <c r="U58" s="24"/>
      <c r="V58" s="24"/>
      <c r="W58" s="24"/>
      <c r="X58"/>
      <c r="Y58"/>
      <c r="Z58"/>
    </row>
    <row r="59" spans="1:71" x14ac:dyDescent="0.55000000000000004">
      <c r="A59" s="1">
        <v>3</v>
      </c>
      <c r="B59" s="1">
        <v>1</v>
      </c>
      <c r="C59" s="8">
        <v>0.34499999999999997</v>
      </c>
      <c r="D59" s="8">
        <v>1.8</v>
      </c>
      <c r="E59" s="1">
        <v>1</v>
      </c>
      <c r="F59" s="8">
        <v>0.26</v>
      </c>
      <c r="G59" s="1">
        <v>0</v>
      </c>
      <c r="H59" s="8">
        <v>0.3</v>
      </c>
      <c r="I59" s="8">
        <v>0.5</v>
      </c>
      <c r="J59" s="8">
        <v>0.7</v>
      </c>
      <c r="K59" s="40" t="s">
        <v>306</v>
      </c>
      <c r="L59" s="1">
        <v>95.3</v>
      </c>
      <c r="S59" s="7"/>
      <c r="T59" s="24"/>
      <c r="U59" s="24"/>
      <c r="V59" s="24"/>
      <c r="W59" s="24"/>
      <c r="X59"/>
      <c r="Y59"/>
      <c r="Z59"/>
    </row>
    <row r="60" spans="1:71" x14ac:dyDescent="0.55000000000000004">
      <c r="A60" s="1">
        <v>3</v>
      </c>
      <c r="B60" s="1">
        <v>1</v>
      </c>
      <c r="C60" s="8">
        <v>0.34499999999999997</v>
      </c>
      <c r="D60" s="8">
        <v>1.8</v>
      </c>
      <c r="E60" s="1">
        <v>1</v>
      </c>
      <c r="F60" s="8">
        <v>0.26</v>
      </c>
      <c r="G60" s="8">
        <v>4.0000000000000001E-3</v>
      </c>
      <c r="H60" s="8">
        <v>0.3</v>
      </c>
      <c r="I60" s="8">
        <v>0.5</v>
      </c>
      <c r="J60" s="8">
        <v>0.7</v>
      </c>
      <c r="K60" s="40" t="s">
        <v>307</v>
      </c>
      <c r="L60" s="1">
        <v>75.5</v>
      </c>
      <c r="S60" s="7"/>
      <c r="T60" s="24"/>
      <c r="U60" s="24"/>
      <c r="V60" s="24"/>
      <c r="W60" s="24"/>
      <c r="X60"/>
      <c r="Y60"/>
      <c r="Z60"/>
    </row>
    <row r="61" spans="1:71" x14ac:dyDescent="0.55000000000000004">
      <c r="A61" s="3">
        <v>1</v>
      </c>
      <c r="B61" s="3">
        <v>2</v>
      </c>
      <c r="C61" s="3">
        <v>0</v>
      </c>
      <c r="D61" s="3">
        <v>1.8</v>
      </c>
      <c r="E61" s="3">
        <v>1</v>
      </c>
      <c r="F61" s="3">
        <v>0.26</v>
      </c>
      <c r="G61" s="3">
        <v>0</v>
      </c>
      <c r="H61" s="3">
        <v>0</v>
      </c>
      <c r="I61" s="3">
        <v>0</v>
      </c>
      <c r="J61" s="3">
        <v>0</v>
      </c>
      <c r="K61" s="38" t="s">
        <v>82</v>
      </c>
      <c r="L61" s="1">
        <v>0</v>
      </c>
    </row>
    <row r="62" spans="1:71" x14ac:dyDescent="0.55000000000000004">
      <c r="A62" s="9">
        <v>1</v>
      </c>
      <c r="B62" s="9">
        <v>2</v>
      </c>
      <c r="C62" s="9">
        <v>0</v>
      </c>
      <c r="D62" s="9">
        <v>2</v>
      </c>
      <c r="E62" s="9">
        <v>3</v>
      </c>
      <c r="F62" s="9">
        <v>0.45</v>
      </c>
      <c r="G62" s="9">
        <v>8.9999999999999993E-3</v>
      </c>
      <c r="H62" s="9">
        <v>0</v>
      </c>
      <c r="I62" s="9">
        <v>0</v>
      </c>
      <c r="J62" s="9">
        <v>0</v>
      </c>
      <c r="K62" s="38" t="s">
        <v>83</v>
      </c>
      <c r="L62" s="9">
        <v>0</v>
      </c>
    </row>
    <row r="63" spans="1:71" x14ac:dyDescent="0.55000000000000004">
      <c r="A63" s="9">
        <v>1</v>
      </c>
      <c r="B63" s="9">
        <v>1</v>
      </c>
      <c r="C63" s="9">
        <v>0</v>
      </c>
      <c r="D63" s="9">
        <v>2.2999999999999998</v>
      </c>
      <c r="E63" s="9">
        <v>3</v>
      </c>
      <c r="F63" s="9">
        <v>0.45</v>
      </c>
      <c r="G63" s="9">
        <v>0</v>
      </c>
      <c r="H63" s="9">
        <v>0.3</v>
      </c>
      <c r="I63" s="9">
        <v>0</v>
      </c>
      <c r="J63" s="9">
        <v>0</v>
      </c>
      <c r="K63" s="38" t="s">
        <v>84</v>
      </c>
      <c r="L63" s="9">
        <v>0</v>
      </c>
    </row>
    <row r="64" spans="1:71" x14ac:dyDescent="0.55000000000000004">
      <c r="A64" s="9">
        <v>2</v>
      </c>
      <c r="B64" s="9">
        <v>1</v>
      </c>
      <c r="C64" s="9">
        <v>0</v>
      </c>
      <c r="D64" s="9">
        <v>2</v>
      </c>
      <c r="E64" s="9">
        <v>2</v>
      </c>
      <c r="F64" s="9">
        <v>0.26</v>
      </c>
      <c r="G64" s="9">
        <v>0</v>
      </c>
      <c r="H64" s="9">
        <v>0.3</v>
      </c>
      <c r="I64" s="9">
        <v>0</v>
      </c>
      <c r="J64" s="9">
        <v>0</v>
      </c>
      <c r="K64" s="38" t="s">
        <v>85</v>
      </c>
      <c r="L64" s="9">
        <v>0</v>
      </c>
    </row>
    <row r="65" spans="1:27" x14ac:dyDescent="0.55000000000000004">
      <c r="A65" s="9">
        <v>2</v>
      </c>
      <c r="B65" s="9">
        <v>1</v>
      </c>
      <c r="C65" s="9">
        <v>0</v>
      </c>
      <c r="D65" s="9">
        <v>2.2999999999999998</v>
      </c>
      <c r="E65" s="9">
        <v>1</v>
      </c>
      <c r="F65" s="9">
        <v>0.26</v>
      </c>
      <c r="G65" s="9">
        <v>0</v>
      </c>
      <c r="H65" s="9">
        <v>0</v>
      </c>
      <c r="I65" s="9">
        <v>0</v>
      </c>
      <c r="J65" s="9">
        <v>0</v>
      </c>
      <c r="K65" s="38" t="s">
        <v>86</v>
      </c>
      <c r="L65" s="9">
        <v>0</v>
      </c>
    </row>
    <row r="66" spans="1:27" x14ac:dyDescent="0.55000000000000004">
      <c r="A66" s="9">
        <v>2</v>
      </c>
      <c r="B66" s="9">
        <v>3</v>
      </c>
      <c r="C66" s="9">
        <v>0</v>
      </c>
      <c r="D66" s="9">
        <v>1.8</v>
      </c>
      <c r="E66" s="9">
        <v>1</v>
      </c>
      <c r="F66" s="9">
        <v>0.26</v>
      </c>
      <c r="G66" s="9">
        <v>8.9999999999999993E-3</v>
      </c>
      <c r="H66" s="9">
        <v>0</v>
      </c>
      <c r="I66" s="9">
        <v>0</v>
      </c>
      <c r="J66" s="9">
        <v>0</v>
      </c>
      <c r="K66" s="38" t="s">
        <v>87</v>
      </c>
      <c r="L66" s="9">
        <v>0</v>
      </c>
    </row>
    <row r="67" spans="1:27" x14ac:dyDescent="0.55000000000000004">
      <c r="A67" s="9">
        <v>3</v>
      </c>
      <c r="B67" s="9">
        <v>2</v>
      </c>
      <c r="C67" s="9">
        <v>0</v>
      </c>
      <c r="D67" s="9">
        <v>2</v>
      </c>
      <c r="E67" s="9">
        <v>2</v>
      </c>
      <c r="F67" s="9">
        <v>0.26</v>
      </c>
      <c r="G67" s="9">
        <v>0</v>
      </c>
      <c r="H67" s="9">
        <v>0</v>
      </c>
      <c r="I67" s="9">
        <v>0</v>
      </c>
      <c r="J67" s="9">
        <v>0</v>
      </c>
      <c r="K67" s="38" t="s">
        <v>88</v>
      </c>
      <c r="L67" s="9">
        <v>0</v>
      </c>
    </row>
    <row r="68" spans="1:27" x14ac:dyDescent="0.55000000000000004">
      <c r="A68" s="9">
        <v>3</v>
      </c>
      <c r="B68" s="9">
        <v>3</v>
      </c>
      <c r="C68" s="9">
        <v>0</v>
      </c>
      <c r="D68" s="9">
        <v>1.8</v>
      </c>
      <c r="E68" s="9">
        <v>2</v>
      </c>
      <c r="F68" s="9">
        <v>0.26</v>
      </c>
      <c r="G68" s="9">
        <v>0</v>
      </c>
      <c r="H68" s="9">
        <v>0.3</v>
      </c>
      <c r="I68" s="9">
        <v>0</v>
      </c>
      <c r="J68" s="9">
        <v>0</v>
      </c>
      <c r="K68" s="38" t="s">
        <v>89</v>
      </c>
      <c r="L68" s="9">
        <v>0</v>
      </c>
    </row>
    <row r="69" spans="1:27" x14ac:dyDescent="0.55000000000000004">
      <c r="A69" s="9">
        <v>3</v>
      </c>
      <c r="B69" s="9">
        <v>3</v>
      </c>
      <c r="C69" s="9">
        <v>0</v>
      </c>
      <c r="D69" s="9">
        <v>2.2999999999999998</v>
      </c>
      <c r="E69" s="9">
        <v>3</v>
      </c>
      <c r="F69" s="9">
        <v>0.45</v>
      </c>
      <c r="G69" s="9">
        <v>8.9999999999999993E-3</v>
      </c>
      <c r="H69" s="9">
        <v>0</v>
      </c>
      <c r="I69" s="9">
        <v>0</v>
      </c>
      <c r="J69" s="9">
        <v>0</v>
      </c>
      <c r="K69" s="38" t="s">
        <v>90</v>
      </c>
      <c r="L69" s="9">
        <v>0</v>
      </c>
    </row>
    <row r="70" spans="1:27" x14ac:dyDescent="0.55000000000000004">
      <c r="A70" s="9">
        <v>1</v>
      </c>
      <c r="B70" s="9">
        <v>1</v>
      </c>
      <c r="C70" s="9">
        <v>0</v>
      </c>
      <c r="D70" s="9">
        <v>1.8</v>
      </c>
      <c r="E70" s="9">
        <v>2</v>
      </c>
      <c r="F70" s="9">
        <v>0.26</v>
      </c>
      <c r="G70" s="9">
        <v>8.9999999999999993E-3</v>
      </c>
      <c r="H70" s="9">
        <v>0</v>
      </c>
      <c r="I70" s="9">
        <v>0</v>
      </c>
      <c r="J70" s="9">
        <v>0</v>
      </c>
      <c r="K70" s="38" t="s">
        <v>91</v>
      </c>
      <c r="L70" s="9">
        <v>0</v>
      </c>
    </row>
    <row r="71" spans="1:27" x14ac:dyDescent="0.55000000000000004">
      <c r="A71" s="9">
        <v>1</v>
      </c>
      <c r="B71" s="9">
        <v>3</v>
      </c>
      <c r="C71" s="9">
        <v>0</v>
      </c>
      <c r="D71" s="9">
        <v>2.2999999999999998</v>
      </c>
      <c r="E71" s="9">
        <v>2</v>
      </c>
      <c r="F71" s="9">
        <v>0.26</v>
      </c>
      <c r="G71" s="9">
        <v>0</v>
      </c>
      <c r="H71" s="9">
        <v>0</v>
      </c>
      <c r="I71" s="9">
        <v>0</v>
      </c>
      <c r="J71" s="9">
        <v>0</v>
      </c>
      <c r="K71" s="38" t="s">
        <v>92</v>
      </c>
      <c r="L71" s="9">
        <v>0</v>
      </c>
    </row>
    <row r="72" spans="1:27" x14ac:dyDescent="0.55000000000000004">
      <c r="A72" s="9">
        <v>1</v>
      </c>
      <c r="B72" s="9">
        <v>3</v>
      </c>
      <c r="C72" s="9">
        <v>0</v>
      </c>
      <c r="D72" s="9">
        <v>2</v>
      </c>
      <c r="E72" s="9">
        <v>1</v>
      </c>
      <c r="F72" s="9">
        <v>0.26</v>
      </c>
      <c r="G72" s="9">
        <v>0</v>
      </c>
      <c r="H72" s="9">
        <v>0.3</v>
      </c>
      <c r="I72" s="9">
        <v>0</v>
      </c>
      <c r="J72" s="9">
        <v>0</v>
      </c>
      <c r="K72" s="38" t="s">
        <v>93</v>
      </c>
      <c r="L72" s="9">
        <v>0</v>
      </c>
    </row>
    <row r="73" spans="1:27" x14ac:dyDescent="0.55000000000000004">
      <c r="A73" s="9">
        <v>2</v>
      </c>
      <c r="B73" s="9">
        <v>2</v>
      </c>
      <c r="C73" s="9">
        <v>0</v>
      </c>
      <c r="D73" s="9">
        <v>2.2999999999999998</v>
      </c>
      <c r="E73" s="9">
        <v>2</v>
      </c>
      <c r="F73" s="9">
        <v>0.26</v>
      </c>
      <c r="G73" s="9">
        <v>8.9999999999999993E-3</v>
      </c>
      <c r="H73" s="9">
        <v>0</v>
      </c>
      <c r="I73" s="9">
        <v>0</v>
      </c>
      <c r="J73" s="9">
        <v>0</v>
      </c>
      <c r="K73" s="38" t="s">
        <v>94</v>
      </c>
      <c r="L73" s="9">
        <v>0</v>
      </c>
    </row>
    <row r="74" spans="1:27" x14ac:dyDescent="0.55000000000000004">
      <c r="A74" s="9">
        <v>2</v>
      </c>
      <c r="B74" s="9">
        <v>2</v>
      </c>
      <c r="C74" s="9">
        <v>0</v>
      </c>
      <c r="D74" s="9">
        <v>1.8</v>
      </c>
      <c r="E74" s="9">
        <v>3</v>
      </c>
      <c r="F74" s="9">
        <v>0.45</v>
      </c>
      <c r="G74" s="9">
        <v>0</v>
      </c>
      <c r="H74" s="9">
        <v>0.3</v>
      </c>
      <c r="I74" s="9">
        <v>0</v>
      </c>
      <c r="J74" s="9">
        <v>0</v>
      </c>
      <c r="K74" s="38" t="s">
        <v>95</v>
      </c>
      <c r="L74" s="9">
        <v>0</v>
      </c>
    </row>
    <row r="75" spans="1:27" x14ac:dyDescent="0.55000000000000004">
      <c r="A75" s="9">
        <v>2</v>
      </c>
      <c r="B75" s="9">
        <v>3</v>
      </c>
      <c r="C75" s="9">
        <v>0</v>
      </c>
      <c r="D75" s="9">
        <v>2</v>
      </c>
      <c r="E75" s="9">
        <v>3</v>
      </c>
      <c r="F75" s="9">
        <v>0.45</v>
      </c>
      <c r="G75" s="9">
        <v>0</v>
      </c>
      <c r="H75" s="9">
        <v>0</v>
      </c>
      <c r="I75" s="9">
        <v>0</v>
      </c>
      <c r="J75" s="9">
        <v>0</v>
      </c>
      <c r="K75" s="38" t="s">
        <v>96</v>
      </c>
      <c r="L75" s="9">
        <v>0</v>
      </c>
    </row>
    <row r="76" spans="1:27" x14ac:dyDescent="0.55000000000000004">
      <c r="A76" s="9">
        <v>3</v>
      </c>
      <c r="B76" s="9">
        <v>2</v>
      </c>
      <c r="C76" s="9">
        <v>0</v>
      </c>
      <c r="D76" s="9">
        <v>2.2999999999999998</v>
      </c>
      <c r="E76" s="9">
        <v>1</v>
      </c>
      <c r="F76" s="9">
        <v>0.26</v>
      </c>
      <c r="G76" s="9">
        <v>0</v>
      </c>
      <c r="H76" s="9">
        <v>0.3</v>
      </c>
      <c r="I76" s="9">
        <v>0</v>
      </c>
      <c r="J76" s="9">
        <v>0</v>
      </c>
      <c r="K76" s="38" t="s">
        <v>97</v>
      </c>
      <c r="L76" s="9">
        <v>0</v>
      </c>
    </row>
    <row r="77" spans="1:27" x14ac:dyDescent="0.55000000000000004">
      <c r="A77" s="9">
        <v>3</v>
      </c>
      <c r="B77" s="9">
        <v>1</v>
      </c>
      <c r="C77" s="9">
        <v>0</v>
      </c>
      <c r="D77" s="9">
        <v>2</v>
      </c>
      <c r="E77" s="9">
        <v>1</v>
      </c>
      <c r="F77" s="9">
        <v>0.26</v>
      </c>
      <c r="G77" s="9">
        <v>8.9999999999999993E-3</v>
      </c>
      <c r="H77" s="9">
        <v>0</v>
      </c>
      <c r="I77" s="9">
        <v>0</v>
      </c>
      <c r="J77" s="9">
        <v>0</v>
      </c>
      <c r="K77" s="38" t="s">
        <v>98</v>
      </c>
      <c r="L77" s="9">
        <v>0</v>
      </c>
    </row>
    <row r="78" spans="1:27" x14ac:dyDescent="0.55000000000000004">
      <c r="A78" s="9">
        <v>3</v>
      </c>
      <c r="B78" s="9">
        <v>1</v>
      </c>
      <c r="C78" s="25">
        <v>0</v>
      </c>
      <c r="D78" s="9">
        <v>1.8</v>
      </c>
      <c r="E78" s="9">
        <v>3</v>
      </c>
      <c r="F78" s="9">
        <v>0.45</v>
      </c>
      <c r="G78" s="9">
        <v>0</v>
      </c>
      <c r="H78" s="9">
        <v>0</v>
      </c>
      <c r="I78" s="9">
        <v>0</v>
      </c>
      <c r="J78" s="9">
        <v>0</v>
      </c>
      <c r="K78" s="38" t="s">
        <v>99</v>
      </c>
      <c r="L78" s="9">
        <v>0</v>
      </c>
    </row>
    <row r="79" spans="1:27" x14ac:dyDescent="0.55000000000000004">
      <c r="A79" s="2">
        <v>3</v>
      </c>
      <c r="B79" s="2">
        <v>1</v>
      </c>
      <c r="C79" s="2">
        <v>0</v>
      </c>
      <c r="D79" s="2">
        <v>1.8</v>
      </c>
      <c r="E79" s="2">
        <v>1</v>
      </c>
      <c r="F79" s="2">
        <v>0.26</v>
      </c>
      <c r="G79" s="2">
        <v>0</v>
      </c>
      <c r="H79" s="2">
        <v>0</v>
      </c>
      <c r="I79" s="2">
        <v>0</v>
      </c>
      <c r="J79" s="2">
        <v>0</v>
      </c>
      <c r="K79" s="38" t="s">
        <v>100</v>
      </c>
      <c r="L79" s="9">
        <v>0</v>
      </c>
      <c r="AA79" s="11"/>
    </row>
    <row r="80" spans="1:27" x14ac:dyDescent="0.55000000000000004">
      <c r="A80" s="9">
        <v>3</v>
      </c>
      <c r="B80" s="9">
        <v>1</v>
      </c>
      <c r="C80" s="9">
        <v>0</v>
      </c>
      <c r="D80" s="9">
        <v>1.8</v>
      </c>
      <c r="E80" s="9">
        <v>1</v>
      </c>
      <c r="F80" s="9">
        <v>0.26</v>
      </c>
      <c r="G80" s="9">
        <v>4.0000000000000001E-3</v>
      </c>
      <c r="H80" s="9">
        <v>0</v>
      </c>
      <c r="I80" s="9">
        <v>0</v>
      </c>
      <c r="J80" s="9">
        <v>0</v>
      </c>
      <c r="K80" s="38" t="s">
        <v>101</v>
      </c>
      <c r="L80" s="9">
        <v>0</v>
      </c>
      <c r="AA80" s="11"/>
    </row>
    <row r="81" spans="1:27" x14ac:dyDescent="0.55000000000000004">
      <c r="A81" s="9">
        <v>3</v>
      </c>
      <c r="B81" s="9">
        <v>1</v>
      </c>
      <c r="C81" s="9">
        <v>0</v>
      </c>
      <c r="D81" s="9">
        <v>1.8</v>
      </c>
      <c r="E81" s="9">
        <v>1</v>
      </c>
      <c r="F81" s="9">
        <v>0.26</v>
      </c>
      <c r="G81" s="9">
        <v>0</v>
      </c>
      <c r="H81" s="9">
        <v>0</v>
      </c>
      <c r="I81" s="9">
        <v>0.5</v>
      </c>
      <c r="J81" s="9">
        <v>0</v>
      </c>
      <c r="K81" s="38" t="s">
        <v>102</v>
      </c>
      <c r="L81" s="9">
        <v>0</v>
      </c>
      <c r="AA81" s="11"/>
    </row>
    <row r="82" spans="1:27" x14ac:dyDescent="0.55000000000000004">
      <c r="A82" s="9">
        <v>3</v>
      </c>
      <c r="B82" s="9">
        <v>1</v>
      </c>
      <c r="C82" s="9">
        <v>0</v>
      </c>
      <c r="D82" s="9">
        <v>1.8</v>
      </c>
      <c r="E82" s="9">
        <v>1</v>
      </c>
      <c r="F82" s="9">
        <v>0.26</v>
      </c>
      <c r="G82" s="9">
        <v>4.0000000000000001E-3</v>
      </c>
      <c r="H82" s="9">
        <v>0</v>
      </c>
      <c r="I82" s="9">
        <v>0.5</v>
      </c>
      <c r="J82" s="9">
        <v>0</v>
      </c>
      <c r="K82" s="38" t="s">
        <v>103</v>
      </c>
      <c r="L82" s="9">
        <v>0</v>
      </c>
      <c r="AA82" s="11"/>
    </row>
    <row r="83" spans="1:27" x14ac:dyDescent="0.55000000000000004">
      <c r="A83" s="9">
        <v>3</v>
      </c>
      <c r="B83" s="9">
        <v>1</v>
      </c>
      <c r="C83" s="9">
        <v>0</v>
      </c>
      <c r="D83" s="9">
        <v>1.8</v>
      </c>
      <c r="E83" s="9">
        <v>1</v>
      </c>
      <c r="F83" s="9">
        <v>0.26</v>
      </c>
      <c r="G83" s="9">
        <v>0</v>
      </c>
      <c r="H83" s="9">
        <v>0</v>
      </c>
      <c r="I83" s="9">
        <v>0</v>
      </c>
      <c r="J83" s="9">
        <v>0.7</v>
      </c>
      <c r="K83" s="38" t="s">
        <v>104</v>
      </c>
      <c r="L83" s="9">
        <v>0</v>
      </c>
      <c r="AA83" s="11"/>
    </row>
    <row r="84" spans="1:27" x14ac:dyDescent="0.55000000000000004">
      <c r="A84" s="9">
        <v>3</v>
      </c>
      <c r="B84" s="9">
        <v>1</v>
      </c>
      <c r="C84" s="9">
        <v>0</v>
      </c>
      <c r="D84" s="9">
        <v>1.8</v>
      </c>
      <c r="E84" s="9">
        <v>1</v>
      </c>
      <c r="F84" s="9">
        <v>0.26</v>
      </c>
      <c r="G84" s="9">
        <v>4.0000000000000001E-3</v>
      </c>
      <c r="H84" s="9">
        <v>0</v>
      </c>
      <c r="I84" s="9">
        <v>0</v>
      </c>
      <c r="J84" s="9">
        <v>0.7</v>
      </c>
      <c r="K84" s="38" t="s">
        <v>105</v>
      </c>
      <c r="L84" s="9">
        <v>0</v>
      </c>
      <c r="AA84" s="11"/>
    </row>
    <row r="85" spans="1:27" x14ac:dyDescent="0.55000000000000004">
      <c r="A85" s="9">
        <v>3</v>
      </c>
      <c r="B85" s="9">
        <v>1</v>
      </c>
      <c r="C85" s="9">
        <v>0</v>
      </c>
      <c r="D85" s="9">
        <v>1.8</v>
      </c>
      <c r="E85" s="9">
        <v>1</v>
      </c>
      <c r="F85" s="9">
        <v>0.26</v>
      </c>
      <c r="G85" s="9">
        <v>0</v>
      </c>
      <c r="H85" s="9">
        <v>0</v>
      </c>
      <c r="I85" s="9">
        <v>0.5</v>
      </c>
      <c r="J85" s="9">
        <v>0.7</v>
      </c>
      <c r="K85" s="38" t="s">
        <v>106</v>
      </c>
      <c r="L85" s="9">
        <v>0</v>
      </c>
      <c r="AA85" s="11"/>
    </row>
    <row r="86" spans="1:27" x14ac:dyDescent="0.55000000000000004">
      <c r="A86" s="9">
        <v>3</v>
      </c>
      <c r="B86" s="9">
        <v>1</v>
      </c>
      <c r="C86" s="9">
        <v>0</v>
      </c>
      <c r="D86" s="9">
        <v>1.8</v>
      </c>
      <c r="E86" s="9">
        <v>1</v>
      </c>
      <c r="F86" s="9">
        <v>0.26</v>
      </c>
      <c r="G86" s="9">
        <v>4.0000000000000001E-3</v>
      </c>
      <c r="H86" s="9">
        <v>0</v>
      </c>
      <c r="I86" s="9">
        <v>0.5</v>
      </c>
      <c r="J86" s="9">
        <v>0.7</v>
      </c>
      <c r="K86" s="38" t="s">
        <v>107</v>
      </c>
      <c r="L86" s="9">
        <v>0</v>
      </c>
      <c r="AA86" s="11"/>
    </row>
    <row r="87" spans="1:27" x14ac:dyDescent="0.55000000000000004">
      <c r="A87" s="9">
        <v>3</v>
      </c>
      <c r="B87" s="9">
        <v>1</v>
      </c>
      <c r="C87" s="9">
        <v>0</v>
      </c>
      <c r="D87" s="9">
        <v>1.8</v>
      </c>
      <c r="E87" s="9">
        <v>1</v>
      </c>
      <c r="F87" s="9">
        <v>0.26</v>
      </c>
      <c r="G87" s="9">
        <v>0</v>
      </c>
      <c r="H87" s="9">
        <v>0.3</v>
      </c>
      <c r="I87" s="9">
        <v>0</v>
      </c>
      <c r="J87" s="9">
        <v>0</v>
      </c>
      <c r="K87" s="38" t="s">
        <v>108</v>
      </c>
      <c r="L87" s="9">
        <v>0</v>
      </c>
      <c r="AA87" s="11"/>
    </row>
    <row r="88" spans="1:27" x14ac:dyDescent="0.55000000000000004">
      <c r="A88" s="9">
        <v>3</v>
      </c>
      <c r="B88" s="9">
        <v>1</v>
      </c>
      <c r="C88" s="9">
        <v>0</v>
      </c>
      <c r="D88" s="9">
        <v>1.8</v>
      </c>
      <c r="E88" s="9">
        <v>1</v>
      </c>
      <c r="F88" s="9">
        <v>0.26</v>
      </c>
      <c r="G88" s="9">
        <v>4.0000000000000001E-3</v>
      </c>
      <c r="H88" s="9">
        <v>0.3</v>
      </c>
      <c r="I88" s="9">
        <v>0</v>
      </c>
      <c r="J88" s="9">
        <v>0</v>
      </c>
      <c r="K88" s="38" t="s">
        <v>109</v>
      </c>
      <c r="L88" s="9">
        <v>0</v>
      </c>
      <c r="AA88" s="11"/>
    </row>
    <row r="89" spans="1:27" x14ac:dyDescent="0.55000000000000004">
      <c r="A89" s="9">
        <v>3</v>
      </c>
      <c r="B89" s="9">
        <v>1</v>
      </c>
      <c r="C89" s="9">
        <v>0</v>
      </c>
      <c r="D89" s="9">
        <v>1.8</v>
      </c>
      <c r="E89" s="9">
        <v>1</v>
      </c>
      <c r="F89" s="9">
        <v>0.26</v>
      </c>
      <c r="G89" s="9">
        <v>0</v>
      </c>
      <c r="H89" s="9">
        <v>0.3</v>
      </c>
      <c r="I89" s="9">
        <v>0.5</v>
      </c>
      <c r="J89" s="9">
        <v>0</v>
      </c>
      <c r="K89" s="38" t="s">
        <v>110</v>
      </c>
      <c r="L89" s="9">
        <v>0</v>
      </c>
      <c r="AA89" s="11"/>
    </row>
    <row r="90" spans="1:27" x14ac:dyDescent="0.55000000000000004">
      <c r="A90" s="9">
        <v>3</v>
      </c>
      <c r="B90" s="9">
        <v>1</v>
      </c>
      <c r="C90" s="9">
        <v>0</v>
      </c>
      <c r="D90" s="9">
        <v>1.8</v>
      </c>
      <c r="E90" s="9">
        <v>1</v>
      </c>
      <c r="F90" s="9">
        <v>0.26</v>
      </c>
      <c r="G90" s="9">
        <v>4.0000000000000001E-3</v>
      </c>
      <c r="H90" s="9">
        <v>0.3</v>
      </c>
      <c r="I90" s="9">
        <v>0.5</v>
      </c>
      <c r="J90" s="9">
        <v>0</v>
      </c>
      <c r="K90" s="38" t="s">
        <v>111</v>
      </c>
      <c r="L90" s="9">
        <v>0</v>
      </c>
      <c r="AA90" s="11"/>
    </row>
    <row r="91" spans="1:27" x14ac:dyDescent="0.55000000000000004">
      <c r="A91" s="9">
        <v>3</v>
      </c>
      <c r="B91" s="9">
        <v>1</v>
      </c>
      <c r="C91" s="9">
        <v>0</v>
      </c>
      <c r="D91" s="9">
        <v>1.8</v>
      </c>
      <c r="E91" s="9">
        <v>1</v>
      </c>
      <c r="F91" s="9">
        <v>0.26</v>
      </c>
      <c r="G91" s="9">
        <v>0</v>
      </c>
      <c r="H91" s="9">
        <v>0.3</v>
      </c>
      <c r="I91" s="9">
        <v>0</v>
      </c>
      <c r="J91" s="9">
        <v>0.7</v>
      </c>
      <c r="K91" s="38" t="s">
        <v>112</v>
      </c>
      <c r="L91" s="9">
        <v>0</v>
      </c>
      <c r="AA91" s="11"/>
    </row>
    <row r="92" spans="1:27" x14ac:dyDescent="0.55000000000000004">
      <c r="A92" s="9">
        <v>3</v>
      </c>
      <c r="B92" s="9">
        <v>1</v>
      </c>
      <c r="C92" s="9">
        <v>0</v>
      </c>
      <c r="D92" s="9">
        <v>1.8</v>
      </c>
      <c r="E92" s="9">
        <v>1</v>
      </c>
      <c r="F92" s="9">
        <v>0.26</v>
      </c>
      <c r="G92" s="9">
        <v>4.0000000000000001E-3</v>
      </c>
      <c r="H92" s="9">
        <v>0.3</v>
      </c>
      <c r="I92" s="9">
        <v>0</v>
      </c>
      <c r="J92" s="9">
        <v>0.7</v>
      </c>
      <c r="K92" s="38" t="s">
        <v>113</v>
      </c>
      <c r="L92" s="9">
        <v>0</v>
      </c>
      <c r="AA92" s="11"/>
    </row>
    <row r="93" spans="1:27" x14ac:dyDescent="0.55000000000000004">
      <c r="A93" s="9">
        <v>3</v>
      </c>
      <c r="B93" s="9">
        <v>1</v>
      </c>
      <c r="C93" s="9">
        <v>0</v>
      </c>
      <c r="D93" s="9">
        <v>1.8</v>
      </c>
      <c r="E93" s="9">
        <v>1</v>
      </c>
      <c r="F93" s="9">
        <v>0.26</v>
      </c>
      <c r="G93" s="9">
        <v>0</v>
      </c>
      <c r="H93" s="9">
        <v>0.3</v>
      </c>
      <c r="I93" s="9">
        <v>0.5</v>
      </c>
      <c r="J93" s="9">
        <v>0.7</v>
      </c>
      <c r="K93" s="38" t="s">
        <v>114</v>
      </c>
      <c r="L93" s="9">
        <v>0</v>
      </c>
      <c r="AA93" s="11"/>
    </row>
    <row r="94" spans="1:27" x14ac:dyDescent="0.55000000000000004">
      <c r="A94" s="9">
        <v>3</v>
      </c>
      <c r="B94" s="9">
        <v>1</v>
      </c>
      <c r="C94" s="9">
        <v>0</v>
      </c>
      <c r="D94" s="9">
        <v>1.8</v>
      </c>
      <c r="E94" s="9">
        <v>1</v>
      </c>
      <c r="F94" s="9">
        <v>0.26</v>
      </c>
      <c r="G94" s="9">
        <v>4.0000000000000001E-3</v>
      </c>
      <c r="H94" s="9">
        <v>0.3</v>
      </c>
      <c r="I94" s="9">
        <v>0.5</v>
      </c>
      <c r="J94" s="9">
        <v>0.7</v>
      </c>
      <c r="K94" s="38" t="s">
        <v>115</v>
      </c>
      <c r="L94" s="9">
        <v>0</v>
      </c>
      <c r="AA94" s="11"/>
    </row>
    <row r="95" spans="1:27" x14ac:dyDescent="0.55000000000000004">
      <c r="A95" s="4">
        <v>1</v>
      </c>
      <c r="B95" s="4">
        <v>1</v>
      </c>
      <c r="C95" s="4">
        <v>0</v>
      </c>
      <c r="D95" s="4">
        <v>2</v>
      </c>
      <c r="E95" s="4">
        <v>1</v>
      </c>
      <c r="F95" s="4">
        <v>0.26</v>
      </c>
      <c r="G95" s="4">
        <v>0</v>
      </c>
      <c r="H95" s="4">
        <v>0.3</v>
      </c>
      <c r="I95" s="4">
        <v>0</v>
      </c>
      <c r="J95" s="4">
        <v>0</v>
      </c>
      <c r="K95" s="38" t="s">
        <v>116</v>
      </c>
      <c r="L95" s="9">
        <v>0</v>
      </c>
      <c r="AA95" s="11"/>
    </row>
    <row r="96" spans="1:27" x14ac:dyDescent="0.55000000000000004">
      <c r="A96" s="3">
        <v>1</v>
      </c>
      <c r="B96" s="3">
        <v>2</v>
      </c>
      <c r="C96" s="3">
        <v>0.7</v>
      </c>
      <c r="D96" s="3">
        <v>1.8</v>
      </c>
      <c r="E96" s="3">
        <v>1</v>
      </c>
      <c r="F96" s="3">
        <v>0.26</v>
      </c>
      <c r="G96" s="3">
        <v>0</v>
      </c>
      <c r="H96" s="3">
        <v>0</v>
      </c>
      <c r="I96" s="3">
        <v>0</v>
      </c>
      <c r="J96" s="3">
        <v>0</v>
      </c>
      <c r="K96" s="38" t="s">
        <v>117</v>
      </c>
      <c r="L96" s="1">
        <v>152</v>
      </c>
      <c r="AA96" s="11"/>
    </row>
    <row r="97" spans="1:27" x14ac:dyDescent="0.55000000000000004">
      <c r="A97" s="9">
        <v>1</v>
      </c>
      <c r="B97" s="9">
        <v>2</v>
      </c>
      <c r="C97" s="9">
        <v>0.7</v>
      </c>
      <c r="D97" s="9">
        <v>2</v>
      </c>
      <c r="E97" s="9">
        <v>3</v>
      </c>
      <c r="F97" s="9">
        <v>0.45</v>
      </c>
      <c r="G97" s="10">
        <v>8.9999999999999993E-3</v>
      </c>
      <c r="H97" s="9">
        <v>0</v>
      </c>
      <c r="I97" s="9">
        <v>0</v>
      </c>
      <c r="J97" s="9">
        <v>0</v>
      </c>
      <c r="K97" s="38" t="s">
        <v>118</v>
      </c>
      <c r="L97" s="9">
        <v>152</v>
      </c>
      <c r="AA97" s="11"/>
    </row>
    <row r="98" spans="1:27" x14ac:dyDescent="0.55000000000000004">
      <c r="A98" s="9">
        <v>1</v>
      </c>
      <c r="B98" s="9">
        <v>1</v>
      </c>
      <c r="C98" s="11">
        <v>0.7</v>
      </c>
      <c r="D98" s="9">
        <v>2.2999999999999998</v>
      </c>
      <c r="E98" s="9">
        <v>3</v>
      </c>
      <c r="F98" s="9">
        <v>0.45</v>
      </c>
      <c r="G98" s="10">
        <v>0</v>
      </c>
      <c r="H98" s="9">
        <v>0.3</v>
      </c>
      <c r="I98" s="9">
        <v>0</v>
      </c>
      <c r="J98" s="9">
        <v>0</v>
      </c>
      <c r="K98" s="38" t="s">
        <v>119</v>
      </c>
      <c r="L98" s="9">
        <v>152</v>
      </c>
      <c r="AA98" s="11"/>
    </row>
    <row r="99" spans="1:27" x14ac:dyDescent="0.55000000000000004">
      <c r="A99" s="9">
        <v>2</v>
      </c>
      <c r="B99" s="9">
        <v>1</v>
      </c>
      <c r="C99" s="11">
        <v>0.7</v>
      </c>
      <c r="D99" s="9">
        <v>2</v>
      </c>
      <c r="E99" s="9">
        <v>2</v>
      </c>
      <c r="F99" s="9">
        <v>0.26</v>
      </c>
      <c r="G99" s="10">
        <v>0</v>
      </c>
      <c r="H99" s="9">
        <v>0.3</v>
      </c>
      <c r="I99" s="9">
        <v>0</v>
      </c>
      <c r="J99" s="9">
        <v>0</v>
      </c>
      <c r="K99" s="38" t="s">
        <v>120</v>
      </c>
      <c r="L99" s="9">
        <v>152</v>
      </c>
      <c r="AA99" s="11"/>
    </row>
    <row r="100" spans="1:27" x14ac:dyDescent="0.55000000000000004">
      <c r="A100" s="9">
        <v>2</v>
      </c>
      <c r="B100" s="9">
        <v>1</v>
      </c>
      <c r="C100" s="11">
        <v>0.7</v>
      </c>
      <c r="D100" s="9">
        <v>2.2999999999999998</v>
      </c>
      <c r="E100" s="9">
        <v>1</v>
      </c>
      <c r="F100" s="9">
        <v>0.26</v>
      </c>
      <c r="G100" s="10">
        <v>0</v>
      </c>
      <c r="H100" s="9">
        <v>0</v>
      </c>
      <c r="I100" s="9">
        <v>0</v>
      </c>
      <c r="J100" s="9">
        <v>0</v>
      </c>
      <c r="K100" s="38" t="s">
        <v>121</v>
      </c>
      <c r="L100" s="9">
        <v>152</v>
      </c>
      <c r="AA100" s="11"/>
    </row>
    <row r="101" spans="1:27" x14ac:dyDescent="0.55000000000000004">
      <c r="A101" s="9">
        <v>2</v>
      </c>
      <c r="B101" s="9">
        <v>3</v>
      </c>
      <c r="C101" s="11">
        <v>0.7</v>
      </c>
      <c r="D101" s="9">
        <v>1.8</v>
      </c>
      <c r="E101" s="9">
        <v>1</v>
      </c>
      <c r="F101" s="9">
        <v>0.26</v>
      </c>
      <c r="G101" s="10">
        <v>8.9999999999999993E-3</v>
      </c>
      <c r="H101" s="9">
        <v>0</v>
      </c>
      <c r="I101" s="9">
        <v>0</v>
      </c>
      <c r="J101" s="9">
        <v>0</v>
      </c>
      <c r="K101" s="38" t="s">
        <v>122</v>
      </c>
      <c r="L101" s="9">
        <v>152</v>
      </c>
      <c r="AA101" s="11"/>
    </row>
    <row r="102" spans="1:27" x14ac:dyDescent="0.55000000000000004">
      <c r="A102" s="9">
        <v>3</v>
      </c>
      <c r="B102" s="9">
        <v>2</v>
      </c>
      <c r="C102" s="11">
        <v>0.7</v>
      </c>
      <c r="D102" s="9">
        <v>2</v>
      </c>
      <c r="E102" s="9">
        <v>2</v>
      </c>
      <c r="F102" s="9">
        <v>0.26</v>
      </c>
      <c r="G102" s="10">
        <v>0</v>
      </c>
      <c r="H102" s="9">
        <v>0</v>
      </c>
      <c r="I102" s="9">
        <v>0</v>
      </c>
      <c r="J102" s="9">
        <v>0</v>
      </c>
      <c r="K102" s="38" t="s">
        <v>123</v>
      </c>
      <c r="L102" s="9">
        <v>152</v>
      </c>
      <c r="AA102" s="11"/>
    </row>
    <row r="103" spans="1:27" x14ac:dyDescent="0.55000000000000004">
      <c r="A103" s="9">
        <v>3</v>
      </c>
      <c r="B103" s="9">
        <v>3</v>
      </c>
      <c r="C103" s="11">
        <v>0.7</v>
      </c>
      <c r="D103" s="9">
        <v>1.8</v>
      </c>
      <c r="E103" s="9">
        <v>2</v>
      </c>
      <c r="F103" s="9">
        <v>0.26</v>
      </c>
      <c r="G103" s="10">
        <v>0</v>
      </c>
      <c r="H103" s="9">
        <v>0.3</v>
      </c>
      <c r="I103" s="9">
        <v>0</v>
      </c>
      <c r="J103" s="9">
        <v>0</v>
      </c>
      <c r="K103" s="38" t="s">
        <v>124</v>
      </c>
      <c r="L103" s="9">
        <v>152</v>
      </c>
      <c r="AA103" s="11"/>
    </row>
    <row r="104" spans="1:27" x14ac:dyDescent="0.55000000000000004">
      <c r="A104" s="9">
        <v>3</v>
      </c>
      <c r="B104" s="9">
        <v>3</v>
      </c>
      <c r="C104" s="11">
        <v>0.7</v>
      </c>
      <c r="D104" s="9">
        <v>2.2999999999999998</v>
      </c>
      <c r="E104" s="9">
        <v>3</v>
      </c>
      <c r="F104" s="9">
        <v>0.45</v>
      </c>
      <c r="G104" s="10">
        <v>8.9999999999999993E-3</v>
      </c>
      <c r="H104" s="9">
        <v>0</v>
      </c>
      <c r="I104" s="9">
        <v>0</v>
      </c>
      <c r="J104" s="9">
        <v>0</v>
      </c>
      <c r="K104" s="38" t="s">
        <v>125</v>
      </c>
      <c r="L104" s="9">
        <v>152</v>
      </c>
      <c r="AA104" s="11"/>
    </row>
    <row r="105" spans="1:27" x14ac:dyDescent="0.55000000000000004">
      <c r="A105" s="9">
        <v>1</v>
      </c>
      <c r="B105" s="9">
        <v>1</v>
      </c>
      <c r="C105" s="11">
        <v>0.7</v>
      </c>
      <c r="D105" s="9">
        <v>1.8</v>
      </c>
      <c r="E105" s="9">
        <v>2</v>
      </c>
      <c r="F105" s="9">
        <v>0.26</v>
      </c>
      <c r="G105" s="10">
        <v>8.9999999999999993E-3</v>
      </c>
      <c r="H105" s="9">
        <v>0</v>
      </c>
      <c r="I105" s="9">
        <v>0</v>
      </c>
      <c r="J105" s="9">
        <v>0</v>
      </c>
      <c r="K105" s="38" t="s">
        <v>126</v>
      </c>
      <c r="L105" s="9">
        <v>152</v>
      </c>
      <c r="AA105" s="11"/>
    </row>
    <row r="106" spans="1:27" x14ac:dyDescent="0.55000000000000004">
      <c r="A106" s="9">
        <v>1</v>
      </c>
      <c r="B106" s="9">
        <v>3</v>
      </c>
      <c r="C106" s="11">
        <v>0.7</v>
      </c>
      <c r="D106" s="9">
        <v>2.2999999999999998</v>
      </c>
      <c r="E106" s="9">
        <v>2</v>
      </c>
      <c r="F106" s="9">
        <v>0.26</v>
      </c>
      <c r="G106" s="10">
        <v>0</v>
      </c>
      <c r="H106" s="9">
        <v>0</v>
      </c>
      <c r="I106" s="9">
        <v>0</v>
      </c>
      <c r="J106" s="9">
        <v>0</v>
      </c>
      <c r="K106" s="38" t="s">
        <v>127</v>
      </c>
      <c r="L106" s="9">
        <v>152</v>
      </c>
      <c r="AA106" s="11"/>
    </row>
    <row r="107" spans="1:27" x14ac:dyDescent="0.55000000000000004">
      <c r="A107" s="9">
        <v>1</v>
      </c>
      <c r="B107" s="9">
        <v>3</v>
      </c>
      <c r="C107" s="11">
        <v>0.7</v>
      </c>
      <c r="D107" s="9">
        <v>2</v>
      </c>
      <c r="E107" s="9">
        <v>1</v>
      </c>
      <c r="F107" s="9">
        <v>0.26</v>
      </c>
      <c r="G107" s="10">
        <v>0</v>
      </c>
      <c r="H107" s="9">
        <v>0.3</v>
      </c>
      <c r="I107" s="9">
        <v>0</v>
      </c>
      <c r="J107" s="9">
        <v>0</v>
      </c>
      <c r="K107" s="38" t="s">
        <v>128</v>
      </c>
      <c r="L107" s="9">
        <v>152</v>
      </c>
      <c r="AA107" s="11"/>
    </row>
    <row r="108" spans="1:27" x14ac:dyDescent="0.55000000000000004">
      <c r="A108" s="9">
        <v>2</v>
      </c>
      <c r="B108" s="9">
        <v>2</v>
      </c>
      <c r="C108" s="11">
        <v>0.7</v>
      </c>
      <c r="D108" s="9">
        <v>2.2999999999999998</v>
      </c>
      <c r="E108" s="9">
        <v>2</v>
      </c>
      <c r="F108" s="9">
        <v>0.26</v>
      </c>
      <c r="G108" s="10">
        <v>8.9999999999999993E-3</v>
      </c>
      <c r="H108" s="9">
        <v>0</v>
      </c>
      <c r="I108" s="9">
        <v>0</v>
      </c>
      <c r="J108" s="9">
        <v>0</v>
      </c>
      <c r="K108" s="38" t="s">
        <v>129</v>
      </c>
      <c r="L108" s="9">
        <v>152</v>
      </c>
      <c r="AA108" s="11"/>
    </row>
    <row r="109" spans="1:27" x14ac:dyDescent="0.55000000000000004">
      <c r="A109" s="9">
        <v>2</v>
      </c>
      <c r="B109" s="9">
        <v>2</v>
      </c>
      <c r="C109" s="11">
        <v>0.7</v>
      </c>
      <c r="D109" s="9">
        <v>1.8</v>
      </c>
      <c r="E109" s="9">
        <v>3</v>
      </c>
      <c r="F109" s="9">
        <v>0.45</v>
      </c>
      <c r="G109" s="10">
        <v>0</v>
      </c>
      <c r="H109" s="9">
        <v>0.3</v>
      </c>
      <c r="I109" s="9">
        <v>0</v>
      </c>
      <c r="J109" s="9">
        <v>0</v>
      </c>
      <c r="K109" s="38" t="s">
        <v>130</v>
      </c>
      <c r="L109" s="9">
        <v>152</v>
      </c>
      <c r="AA109" s="11"/>
    </row>
    <row r="110" spans="1:27" x14ac:dyDescent="0.55000000000000004">
      <c r="A110" s="9">
        <v>2</v>
      </c>
      <c r="B110" s="9">
        <v>3</v>
      </c>
      <c r="C110" s="11">
        <v>0.7</v>
      </c>
      <c r="D110" s="9">
        <v>2</v>
      </c>
      <c r="E110" s="9">
        <v>3</v>
      </c>
      <c r="F110" s="9">
        <v>0.45</v>
      </c>
      <c r="G110" s="10">
        <v>0</v>
      </c>
      <c r="H110" s="9">
        <v>0</v>
      </c>
      <c r="I110" s="9">
        <v>0</v>
      </c>
      <c r="J110" s="9">
        <v>0</v>
      </c>
      <c r="K110" s="38" t="s">
        <v>131</v>
      </c>
      <c r="L110" s="9">
        <v>152</v>
      </c>
      <c r="AA110" s="11"/>
    </row>
    <row r="111" spans="1:27" x14ac:dyDescent="0.55000000000000004">
      <c r="A111" s="9">
        <v>3</v>
      </c>
      <c r="B111" s="9">
        <v>2</v>
      </c>
      <c r="C111" s="11">
        <v>0.7</v>
      </c>
      <c r="D111" s="9">
        <v>2.2999999999999998</v>
      </c>
      <c r="E111" s="9">
        <v>1</v>
      </c>
      <c r="F111" s="9">
        <v>0.26</v>
      </c>
      <c r="G111" s="10">
        <v>0</v>
      </c>
      <c r="H111" s="9">
        <v>0.3</v>
      </c>
      <c r="I111" s="9">
        <v>0</v>
      </c>
      <c r="J111" s="9">
        <v>0</v>
      </c>
      <c r="K111" s="38" t="s">
        <v>132</v>
      </c>
      <c r="L111" s="9">
        <v>152</v>
      </c>
    </row>
    <row r="112" spans="1:27" x14ac:dyDescent="0.55000000000000004">
      <c r="A112" s="9">
        <v>3</v>
      </c>
      <c r="B112" s="9">
        <v>1</v>
      </c>
      <c r="C112" s="11">
        <v>0.7</v>
      </c>
      <c r="D112" s="9">
        <v>2</v>
      </c>
      <c r="E112" s="9">
        <v>1</v>
      </c>
      <c r="F112" s="9">
        <v>0.26</v>
      </c>
      <c r="G112" s="10">
        <v>8.9999999999999993E-3</v>
      </c>
      <c r="H112" s="9">
        <v>0</v>
      </c>
      <c r="I112" s="9">
        <v>0</v>
      </c>
      <c r="J112" s="9">
        <v>0</v>
      </c>
      <c r="K112" s="38" t="s">
        <v>133</v>
      </c>
      <c r="L112" s="9">
        <v>152</v>
      </c>
    </row>
    <row r="113" spans="1:12" x14ac:dyDescent="0.55000000000000004">
      <c r="A113" s="9">
        <v>3</v>
      </c>
      <c r="B113" s="9">
        <v>1</v>
      </c>
      <c r="C113" s="25">
        <v>0.7</v>
      </c>
      <c r="D113" s="9">
        <v>1.8</v>
      </c>
      <c r="E113" s="9">
        <v>3</v>
      </c>
      <c r="F113" s="9">
        <v>0.45</v>
      </c>
      <c r="G113" s="10">
        <v>0</v>
      </c>
      <c r="H113" s="9">
        <v>0</v>
      </c>
      <c r="I113" s="9">
        <v>0</v>
      </c>
      <c r="J113" s="9">
        <v>0</v>
      </c>
      <c r="K113" s="38" t="s">
        <v>134</v>
      </c>
      <c r="L113" s="9">
        <v>152</v>
      </c>
    </row>
    <row r="114" spans="1:12" x14ac:dyDescent="0.55000000000000004">
      <c r="A114" s="2">
        <v>3</v>
      </c>
      <c r="B114" s="2">
        <v>1</v>
      </c>
      <c r="C114" s="2">
        <v>0.7</v>
      </c>
      <c r="D114" s="2">
        <v>1.8</v>
      </c>
      <c r="E114" s="2">
        <v>1</v>
      </c>
      <c r="F114" s="2">
        <v>0.26</v>
      </c>
      <c r="G114" s="2">
        <v>0</v>
      </c>
      <c r="H114" s="2">
        <v>0</v>
      </c>
      <c r="I114" s="2">
        <v>0</v>
      </c>
      <c r="J114" s="2">
        <v>0</v>
      </c>
      <c r="K114" s="38" t="s">
        <v>135</v>
      </c>
      <c r="L114" s="9">
        <v>152</v>
      </c>
    </row>
    <row r="115" spans="1:12" x14ac:dyDescent="0.55000000000000004">
      <c r="A115" s="9">
        <v>3</v>
      </c>
      <c r="B115" s="9">
        <v>1</v>
      </c>
      <c r="C115" s="9">
        <v>0.7</v>
      </c>
      <c r="D115" s="9">
        <v>1.8</v>
      </c>
      <c r="E115" s="9">
        <v>1</v>
      </c>
      <c r="F115" s="9">
        <v>0.26</v>
      </c>
      <c r="G115" s="9">
        <v>4.0000000000000001E-3</v>
      </c>
      <c r="H115" s="9">
        <v>0</v>
      </c>
      <c r="I115" s="9">
        <v>0</v>
      </c>
      <c r="J115" s="9">
        <v>0</v>
      </c>
      <c r="K115" s="38" t="s">
        <v>136</v>
      </c>
      <c r="L115" s="9">
        <v>152</v>
      </c>
    </row>
    <row r="116" spans="1:12" x14ac:dyDescent="0.55000000000000004">
      <c r="A116" s="9">
        <v>3</v>
      </c>
      <c r="B116" s="9">
        <v>1</v>
      </c>
      <c r="C116" s="11">
        <v>0.7</v>
      </c>
      <c r="D116" s="9">
        <v>1.8</v>
      </c>
      <c r="E116" s="9">
        <v>1</v>
      </c>
      <c r="F116" s="9">
        <v>0.26</v>
      </c>
      <c r="G116" s="9">
        <v>0</v>
      </c>
      <c r="H116" s="9">
        <v>0</v>
      </c>
      <c r="I116" s="9">
        <v>0.5</v>
      </c>
      <c r="J116" s="9">
        <v>0</v>
      </c>
      <c r="K116" s="38" t="s">
        <v>137</v>
      </c>
      <c r="L116" s="9">
        <v>152</v>
      </c>
    </row>
    <row r="117" spans="1:12" x14ac:dyDescent="0.55000000000000004">
      <c r="A117" s="9">
        <v>3</v>
      </c>
      <c r="B117" s="9">
        <v>1</v>
      </c>
      <c r="C117" s="11">
        <v>0.7</v>
      </c>
      <c r="D117" s="9">
        <v>1.8</v>
      </c>
      <c r="E117" s="9">
        <v>1</v>
      </c>
      <c r="F117" s="9">
        <v>0.26</v>
      </c>
      <c r="G117" s="9">
        <v>4.0000000000000001E-3</v>
      </c>
      <c r="H117" s="9">
        <v>0</v>
      </c>
      <c r="I117" s="9">
        <v>0.5</v>
      </c>
      <c r="J117" s="9">
        <v>0</v>
      </c>
      <c r="K117" s="38" t="s">
        <v>138</v>
      </c>
      <c r="L117" s="9">
        <v>152</v>
      </c>
    </row>
    <row r="118" spans="1:12" x14ac:dyDescent="0.55000000000000004">
      <c r="A118" s="9">
        <v>3</v>
      </c>
      <c r="B118" s="9">
        <v>1</v>
      </c>
      <c r="C118" s="11">
        <v>0.7</v>
      </c>
      <c r="D118" s="9">
        <v>1.8</v>
      </c>
      <c r="E118" s="9">
        <v>1</v>
      </c>
      <c r="F118" s="9">
        <v>0.26</v>
      </c>
      <c r="G118" s="9">
        <v>0</v>
      </c>
      <c r="H118" s="9">
        <v>0</v>
      </c>
      <c r="I118" s="9">
        <v>0</v>
      </c>
      <c r="J118" s="9">
        <v>0.7</v>
      </c>
      <c r="K118" s="38" t="s">
        <v>139</v>
      </c>
      <c r="L118" s="9">
        <v>152</v>
      </c>
    </row>
    <row r="119" spans="1:12" x14ac:dyDescent="0.55000000000000004">
      <c r="A119" s="9">
        <v>3</v>
      </c>
      <c r="B119" s="9">
        <v>1</v>
      </c>
      <c r="C119" s="11">
        <v>0.7</v>
      </c>
      <c r="D119" s="9">
        <v>1.8</v>
      </c>
      <c r="E119" s="9">
        <v>1</v>
      </c>
      <c r="F119" s="9">
        <v>0.26</v>
      </c>
      <c r="G119" s="9">
        <v>4.0000000000000001E-3</v>
      </c>
      <c r="H119" s="9">
        <v>0</v>
      </c>
      <c r="I119" s="9">
        <v>0</v>
      </c>
      <c r="J119" s="9">
        <v>0.7</v>
      </c>
      <c r="K119" s="38" t="s">
        <v>140</v>
      </c>
      <c r="L119" s="9">
        <v>152</v>
      </c>
    </row>
    <row r="120" spans="1:12" x14ac:dyDescent="0.55000000000000004">
      <c r="A120" s="9">
        <v>3</v>
      </c>
      <c r="B120" s="9">
        <v>1</v>
      </c>
      <c r="C120" s="11">
        <v>0.7</v>
      </c>
      <c r="D120" s="9">
        <v>1.8</v>
      </c>
      <c r="E120" s="9">
        <v>1</v>
      </c>
      <c r="F120" s="9">
        <v>0.26</v>
      </c>
      <c r="G120" s="9">
        <v>0</v>
      </c>
      <c r="H120" s="9">
        <v>0</v>
      </c>
      <c r="I120" s="9">
        <v>0.5</v>
      </c>
      <c r="J120" s="9">
        <v>0.7</v>
      </c>
      <c r="K120" s="38" t="s">
        <v>141</v>
      </c>
      <c r="L120" s="9">
        <v>152</v>
      </c>
    </row>
    <row r="121" spans="1:12" x14ac:dyDescent="0.55000000000000004">
      <c r="A121" s="9">
        <v>3</v>
      </c>
      <c r="B121" s="9">
        <v>1</v>
      </c>
      <c r="C121" s="11">
        <v>0.7</v>
      </c>
      <c r="D121" s="9">
        <v>1.8</v>
      </c>
      <c r="E121" s="9">
        <v>1</v>
      </c>
      <c r="F121" s="9">
        <v>0.26</v>
      </c>
      <c r="G121" s="9">
        <v>4.0000000000000001E-3</v>
      </c>
      <c r="H121" s="9">
        <v>0</v>
      </c>
      <c r="I121" s="9">
        <v>0.5</v>
      </c>
      <c r="J121" s="9">
        <v>0.7</v>
      </c>
      <c r="K121" s="38" t="s">
        <v>142</v>
      </c>
      <c r="L121" s="9">
        <v>152</v>
      </c>
    </row>
    <row r="122" spans="1:12" x14ac:dyDescent="0.55000000000000004">
      <c r="A122" s="9">
        <v>3</v>
      </c>
      <c r="B122" s="9">
        <v>1</v>
      </c>
      <c r="C122" s="11">
        <v>0.7</v>
      </c>
      <c r="D122" s="9">
        <v>1.8</v>
      </c>
      <c r="E122" s="9">
        <v>1</v>
      </c>
      <c r="F122" s="9">
        <v>0.26</v>
      </c>
      <c r="G122" s="9">
        <v>0</v>
      </c>
      <c r="H122" s="9">
        <v>0.3</v>
      </c>
      <c r="I122" s="9">
        <v>0</v>
      </c>
      <c r="J122" s="9">
        <v>0</v>
      </c>
      <c r="K122" s="38" t="s">
        <v>143</v>
      </c>
      <c r="L122" s="9">
        <v>152</v>
      </c>
    </row>
    <row r="123" spans="1:12" x14ac:dyDescent="0.55000000000000004">
      <c r="A123" s="9">
        <v>3</v>
      </c>
      <c r="B123" s="9">
        <v>1</v>
      </c>
      <c r="C123" s="11">
        <v>0.7</v>
      </c>
      <c r="D123" s="9">
        <v>1.8</v>
      </c>
      <c r="E123" s="9">
        <v>1</v>
      </c>
      <c r="F123" s="9">
        <v>0.26</v>
      </c>
      <c r="G123" s="9">
        <v>4.0000000000000001E-3</v>
      </c>
      <c r="H123" s="9">
        <v>0.3</v>
      </c>
      <c r="I123" s="9">
        <v>0</v>
      </c>
      <c r="J123" s="9">
        <v>0</v>
      </c>
      <c r="K123" s="38" t="s">
        <v>144</v>
      </c>
      <c r="L123" s="9">
        <v>152</v>
      </c>
    </row>
    <row r="124" spans="1:12" x14ac:dyDescent="0.55000000000000004">
      <c r="A124" s="9">
        <v>3</v>
      </c>
      <c r="B124" s="9">
        <v>1</v>
      </c>
      <c r="C124" s="11">
        <v>0.7</v>
      </c>
      <c r="D124" s="9">
        <v>1.8</v>
      </c>
      <c r="E124" s="9">
        <v>1</v>
      </c>
      <c r="F124" s="9">
        <v>0.26</v>
      </c>
      <c r="G124" s="9">
        <v>0</v>
      </c>
      <c r="H124" s="9">
        <v>0.3</v>
      </c>
      <c r="I124" s="9">
        <v>0.5</v>
      </c>
      <c r="J124" s="9">
        <v>0</v>
      </c>
      <c r="K124" s="38" t="s">
        <v>145</v>
      </c>
      <c r="L124" s="9">
        <v>152</v>
      </c>
    </row>
    <row r="125" spans="1:12" x14ac:dyDescent="0.55000000000000004">
      <c r="A125" s="9">
        <v>3</v>
      </c>
      <c r="B125" s="9">
        <v>1</v>
      </c>
      <c r="C125" s="11">
        <v>0.7</v>
      </c>
      <c r="D125" s="9">
        <v>1.8</v>
      </c>
      <c r="E125" s="9">
        <v>1</v>
      </c>
      <c r="F125" s="9">
        <v>0.26</v>
      </c>
      <c r="G125" s="9">
        <v>4.0000000000000001E-3</v>
      </c>
      <c r="H125" s="9">
        <v>0.3</v>
      </c>
      <c r="I125" s="9">
        <v>0.5</v>
      </c>
      <c r="J125" s="9">
        <v>0</v>
      </c>
      <c r="K125" s="38" t="s">
        <v>146</v>
      </c>
      <c r="L125" s="9">
        <v>152</v>
      </c>
    </row>
    <row r="126" spans="1:12" x14ac:dyDescent="0.55000000000000004">
      <c r="A126" s="9">
        <v>3</v>
      </c>
      <c r="B126" s="9">
        <v>1</v>
      </c>
      <c r="C126" s="11">
        <v>0.7</v>
      </c>
      <c r="D126" s="9">
        <v>1.8</v>
      </c>
      <c r="E126" s="9">
        <v>1</v>
      </c>
      <c r="F126" s="9">
        <v>0.26</v>
      </c>
      <c r="G126" s="9">
        <v>0</v>
      </c>
      <c r="H126" s="9">
        <v>0.3</v>
      </c>
      <c r="I126" s="9">
        <v>0</v>
      </c>
      <c r="J126" s="9">
        <v>0.7</v>
      </c>
      <c r="K126" s="38" t="s">
        <v>147</v>
      </c>
      <c r="L126" s="9">
        <v>152</v>
      </c>
    </row>
    <row r="127" spans="1:12" x14ac:dyDescent="0.55000000000000004">
      <c r="A127" s="9">
        <v>3</v>
      </c>
      <c r="B127" s="9">
        <v>1</v>
      </c>
      <c r="C127" s="11">
        <v>0.7</v>
      </c>
      <c r="D127" s="9">
        <v>1.8</v>
      </c>
      <c r="E127" s="9">
        <v>1</v>
      </c>
      <c r="F127" s="9">
        <v>0.26</v>
      </c>
      <c r="G127" s="9">
        <v>4.0000000000000001E-3</v>
      </c>
      <c r="H127" s="9">
        <v>0.3</v>
      </c>
      <c r="I127" s="9">
        <v>0</v>
      </c>
      <c r="J127" s="9">
        <v>0.7</v>
      </c>
      <c r="K127" s="38" t="s">
        <v>148</v>
      </c>
      <c r="L127" s="9">
        <v>152</v>
      </c>
    </row>
    <row r="128" spans="1:12" x14ac:dyDescent="0.55000000000000004">
      <c r="A128" s="9">
        <v>3</v>
      </c>
      <c r="B128" s="9">
        <v>1</v>
      </c>
      <c r="C128" s="11">
        <v>0.7</v>
      </c>
      <c r="D128" s="9">
        <v>1.8</v>
      </c>
      <c r="E128" s="9">
        <v>1</v>
      </c>
      <c r="F128" s="9">
        <v>0.26</v>
      </c>
      <c r="G128" s="9">
        <v>0</v>
      </c>
      <c r="H128" s="9">
        <v>0.3</v>
      </c>
      <c r="I128" s="9">
        <v>0.5</v>
      </c>
      <c r="J128" s="9">
        <v>0.7</v>
      </c>
      <c r="K128" s="38" t="s">
        <v>149</v>
      </c>
      <c r="L128" s="9">
        <v>152</v>
      </c>
    </row>
    <row r="129" spans="1:12" x14ac:dyDescent="0.55000000000000004">
      <c r="A129" s="9">
        <v>3</v>
      </c>
      <c r="B129" s="9">
        <v>1</v>
      </c>
      <c r="C129" s="11">
        <v>0.7</v>
      </c>
      <c r="D129" s="9">
        <v>1.8</v>
      </c>
      <c r="E129" s="9">
        <v>1</v>
      </c>
      <c r="F129" s="9">
        <v>0.26</v>
      </c>
      <c r="G129" s="9">
        <v>4.0000000000000001E-3</v>
      </c>
      <c r="H129" s="9">
        <v>0.3</v>
      </c>
      <c r="I129" s="9">
        <v>0.5</v>
      </c>
      <c r="J129" s="9">
        <v>0.7</v>
      </c>
      <c r="K129" s="38" t="s">
        <v>150</v>
      </c>
      <c r="L129" s="9">
        <v>152</v>
      </c>
    </row>
    <row r="130" spans="1:12" x14ac:dyDescent="0.55000000000000004">
      <c r="A130" s="4">
        <v>1</v>
      </c>
      <c r="B130" s="4">
        <v>1</v>
      </c>
      <c r="C130" s="4">
        <v>0.7</v>
      </c>
      <c r="D130" s="4">
        <v>2</v>
      </c>
      <c r="E130" s="4">
        <v>1</v>
      </c>
      <c r="F130" s="4">
        <v>0.26</v>
      </c>
      <c r="G130" s="4">
        <v>0</v>
      </c>
      <c r="H130" s="4">
        <v>0.3</v>
      </c>
      <c r="I130" s="4">
        <v>0</v>
      </c>
      <c r="J130" s="4">
        <v>0</v>
      </c>
      <c r="K130" s="38" t="s">
        <v>151</v>
      </c>
      <c r="L130" s="9">
        <v>152</v>
      </c>
    </row>
    <row r="131" spans="1:12" x14ac:dyDescent="0.55000000000000004">
      <c r="A131" s="3">
        <v>1</v>
      </c>
      <c r="B131" s="3">
        <v>2</v>
      </c>
      <c r="C131" s="3">
        <v>0.1</v>
      </c>
      <c r="D131" s="3">
        <v>1.8</v>
      </c>
      <c r="E131" s="3">
        <v>1</v>
      </c>
      <c r="F131" s="3">
        <v>0.26</v>
      </c>
      <c r="G131" s="3">
        <v>0</v>
      </c>
      <c r="H131" s="3">
        <v>0</v>
      </c>
      <c r="I131" s="3">
        <v>0</v>
      </c>
      <c r="J131" s="3">
        <v>0</v>
      </c>
      <c r="K131" s="38" t="s">
        <v>152</v>
      </c>
      <c r="L131" s="1">
        <v>0</v>
      </c>
    </row>
    <row r="132" spans="1:12" x14ac:dyDescent="0.55000000000000004">
      <c r="A132" s="9">
        <v>1</v>
      </c>
      <c r="B132" s="9">
        <v>2</v>
      </c>
      <c r="C132" s="9">
        <v>0.1</v>
      </c>
      <c r="D132" s="9">
        <v>2</v>
      </c>
      <c r="E132" s="9">
        <v>3</v>
      </c>
      <c r="F132" s="9">
        <v>0.45</v>
      </c>
      <c r="G132" s="10">
        <v>8.9999999999999993E-3</v>
      </c>
      <c r="H132" s="9">
        <v>0</v>
      </c>
      <c r="I132" s="9">
        <v>0</v>
      </c>
      <c r="J132" s="9">
        <v>0</v>
      </c>
      <c r="K132" s="38" t="s">
        <v>153</v>
      </c>
      <c r="L132" s="9">
        <v>0</v>
      </c>
    </row>
    <row r="133" spans="1:12" x14ac:dyDescent="0.55000000000000004">
      <c r="A133" s="9">
        <v>1</v>
      </c>
      <c r="B133" s="9">
        <v>1</v>
      </c>
      <c r="C133" s="9">
        <v>0.1</v>
      </c>
      <c r="D133" s="9">
        <v>2.2999999999999998</v>
      </c>
      <c r="E133" s="9">
        <v>3</v>
      </c>
      <c r="F133" s="9">
        <v>0.45</v>
      </c>
      <c r="G133" s="10">
        <v>0</v>
      </c>
      <c r="H133" s="9">
        <v>0.3</v>
      </c>
      <c r="I133" s="9">
        <v>0</v>
      </c>
      <c r="J133" s="9">
        <v>0</v>
      </c>
      <c r="K133" s="38" t="s">
        <v>154</v>
      </c>
      <c r="L133" s="9">
        <v>0</v>
      </c>
    </row>
    <row r="134" spans="1:12" x14ac:dyDescent="0.55000000000000004">
      <c r="A134" s="9">
        <v>2</v>
      </c>
      <c r="B134" s="9">
        <v>1</v>
      </c>
      <c r="C134" s="9">
        <v>0.1</v>
      </c>
      <c r="D134" s="9">
        <v>2</v>
      </c>
      <c r="E134" s="9">
        <v>2</v>
      </c>
      <c r="F134" s="9">
        <v>0.26</v>
      </c>
      <c r="G134" s="10">
        <v>0</v>
      </c>
      <c r="H134" s="9">
        <v>0.3</v>
      </c>
      <c r="I134" s="9">
        <v>0</v>
      </c>
      <c r="J134" s="9">
        <v>0</v>
      </c>
      <c r="K134" s="38" t="s">
        <v>155</v>
      </c>
      <c r="L134" s="9">
        <v>0</v>
      </c>
    </row>
    <row r="135" spans="1:12" x14ac:dyDescent="0.55000000000000004">
      <c r="A135" s="9">
        <v>2</v>
      </c>
      <c r="B135" s="9">
        <v>1</v>
      </c>
      <c r="C135" s="9">
        <v>0.1</v>
      </c>
      <c r="D135" s="9">
        <v>2.2999999999999998</v>
      </c>
      <c r="E135" s="9">
        <v>1</v>
      </c>
      <c r="F135" s="9">
        <v>0.26</v>
      </c>
      <c r="G135" s="10">
        <v>0</v>
      </c>
      <c r="H135" s="9">
        <v>0</v>
      </c>
      <c r="I135" s="9">
        <v>0</v>
      </c>
      <c r="J135" s="9">
        <v>0</v>
      </c>
      <c r="K135" s="38" t="s">
        <v>156</v>
      </c>
      <c r="L135" s="9">
        <v>0</v>
      </c>
    </row>
    <row r="136" spans="1:12" x14ac:dyDescent="0.55000000000000004">
      <c r="A136" s="9">
        <v>2</v>
      </c>
      <c r="B136" s="9">
        <v>3</v>
      </c>
      <c r="C136" s="9">
        <v>0.1</v>
      </c>
      <c r="D136" s="9">
        <v>1.8</v>
      </c>
      <c r="E136" s="9">
        <v>1</v>
      </c>
      <c r="F136" s="9">
        <v>0.26</v>
      </c>
      <c r="G136" s="10">
        <v>8.9999999999999993E-3</v>
      </c>
      <c r="H136" s="9">
        <v>0</v>
      </c>
      <c r="I136" s="9">
        <v>0</v>
      </c>
      <c r="J136" s="9">
        <v>0</v>
      </c>
      <c r="K136" s="38" t="s">
        <v>157</v>
      </c>
      <c r="L136" s="9">
        <v>0</v>
      </c>
    </row>
    <row r="137" spans="1:12" x14ac:dyDescent="0.55000000000000004">
      <c r="A137" s="9">
        <v>3</v>
      </c>
      <c r="B137" s="9">
        <v>2</v>
      </c>
      <c r="C137" s="9">
        <v>0.1</v>
      </c>
      <c r="D137" s="9">
        <v>2</v>
      </c>
      <c r="E137" s="9">
        <v>2</v>
      </c>
      <c r="F137" s="9">
        <v>0.26</v>
      </c>
      <c r="G137" s="10">
        <v>0</v>
      </c>
      <c r="H137" s="9">
        <v>0</v>
      </c>
      <c r="I137" s="9">
        <v>0</v>
      </c>
      <c r="J137" s="9">
        <v>0</v>
      </c>
      <c r="K137" s="38" t="s">
        <v>158</v>
      </c>
      <c r="L137" s="9">
        <v>0</v>
      </c>
    </row>
    <row r="138" spans="1:12" x14ac:dyDescent="0.55000000000000004">
      <c r="A138" s="9">
        <v>3</v>
      </c>
      <c r="B138" s="9">
        <v>3</v>
      </c>
      <c r="C138" s="9">
        <v>0.1</v>
      </c>
      <c r="D138" s="9">
        <v>1.8</v>
      </c>
      <c r="E138" s="9">
        <v>2</v>
      </c>
      <c r="F138" s="9">
        <v>0.26</v>
      </c>
      <c r="G138" s="10">
        <v>0</v>
      </c>
      <c r="H138" s="9">
        <v>0.3</v>
      </c>
      <c r="I138" s="9">
        <v>0</v>
      </c>
      <c r="J138" s="9">
        <v>0</v>
      </c>
      <c r="K138" s="38" t="s">
        <v>159</v>
      </c>
      <c r="L138" s="9">
        <v>0</v>
      </c>
    </row>
    <row r="139" spans="1:12" x14ac:dyDescent="0.55000000000000004">
      <c r="A139" s="9">
        <v>3</v>
      </c>
      <c r="B139" s="9">
        <v>3</v>
      </c>
      <c r="C139" s="9">
        <v>0.1</v>
      </c>
      <c r="D139" s="9">
        <v>2.2999999999999998</v>
      </c>
      <c r="E139" s="9">
        <v>3</v>
      </c>
      <c r="F139" s="9">
        <v>0.45</v>
      </c>
      <c r="G139" s="10">
        <v>8.9999999999999993E-3</v>
      </c>
      <c r="H139" s="9">
        <v>0</v>
      </c>
      <c r="I139" s="9">
        <v>0</v>
      </c>
      <c r="J139" s="9">
        <v>0</v>
      </c>
      <c r="K139" s="38" t="s">
        <v>160</v>
      </c>
      <c r="L139" s="9">
        <v>0</v>
      </c>
    </row>
    <row r="140" spans="1:12" x14ac:dyDescent="0.55000000000000004">
      <c r="A140" s="9">
        <v>1</v>
      </c>
      <c r="B140" s="9">
        <v>1</v>
      </c>
      <c r="C140" s="9">
        <v>0.1</v>
      </c>
      <c r="D140" s="9">
        <v>1.8</v>
      </c>
      <c r="E140" s="9">
        <v>2</v>
      </c>
      <c r="F140" s="9">
        <v>0.26</v>
      </c>
      <c r="G140" s="10">
        <v>8.9999999999999993E-3</v>
      </c>
      <c r="H140" s="9">
        <v>0</v>
      </c>
      <c r="I140" s="9">
        <v>0</v>
      </c>
      <c r="J140" s="9">
        <v>0</v>
      </c>
      <c r="K140" s="38" t="s">
        <v>161</v>
      </c>
      <c r="L140" s="9">
        <v>0</v>
      </c>
    </row>
    <row r="141" spans="1:12" x14ac:dyDescent="0.55000000000000004">
      <c r="A141" s="9">
        <v>1</v>
      </c>
      <c r="B141" s="9">
        <v>3</v>
      </c>
      <c r="C141" s="9">
        <v>0.1</v>
      </c>
      <c r="D141" s="9">
        <v>2.2999999999999998</v>
      </c>
      <c r="E141" s="9">
        <v>2</v>
      </c>
      <c r="F141" s="9">
        <v>0.26</v>
      </c>
      <c r="G141" s="10">
        <v>0</v>
      </c>
      <c r="H141" s="9">
        <v>0</v>
      </c>
      <c r="I141" s="9">
        <v>0</v>
      </c>
      <c r="J141" s="9">
        <v>0</v>
      </c>
      <c r="K141" s="38" t="s">
        <v>162</v>
      </c>
      <c r="L141" s="9">
        <v>0</v>
      </c>
    </row>
    <row r="142" spans="1:12" x14ac:dyDescent="0.55000000000000004">
      <c r="A142" s="9">
        <v>1</v>
      </c>
      <c r="B142" s="9">
        <v>3</v>
      </c>
      <c r="C142" s="9">
        <v>0.1</v>
      </c>
      <c r="D142" s="9">
        <v>2</v>
      </c>
      <c r="E142" s="9">
        <v>1</v>
      </c>
      <c r="F142" s="9">
        <v>0.26</v>
      </c>
      <c r="G142" s="10">
        <v>0</v>
      </c>
      <c r="H142" s="9">
        <v>0.3</v>
      </c>
      <c r="I142" s="9">
        <v>0</v>
      </c>
      <c r="J142" s="9">
        <v>0</v>
      </c>
      <c r="K142" s="38" t="s">
        <v>163</v>
      </c>
      <c r="L142" s="9">
        <v>0</v>
      </c>
    </row>
    <row r="143" spans="1:12" x14ac:dyDescent="0.55000000000000004">
      <c r="A143" s="9">
        <v>2</v>
      </c>
      <c r="B143" s="9">
        <v>2</v>
      </c>
      <c r="C143" s="9">
        <v>0.1</v>
      </c>
      <c r="D143" s="9">
        <v>2.2999999999999998</v>
      </c>
      <c r="E143" s="9">
        <v>2</v>
      </c>
      <c r="F143" s="9">
        <v>0.26</v>
      </c>
      <c r="G143" s="10">
        <v>8.9999999999999993E-3</v>
      </c>
      <c r="H143" s="9">
        <v>0</v>
      </c>
      <c r="I143" s="9">
        <v>0</v>
      </c>
      <c r="J143" s="9">
        <v>0</v>
      </c>
      <c r="K143" s="38" t="s">
        <v>164</v>
      </c>
      <c r="L143" s="9">
        <v>0</v>
      </c>
    </row>
    <row r="144" spans="1:12" x14ac:dyDescent="0.55000000000000004">
      <c r="A144" s="9">
        <v>2</v>
      </c>
      <c r="B144" s="9">
        <v>2</v>
      </c>
      <c r="C144" s="9">
        <v>0.1</v>
      </c>
      <c r="D144" s="9">
        <v>1.8</v>
      </c>
      <c r="E144" s="9">
        <v>3</v>
      </c>
      <c r="F144" s="9">
        <v>0.45</v>
      </c>
      <c r="G144" s="10">
        <v>0</v>
      </c>
      <c r="H144" s="9">
        <v>0.3</v>
      </c>
      <c r="I144" s="9">
        <v>0</v>
      </c>
      <c r="J144" s="9">
        <v>0</v>
      </c>
      <c r="K144" s="38" t="s">
        <v>165</v>
      </c>
      <c r="L144" s="9">
        <v>0</v>
      </c>
    </row>
    <row r="145" spans="1:27" x14ac:dyDescent="0.55000000000000004">
      <c r="A145" s="9">
        <v>2</v>
      </c>
      <c r="B145" s="9">
        <v>3</v>
      </c>
      <c r="C145" s="9">
        <v>0.1</v>
      </c>
      <c r="D145" s="9">
        <v>2</v>
      </c>
      <c r="E145" s="9">
        <v>3</v>
      </c>
      <c r="F145" s="9">
        <v>0.45</v>
      </c>
      <c r="G145" s="10">
        <v>0</v>
      </c>
      <c r="H145" s="9">
        <v>0</v>
      </c>
      <c r="I145" s="9">
        <v>0</v>
      </c>
      <c r="J145" s="9">
        <v>0</v>
      </c>
      <c r="K145" s="38" t="s">
        <v>166</v>
      </c>
      <c r="L145" s="9">
        <v>0</v>
      </c>
    </row>
    <row r="146" spans="1:27" x14ac:dyDescent="0.55000000000000004">
      <c r="A146" s="9">
        <v>3</v>
      </c>
      <c r="B146" s="9">
        <v>2</v>
      </c>
      <c r="C146" s="9">
        <v>0.1</v>
      </c>
      <c r="D146" s="9">
        <v>2.2999999999999998</v>
      </c>
      <c r="E146" s="9">
        <v>1</v>
      </c>
      <c r="F146" s="9">
        <v>0.26</v>
      </c>
      <c r="G146" s="10">
        <v>0</v>
      </c>
      <c r="H146" s="9">
        <v>0.3</v>
      </c>
      <c r="I146" s="9">
        <v>0</v>
      </c>
      <c r="J146" s="9">
        <v>0</v>
      </c>
      <c r="K146" s="38" t="s">
        <v>167</v>
      </c>
      <c r="L146" s="9">
        <v>0</v>
      </c>
      <c r="AA146" s="11"/>
    </row>
    <row r="147" spans="1:27" x14ac:dyDescent="0.55000000000000004">
      <c r="A147" s="9">
        <v>3</v>
      </c>
      <c r="B147" s="9">
        <v>1</v>
      </c>
      <c r="C147" s="9">
        <v>0.1</v>
      </c>
      <c r="D147" s="9">
        <v>2</v>
      </c>
      <c r="E147" s="9">
        <v>1</v>
      </c>
      <c r="F147" s="9">
        <v>0.26</v>
      </c>
      <c r="G147" s="10">
        <v>8.9999999999999993E-3</v>
      </c>
      <c r="H147" s="9">
        <v>0</v>
      </c>
      <c r="I147" s="9">
        <v>0</v>
      </c>
      <c r="J147" s="9">
        <v>0</v>
      </c>
      <c r="K147" s="38" t="s">
        <v>168</v>
      </c>
      <c r="L147" s="9">
        <v>0</v>
      </c>
      <c r="AA147" s="11"/>
    </row>
    <row r="148" spans="1:27" x14ac:dyDescent="0.55000000000000004">
      <c r="A148" s="9">
        <v>3</v>
      </c>
      <c r="B148" s="9">
        <v>1</v>
      </c>
      <c r="C148" s="25">
        <v>0.1</v>
      </c>
      <c r="D148" s="9">
        <v>1.8</v>
      </c>
      <c r="E148" s="9">
        <v>3</v>
      </c>
      <c r="F148" s="9">
        <v>0.45</v>
      </c>
      <c r="G148" s="10">
        <v>0</v>
      </c>
      <c r="H148" s="9">
        <v>0</v>
      </c>
      <c r="I148" s="9">
        <v>0</v>
      </c>
      <c r="J148" s="9">
        <v>0</v>
      </c>
      <c r="K148" s="38" t="s">
        <v>169</v>
      </c>
      <c r="L148" s="9">
        <v>0</v>
      </c>
      <c r="AA148" s="11"/>
    </row>
    <row r="149" spans="1:27" x14ac:dyDescent="0.55000000000000004">
      <c r="A149" s="2">
        <v>3</v>
      </c>
      <c r="B149" s="2">
        <v>1</v>
      </c>
      <c r="C149" s="2">
        <v>0.1</v>
      </c>
      <c r="D149" s="2">
        <v>1.8</v>
      </c>
      <c r="E149" s="2">
        <v>1</v>
      </c>
      <c r="F149" s="2">
        <v>0.26</v>
      </c>
      <c r="G149" s="2">
        <v>0</v>
      </c>
      <c r="H149" s="2">
        <v>0</v>
      </c>
      <c r="I149" s="2">
        <v>0</v>
      </c>
      <c r="J149" s="2">
        <v>0</v>
      </c>
      <c r="K149" s="38" t="s">
        <v>170</v>
      </c>
      <c r="L149" s="9">
        <v>0</v>
      </c>
      <c r="AA149" s="11"/>
    </row>
    <row r="150" spans="1:27" x14ac:dyDescent="0.55000000000000004">
      <c r="A150" s="9">
        <v>3</v>
      </c>
      <c r="B150" s="9">
        <v>1</v>
      </c>
      <c r="C150" s="9">
        <v>0.1</v>
      </c>
      <c r="D150" s="9">
        <v>1.8</v>
      </c>
      <c r="E150" s="9">
        <v>1</v>
      </c>
      <c r="F150" s="9">
        <v>0.26</v>
      </c>
      <c r="G150" s="9">
        <v>4.0000000000000001E-3</v>
      </c>
      <c r="H150" s="9">
        <v>0</v>
      </c>
      <c r="I150" s="9">
        <v>0</v>
      </c>
      <c r="J150" s="9">
        <v>0</v>
      </c>
      <c r="K150" s="38" t="s">
        <v>171</v>
      </c>
      <c r="L150" s="9">
        <v>0</v>
      </c>
      <c r="AA150" s="11"/>
    </row>
    <row r="151" spans="1:27" x14ac:dyDescent="0.55000000000000004">
      <c r="A151" s="9">
        <v>3</v>
      </c>
      <c r="B151" s="9">
        <v>1</v>
      </c>
      <c r="C151" s="9">
        <v>0.1</v>
      </c>
      <c r="D151" s="9">
        <v>1.8</v>
      </c>
      <c r="E151" s="9">
        <v>1</v>
      </c>
      <c r="F151" s="9">
        <v>0.26</v>
      </c>
      <c r="G151" s="9">
        <v>0</v>
      </c>
      <c r="H151" s="9">
        <v>0</v>
      </c>
      <c r="I151" s="9">
        <v>0.5</v>
      </c>
      <c r="J151" s="9">
        <v>0</v>
      </c>
      <c r="K151" s="38" t="s">
        <v>172</v>
      </c>
      <c r="L151" s="9">
        <v>0</v>
      </c>
      <c r="AA151" s="11"/>
    </row>
    <row r="152" spans="1:27" x14ac:dyDescent="0.55000000000000004">
      <c r="A152" s="9">
        <v>3</v>
      </c>
      <c r="B152" s="9">
        <v>1</v>
      </c>
      <c r="C152" s="9">
        <v>0.1</v>
      </c>
      <c r="D152" s="9">
        <v>1.8</v>
      </c>
      <c r="E152" s="9">
        <v>1</v>
      </c>
      <c r="F152" s="9">
        <v>0.26</v>
      </c>
      <c r="G152" s="9">
        <v>4.0000000000000001E-3</v>
      </c>
      <c r="H152" s="9">
        <v>0</v>
      </c>
      <c r="I152" s="9">
        <v>0.5</v>
      </c>
      <c r="J152" s="9">
        <v>0</v>
      </c>
      <c r="K152" s="38" t="s">
        <v>173</v>
      </c>
      <c r="L152" s="9">
        <v>0</v>
      </c>
      <c r="AA152" s="11"/>
    </row>
    <row r="153" spans="1:27" x14ac:dyDescent="0.55000000000000004">
      <c r="A153" s="9">
        <v>3</v>
      </c>
      <c r="B153" s="9">
        <v>1</v>
      </c>
      <c r="C153" s="9">
        <v>0.1</v>
      </c>
      <c r="D153" s="9">
        <v>1.8</v>
      </c>
      <c r="E153" s="9">
        <v>1</v>
      </c>
      <c r="F153" s="9">
        <v>0.26</v>
      </c>
      <c r="G153" s="9">
        <v>0</v>
      </c>
      <c r="H153" s="9">
        <v>0</v>
      </c>
      <c r="I153" s="9">
        <v>0</v>
      </c>
      <c r="J153" s="9">
        <v>0.7</v>
      </c>
      <c r="K153" s="38" t="s">
        <v>174</v>
      </c>
      <c r="L153" s="9">
        <v>0</v>
      </c>
      <c r="AA153" s="11"/>
    </row>
    <row r="154" spans="1:27" x14ac:dyDescent="0.55000000000000004">
      <c r="A154" s="9">
        <v>3</v>
      </c>
      <c r="B154" s="9">
        <v>1</v>
      </c>
      <c r="C154" s="9">
        <v>0.1</v>
      </c>
      <c r="D154" s="9">
        <v>1.8</v>
      </c>
      <c r="E154" s="9">
        <v>1</v>
      </c>
      <c r="F154" s="9">
        <v>0.26</v>
      </c>
      <c r="G154" s="9">
        <v>4.0000000000000001E-3</v>
      </c>
      <c r="H154" s="9">
        <v>0</v>
      </c>
      <c r="I154" s="9">
        <v>0</v>
      </c>
      <c r="J154" s="9">
        <v>0.7</v>
      </c>
      <c r="K154" s="38" t="s">
        <v>175</v>
      </c>
      <c r="L154" s="9">
        <v>0</v>
      </c>
      <c r="AA154" s="11"/>
    </row>
    <row r="155" spans="1:27" x14ac:dyDescent="0.55000000000000004">
      <c r="A155" s="9">
        <v>3</v>
      </c>
      <c r="B155" s="9">
        <v>1</v>
      </c>
      <c r="C155" s="9">
        <v>0.1</v>
      </c>
      <c r="D155" s="9">
        <v>1.8</v>
      </c>
      <c r="E155" s="9">
        <v>1</v>
      </c>
      <c r="F155" s="9">
        <v>0.26</v>
      </c>
      <c r="G155" s="9">
        <v>0</v>
      </c>
      <c r="H155" s="9">
        <v>0</v>
      </c>
      <c r="I155" s="9">
        <v>0.5</v>
      </c>
      <c r="J155" s="9">
        <v>0.7</v>
      </c>
      <c r="K155" s="38" t="s">
        <v>176</v>
      </c>
      <c r="L155" s="9">
        <v>0</v>
      </c>
      <c r="AA155" s="11"/>
    </row>
    <row r="156" spans="1:27" x14ac:dyDescent="0.55000000000000004">
      <c r="A156" s="9">
        <v>3</v>
      </c>
      <c r="B156" s="9">
        <v>1</v>
      </c>
      <c r="C156" s="9">
        <v>0.1</v>
      </c>
      <c r="D156" s="9">
        <v>1.8</v>
      </c>
      <c r="E156" s="9">
        <v>1</v>
      </c>
      <c r="F156" s="9">
        <v>0.26</v>
      </c>
      <c r="G156" s="9">
        <v>4.0000000000000001E-3</v>
      </c>
      <c r="H156" s="9">
        <v>0</v>
      </c>
      <c r="I156" s="9">
        <v>0.5</v>
      </c>
      <c r="J156" s="9">
        <v>0.7</v>
      </c>
      <c r="K156" s="38" t="s">
        <v>177</v>
      </c>
      <c r="L156" s="9">
        <v>0</v>
      </c>
      <c r="AA156" s="11"/>
    </row>
    <row r="157" spans="1:27" x14ac:dyDescent="0.55000000000000004">
      <c r="A157" s="9">
        <v>3</v>
      </c>
      <c r="B157" s="9">
        <v>1</v>
      </c>
      <c r="C157" s="9">
        <v>0.1</v>
      </c>
      <c r="D157" s="9">
        <v>1.8</v>
      </c>
      <c r="E157" s="9">
        <v>1</v>
      </c>
      <c r="F157" s="9">
        <v>0.26</v>
      </c>
      <c r="G157" s="9">
        <v>0</v>
      </c>
      <c r="H157" s="9">
        <v>0.3</v>
      </c>
      <c r="I157" s="9">
        <v>0</v>
      </c>
      <c r="J157" s="9">
        <v>0</v>
      </c>
      <c r="K157" s="38" t="s">
        <v>178</v>
      </c>
      <c r="L157" s="9">
        <v>0</v>
      </c>
      <c r="AA157" s="11"/>
    </row>
    <row r="158" spans="1:27" x14ac:dyDescent="0.55000000000000004">
      <c r="A158" s="9">
        <v>3</v>
      </c>
      <c r="B158" s="9">
        <v>1</v>
      </c>
      <c r="C158" s="9">
        <v>0.1</v>
      </c>
      <c r="D158" s="9">
        <v>1.8</v>
      </c>
      <c r="E158" s="9">
        <v>1</v>
      </c>
      <c r="F158" s="9">
        <v>0.26</v>
      </c>
      <c r="G158" s="9">
        <v>4.0000000000000001E-3</v>
      </c>
      <c r="H158" s="9">
        <v>0.3</v>
      </c>
      <c r="I158" s="9">
        <v>0</v>
      </c>
      <c r="J158" s="9">
        <v>0</v>
      </c>
      <c r="K158" s="38" t="s">
        <v>179</v>
      </c>
      <c r="L158" s="9">
        <v>0</v>
      </c>
      <c r="AA158" s="11"/>
    </row>
    <row r="159" spans="1:27" x14ac:dyDescent="0.55000000000000004">
      <c r="A159" s="9">
        <v>3</v>
      </c>
      <c r="B159" s="9">
        <v>1</v>
      </c>
      <c r="C159" s="9">
        <v>0.1</v>
      </c>
      <c r="D159" s="9">
        <v>1.8</v>
      </c>
      <c r="E159" s="9">
        <v>1</v>
      </c>
      <c r="F159" s="9">
        <v>0.26</v>
      </c>
      <c r="G159" s="9">
        <v>0</v>
      </c>
      <c r="H159" s="9">
        <v>0.3</v>
      </c>
      <c r="I159" s="9">
        <v>0.5</v>
      </c>
      <c r="J159" s="9">
        <v>0</v>
      </c>
      <c r="K159" s="38" t="s">
        <v>180</v>
      </c>
      <c r="L159" s="9">
        <v>0</v>
      </c>
      <c r="AA159" s="11"/>
    </row>
    <row r="160" spans="1:27" x14ac:dyDescent="0.55000000000000004">
      <c r="A160" s="9">
        <v>3</v>
      </c>
      <c r="B160" s="9">
        <v>1</v>
      </c>
      <c r="C160" s="9">
        <v>0.1</v>
      </c>
      <c r="D160" s="9">
        <v>1.8</v>
      </c>
      <c r="E160" s="9">
        <v>1</v>
      </c>
      <c r="F160" s="9">
        <v>0.26</v>
      </c>
      <c r="G160" s="9">
        <v>4.0000000000000001E-3</v>
      </c>
      <c r="H160" s="9">
        <v>0.3</v>
      </c>
      <c r="I160" s="9">
        <v>0.5</v>
      </c>
      <c r="J160" s="9">
        <v>0</v>
      </c>
      <c r="K160" s="38" t="s">
        <v>181</v>
      </c>
      <c r="L160" s="9">
        <v>0</v>
      </c>
      <c r="AA160" s="11"/>
    </row>
    <row r="161" spans="1:27" x14ac:dyDescent="0.55000000000000004">
      <c r="A161" s="9">
        <v>3</v>
      </c>
      <c r="B161" s="9">
        <v>1</v>
      </c>
      <c r="C161" s="9">
        <v>0.1</v>
      </c>
      <c r="D161" s="9">
        <v>1.8</v>
      </c>
      <c r="E161" s="9">
        <v>1</v>
      </c>
      <c r="F161" s="9">
        <v>0.26</v>
      </c>
      <c r="G161" s="9">
        <v>0</v>
      </c>
      <c r="H161" s="9">
        <v>0.3</v>
      </c>
      <c r="I161" s="9">
        <v>0</v>
      </c>
      <c r="J161" s="9">
        <v>0.7</v>
      </c>
      <c r="K161" s="38" t="s">
        <v>182</v>
      </c>
      <c r="L161" s="9">
        <v>0</v>
      </c>
      <c r="AA161" s="11"/>
    </row>
    <row r="162" spans="1:27" x14ac:dyDescent="0.55000000000000004">
      <c r="A162" s="9">
        <v>3</v>
      </c>
      <c r="B162" s="9">
        <v>1</v>
      </c>
      <c r="C162" s="9">
        <v>0.1</v>
      </c>
      <c r="D162" s="9">
        <v>1.8</v>
      </c>
      <c r="E162" s="9">
        <v>1</v>
      </c>
      <c r="F162" s="9">
        <v>0.26</v>
      </c>
      <c r="G162" s="9">
        <v>4.0000000000000001E-3</v>
      </c>
      <c r="H162" s="9">
        <v>0.3</v>
      </c>
      <c r="I162" s="9">
        <v>0</v>
      </c>
      <c r="J162" s="9">
        <v>0.7</v>
      </c>
      <c r="K162" s="38" t="s">
        <v>183</v>
      </c>
      <c r="L162" s="9">
        <v>0</v>
      </c>
      <c r="AA162" s="11"/>
    </row>
    <row r="163" spans="1:27" x14ac:dyDescent="0.55000000000000004">
      <c r="A163" s="9">
        <v>3</v>
      </c>
      <c r="B163" s="9">
        <v>1</v>
      </c>
      <c r="C163" s="9">
        <v>0.1</v>
      </c>
      <c r="D163" s="9">
        <v>1.8</v>
      </c>
      <c r="E163" s="9">
        <v>1</v>
      </c>
      <c r="F163" s="9">
        <v>0.26</v>
      </c>
      <c r="G163" s="9">
        <v>0</v>
      </c>
      <c r="H163" s="9">
        <v>0.3</v>
      </c>
      <c r="I163" s="9">
        <v>0.5</v>
      </c>
      <c r="J163" s="9">
        <v>0.7</v>
      </c>
      <c r="K163" s="38" t="s">
        <v>184</v>
      </c>
      <c r="L163" s="9">
        <v>0</v>
      </c>
      <c r="AA163" s="11"/>
    </row>
    <row r="164" spans="1:27" x14ac:dyDescent="0.55000000000000004">
      <c r="A164" s="9">
        <v>3</v>
      </c>
      <c r="B164" s="9">
        <v>1</v>
      </c>
      <c r="C164" s="9">
        <v>0.1</v>
      </c>
      <c r="D164" s="9">
        <v>1.8</v>
      </c>
      <c r="E164" s="9">
        <v>1</v>
      </c>
      <c r="F164" s="9">
        <v>0.26</v>
      </c>
      <c r="G164" s="9">
        <v>4.0000000000000001E-3</v>
      </c>
      <c r="H164" s="9">
        <v>0.3</v>
      </c>
      <c r="I164" s="9">
        <v>0.5</v>
      </c>
      <c r="J164" s="9">
        <v>0.7</v>
      </c>
      <c r="K164" s="38" t="s">
        <v>185</v>
      </c>
      <c r="L164" s="9">
        <v>0</v>
      </c>
      <c r="AA164" s="11"/>
    </row>
    <row r="165" spans="1:27" x14ac:dyDescent="0.55000000000000004">
      <c r="A165" s="4">
        <v>1</v>
      </c>
      <c r="B165" s="4">
        <v>1</v>
      </c>
      <c r="C165" s="4">
        <v>0.1</v>
      </c>
      <c r="D165" s="4">
        <v>2</v>
      </c>
      <c r="E165" s="4">
        <v>1</v>
      </c>
      <c r="F165" s="4">
        <v>0.26</v>
      </c>
      <c r="G165" s="4">
        <v>0</v>
      </c>
      <c r="H165" s="4">
        <v>0.3</v>
      </c>
      <c r="I165" s="4">
        <v>0</v>
      </c>
      <c r="J165" s="4">
        <v>0</v>
      </c>
      <c r="K165" s="38" t="s">
        <v>186</v>
      </c>
      <c r="L165" s="9">
        <v>0</v>
      </c>
      <c r="AA165" s="11"/>
    </row>
    <row r="166" spans="1:27" x14ac:dyDescent="0.55000000000000004">
      <c r="A166" s="3">
        <v>1</v>
      </c>
      <c r="B166" s="3">
        <v>2</v>
      </c>
      <c r="C166" s="3">
        <v>0.32</v>
      </c>
      <c r="D166" s="3">
        <v>0</v>
      </c>
      <c r="E166" s="3">
        <v>1</v>
      </c>
      <c r="F166" s="3">
        <v>0.26</v>
      </c>
      <c r="G166" s="3">
        <v>0</v>
      </c>
      <c r="H166" s="3">
        <v>0</v>
      </c>
      <c r="I166" s="3">
        <v>0</v>
      </c>
      <c r="J166" s="3">
        <v>0</v>
      </c>
      <c r="K166" s="38" t="s">
        <v>187</v>
      </c>
      <c r="L166" s="1">
        <v>152</v>
      </c>
      <c r="AA166" s="11"/>
    </row>
    <row r="167" spans="1:27" x14ac:dyDescent="0.55000000000000004">
      <c r="A167" s="9">
        <v>1</v>
      </c>
      <c r="B167" s="9">
        <v>2</v>
      </c>
      <c r="C167" s="9">
        <v>0.34499999999999997</v>
      </c>
      <c r="D167" s="9">
        <v>0</v>
      </c>
      <c r="E167" s="9">
        <v>3</v>
      </c>
      <c r="F167" s="9">
        <v>0.45</v>
      </c>
      <c r="G167" s="10">
        <v>8.9999999999999993E-3</v>
      </c>
      <c r="H167" s="9">
        <v>0</v>
      </c>
      <c r="I167" s="9">
        <v>0</v>
      </c>
      <c r="J167" s="9">
        <v>0</v>
      </c>
      <c r="K167" s="38" t="s">
        <v>188</v>
      </c>
      <c r="L167" s="9">
        <v>152</v>
      </c>
      <c r="AA167" s="11"/>
    </row>
    <row r="168" spans="1:27" x14ac:dyDescent="0.55000000000000004">
      <c r="A168" s="9">
        <v>1</v>
      </c>
      <c r="B168" s="9">
        <v>1</v>
      </c>
      <c r="C168" s="9">
        <v>0.32</v>
      </c>
      <c r="D168" s="9">
        <v>0</v>
      </c>
      <c r="E168" s="9">
        <v>3</v>
      </c>
      <c r="F168" s="9">
        <v>0.45</v>
      </c>
      <c r="G168" s="10">
        <v>0</v>
      </c>
      <c r="H168" s="9">
        <v>0.3</v>
      </c>
      <c r="I168" s="9">
        <v>0</v>
      </c>
      <c r="J168" s="9">
        <v>0</v>
      </c>
      <c r="K168" s="38" t="s">
        <v>189</v>
      </c>
      <c r="L168" s="9">
        <v>152</v>
      </c>
      <c r="AA168" s="11"/>
    </row>
    <row r="169" spans="1:27" x14ac:dyDescent="0.55000000000000004">
      <c r="A169" s="9">
        <v>2</v>
      </c>
      <c r="B169" s="9">
        <v>1</v>
      </c>
      <c r="C169" s="9">
        <v>0.34499999999999997</v>
      </c>
      <c r="D169" s="9">
        <v>0</v>
      </c>
      <c r="E169" s="9">
        <v>2</v>
      </c>
      <c r="F169" s="9">
        <v>0.26</v>
      </c>
      <c r="G169" s="10">
        <v>0</v>
      </c>
      <c r="H169" s="9">
        <v>0.3</v>
      </c>
      <c r="I169" s="9">
        <v>0</v>
      </c>
      <c r="J169" s="9">
        <v>0</v>
      </c>
      <c r="K169" s="38" t="s">
        <v>190</v>
      </c>
      <c r="L169" s="9">
        <v>152</v>
      </c>
      <c r="AA169" s="11"/>
    </row>
    <row r="170" spans="1:27" x14ac:dyDescent="0.55000000000000004">
      <c r="A170" s="9">
        <v>2</v>
      </c>
      <c r="B170" s="9">
        <v>1</v>
      </c>
      <c r="C170" s="9">
        <v>0.37</v>
      </c>
      <c r="D170" s="9">
        <v>0</v>
      </c>
      <c r="E170" s="9">
        <v>1</v>
      </c>
      <c r="F170" s="9">
        <v>0.26</v>
      </c>
      <c r="G170" s="10">
        <v>0</v>
      </c>
      <c r="H170" s="9">
        <v>0</v>
      </c>
      <c r="I170" s="9">
        <v>0</v>
      </c>
      <c r="J170" s="9">
        <v>0</v>
      </c>
      <c r="K170" s="38" t="s">
        <v>191</v>
      </c>
      <c r="L170" s="9">
        <v>152</v>
      </c>
      <c r="AA170" s="11"/>
    </row>
    <row r="171" spans="1:27" x14ac:dyDescent="0.55000000000000004">
      <c r="A171" s="9">
        <v>2</v>
      </c>
      <c r="B171" s="9">
        <v>3</v>
      </c>
      <c r="C171" s="9">
        <v>0.34499999999999997</v>
      </c>
      <c r="D171" s="9">
        <v>0</v>
      </c>
      <c r="E171" s="9">
        <v>1</v>
      </c>
      <c r="F171" s="9">
        <v>0.26</v>
      </c>
      <c r="G171" s="10">
        <v>8.9999999999999993E-3</v>
      </c>
      <c r="H171" s="9">
        <v>0</v>
      </c>
      <c r="I171" s="9">
        <v>0</v>
      </c>
      <c r="J171" s="9">
        <v>0</v>
      </c>
      <c r="K171" s="38" t="s">
        <v>192</v>
      </c>
      <c r="L171" s="9">
        <v>152</v>
      </c>
      <c r="AA171" s="11"/>
    </row>
    <row r="172" spans="1:27" x14ac:dyDescent="0.55000000000000004">
      <c r="A172" s="9">
        <v>3</v>
      </c>
      <c r="B172" s="9">
        <v>2</v>
      </c>
      <c r="C172" s="9">
        <v>0.37</v>
      </c>
      <c r="D172" s="9">
        <v>0</v>
      </c>
      <c r="E172" s="9">
        <v>2</v>
      </c>
      <c r="F172" s="9">
        <v>0.26</v>
      </c>
      <c r="G172" s="10">
        <v>0</v>
      </c>
      <c r="H172" s="9">
        <v>0</v>
      </c>
      <c r="I172" s="9">
        <v>0</v>
      </c>
      <c r="J172" s="9">
        <v>0</v>
      </c>
      <c r="K172" s="38" t="s">
        <v>193</v>
      </c>
      <c r="L172" s="9">
        <v>152</v>
      </c>
      <c r="AA172" s="11"/>
    </row>
    <row r="173" spans="1:27" x14ac:dyDescent="0.55000000000000004">
      <c r="A173" s="9">
        <v>3</v>
      </c>
      <c r="B173" s="9">
        <v>3</v>
      </c>
      <c r="C173" s="9">
        <v>0.32</v>
      </c>
      <c r="D173" s="9">
        <v>0</v>
      </c>
      <c r="E173" s="9">
        <v>2</v>
      </c>
      <c r="F173" s="9">
        <v>0.26</v>
      </c>
      <c r="G173" s="10">
        <v>0</v>
      </c>
      <c r="H173" s="9">
        <v>0.3</v>
      </c>
      <c r="I173" s="9">
        <v>0</v>
      </c>
      <c r="J173" s="9">
        <v>0</v>
      </c>
      <c r="K173" s="38" t="s">
        <v>194</v>
      </c>
      <c r="L173" s="9">
        <v>152</v>
      </c>
      <c r="AA173" s="11"/>
    </row>
    <row r="174" spans="1:27" x14ac:dyDescent="0.55000000000000004">
      <c r="A174" s="9">
        <v>3</v>
      </c>
      <c r="B174" s="9">
        <v>3</v>
      </c>
      <c r="C174" s="9">
        <v>0.37</v>
      </c>
      <c r="D174" s="9">
        <v>0</v>
      </c>
      <c r="E174" s="9">
        <v>3</v>
      </c>
      <c r="F174" s="9">
        <v>0.45</v>
      </c>
      <c r="G174" s="10">
        <v>8.9999999999999993E-3</v>
      </c>
      <c r="H174" s="9">
        <v>0</v>
      </c>
      <c r="I174" s="9">
        <v>0</v>
      </c>
      <c r="J174" s="9">
        <v>0</v>
      </c>
      <c r="K174" s="38" t="s">
        <v>195</v>
      </c>
      <c r="L174" s="9">
        <v>152</v>
      </c>
      <c r="AA174" s="11"/>
    </row>
    <row r="175" spans="1:27" x14ac:dyDescent="0.55000000000000004">
      <c r="A175" s="9">
        <v>1</v>
      </c>
      <c r="B175" s="9">
        <v>1</v>
      </c>
      <c r="C175" s="9">
        <v>0.37</v>
      </c>
      <c r="D175" s="9">
        <v>0</v>
      </c>
      <c r="E175" s="9">
        <v>2</v>
      </c>
      <c r="F175" s="9">
        <v>0.26</v>
      </c>
      <c r="G175" s="10">
        <v>8.9999999999999993E-3</v>
      </c>
      <c r="H175" s="9">
        <v>0</v>
      </c>
      <c r="I175" s="9">
        <v>0</v>
      </c>
      <c r="J175" s="9">
        <v>0</v>
      </c>
      <c r="K175" s="38" t="s">
        <v>196</v>
      </c>
      <c r="L175" s="9">
        <v>152</v>
      </c>
      <c r="AA175" s="11"/>
    </row>
    <row r="176" spans="1:27" x14ac:dyDescent="0.55000000000000004">
      <c r="A176" s="9">
        <v>1</v>
      </c>
      <c r="B176" s="9">
        <v>3</v>
      </c>
      <c r="C176" s="9">
        <v>0.34499999999999997</v>
      </c>
      <c r="D176" s="9">
        <v>0</v>
      </c>
      <c r="E176" s="9">
        <v>2</v>
      </c>
      <c r="F176" s="9">
        <v>0.26</v>
      </c>
      <c r="G176" s="10">
        <v>0</v>
      </c>
      <c r="H176" s="9">
        <v>0</v>
      </c>
      <c r="I176" s="9">
        <v>0</v>
      </c>
      <c r="J176" s="9">
        <v>0</v>
      </c>
      <c r="K176" s="38" t="s">
        <v>197</v>
      </c>
      <c r="L176" s="9">
        <v>152</v>
      </c>
      <c r="AA176" s="11"/>
    </row>
    <row r="177" spans="1:27" x14ac:dyDescent="0.55000000000000004">
      <c r="A177" s="9">
        <v>1</v>
      </c>
      <c r="B177" s="9">
        <v>3</v>
      </c>
      <c r="C177" s="9">
        <v>0.37</v>
      </c>
      <c r="D177" s="9">
        <v>0</v>
      </c>
      <c r="E177" s="9">
        <v>1</v>
      </c>
      <c r="F177" s="9">
        <v>0.26</v>
      </c>
      <c r="G177" s="10">
        <v>0</v>
      </c>
      <c r="H177" s="9">
        <v>0.3</v>
      </c>
      <c r="I177" s="9">
        <v>0</v>
      </c>
      <c r="J177" s="9">
        <v>0</v>
      </c>
      <c r="K177" s="38" t="s">
        <v>198</v>
      </c>
      <c r="L177" s="9">
        <v>152</v>
      </c>
      <c r="AA177" s="11"/>
    </row>
    <row r="178" spans="1:27" x14ac:dyDescent="0.55000000000000004">
      <c r="A178" s="9">
        <v>2</v>
      </c>
      <c r="B178" s="9">
        <v>2</v>
      </c>
      <c r="C178" s="9">
        <v>0.32</v>
      </c>
      <c r="D178" s="9">
        <v>0</v>
      </c>
      <c r="E178" s="9">
        <v>2</v>
      </c>
      <c r="F178" s="9">
        <v>0.26</v>
      </c>
      <c r="G178" s="10">
        <v>8.9999999999999993E-3</v>
      </c>
      <c r="H178" s="9">
        <v>0</v>
      </c>
      <c r="I178" s="9">
        <v>0</v>
      </c>
      <c r="J178" s="9">
        <v>0</v>
      </c>
      <c r="K178" s="38" t="s">
        <v>199</v>
      </c>
      <c r="L178" s="9">
        <v>152</v>
      </c>
      <c r="AA178" s="11"/>
    </row>
    <row r="179" spans="1:27" x14ac:dyDescent="0.55000000000000004">
      <c r="A179" s="9">
        <v>2</v>
      </c>
      <c r="B179" s="9">
        <v>2</v>
      </c>
      <c r="C179" s="9">
        <v>0.37</v>
      </c>
      <c r="D179" s="9">
        <v>0</v>
      </c>
      <c r="E179" s="9">
        <v>3</v>
      </c>
      <c r="F179" s="9">
        <v>0.45</v>
      </c>
      <c r="G179" s="10">
        <v>0</v>
      </c>
      <c r="H179" s="9">
        <v>0.3</v>
      </c>
      <c r="I179" s="9">
        <v>0</v>
      </c>
      <c r="J179" s="9">
        <v>0</v>
      </c>
      <c r="K179" s="38" t="s">
        <v>200</v>
      </c>
      <c r="L179" s="9">
        <v>152</v>
      </c>
      <c r="AA179" s="11"/>
    </row>
    <row r="180" spans="1:27" x14ac:dyDescent="0.55000000000000004">
      <c r="A180" s="9">
        <v>2</v>
      </c>
      <c r="B180" s="9">
        <v>3</v>
      </c>
      <c r="C180" s="9">
        <v>0.32</v>
      </c>
      <c r="D180" s="9">
        <v>0</v>
      </c>
      <c r="E180" s="9">
        <v>3</v>
      </c>
      <c r="F180" s="9">
        <v>0.45</v>
      </c>
      <c r="G180" s="10">
        <v>0</v>
      </c>
      <c r="H180" s="9">
        <v>0</v>
      </c>
      <c r="I180" s="9">
        <v>0</v>
      </c>
      <c r="J180" s="9">
        <v>0</v>
      </c>
      <c r="K180" s="38" t="s">
        <v>201</v>
      </c>
      <c r="L180" s="9">
        <v>152</v>
      </c>
    </row>
    <row r="181" spans="1:27" x14ac:dyDescent="0.55000000000000004">
      <c r="A181" s="9">
        <v>3</v>
      </c>
      <c r="B181" s="9">
        <v>2</v>
      </c>
      <c r="C181" s="9">
        <v>0.34499999999999997</v>
      </c>
      <c r="D181" s="9">
        <v>0</v>
      </c>
      <c r="E181" s="9">
        <v>1</v>
      </c>
      <c r="F181" s="9">
        <v>0.26</v>
      </c>
      <c r="G181" s="10">
        <v>0</v>
      </c>
      <c r="H181" s="9">
        <v>0.3</v>
      </c>
      <c r="I181" s="9">
        <v>0</v>
      </c>
      <c r="J181" s="9">
        <v>0</v>
      </c>
      <c r="K181" s="38" t="s">
        <v>202</v>
      </c>
      <c r="L181" s="9">
        <v>152</v>
      </c>
    </row>
    <row r="182" spans="1:27" x14ac:dyDescent="0.55000000000000004">
      <c r="A182" s="9">
        <v>3</v>
      </c>
      <c r="B182" s="9">
        <v>1</v>
      </c>
      <c r="C182" s="9">
        <v>0.32</v>
      </c>
      <c r="D182" s="9">
        <v>0</v>
      </c>
      <c r="E182" s="9">
        <v>1</v>
      </c>
      <c r="F182" s="9">
        <v>0.26</v>
      </c>
      <c r="G182" s="10">
        <v>8.9999999999999993E-3</v>
      </c>
      <c r="H182" s="9">
        <v>0</v>
      </c>
      <c r="I182" s="9">
        <v>0</v>
      </c>
      <c r="J182" s="9">
        <v>0</v>
      </c>
      <c r="K182" s="38" t="s">
        <v>203</v>
      </c>
      <c r="L182" s="9">
        <v>152</v>
      </c>
    </row>
    <row r="183" spans="1:27" x14ac:dyDescent="0.55000000000000004">
      <c r="A183" s="9">
        <v>3</v>
      </c>
      <c r="B183" s="9">
        <v>1</v>
      </c>
      <c r="C183" s="9">
        <v>0.34499999999999997</v>
      </c>
      <c r="D183" s="25">
        <v>0</v>
      </c>
      <c r="E183" s="9">
        <v>3</v>
      </c>
      <c r="F183" s="9">
        <v>0.45</v>
      </c>
      <c r="G183" s="10">
        <v>0</v>
      </c>
      <c r="H183" s="9">
        <v>0</v>
      </c>
      <c r="I183" s="9">
        <v>0</v>
      </c>
      <c r="J183" s="9">
        <v>0</v>
      </c>
      <c r="K183" s="38" t="s">
        <v>204</v>
      </c>
      <c r="L183" s="9">
        <v>152</v>
      </c>
    </row>
    <row r="184" spans="1:27" x14ac:dyDescent="0.55000000000000004">
      <c r="A184" s="2">
        <v>3</v>
      </c>
      <c r="B184" s="2">
        <v>1</v>
      </c>
      <c r="C184" s="2">
        <v>0.34499999999999997</v>
      </c>
      <c r="D184" s="2">
        <v>0</v>
      </c>
      <c r="E184" s="2">
        <v>1</v>
      </c>
      <c r="F184" s="2">
        <v>0.26</v>
      </c>
      <c r="G184" s="2">
        <v>0</v>
      </c>
      <c r="H184" s="2">
        <v>0</v>
      </c>
      <c r="I184" s="2">
        <v>0</v>
      </c>
      <c r="J184" s="2">
        <v>0</v>
      </c>
      <c r="K184" s="38" t="s">
        <v>205</v>
      </c>
      <c r="L184" s="9">
        <v>152</v>
      </c>
    </row>
    <row r="185" spans="1:27" x14ac:dyDescent="0.55000000000000004">
      <c r="A185" s="9">
        <v>3</v>
      </c>
      <c r="B185" s="9">
        <v>1</v>
      </c>
      <c r="C185" s="9">
        <v>0.34499999999999997</v>
      </c>
      <c r="D185" s="9">
        <v>0</v>
      </c>
      <c r="E185" s="9">
        <v>1</v>
      </c>
      <c r="F185" s="9">
        <v>0.26</v>
      </c>
      <c r="G185" s="9">
        <v>4.0000000000000001E-3</v>
      </c>
      <c r="H185" s="9">
        <v>0</v>
      </c>
      <c r="I185" s="9">
        <v>0</v>
      </c>
      <c r="J185" s="9">
        <v>0</v>
      </c>
      <c r="K185" s="38" t="s">
        <v>206</v>
      </c>
      <c r="L185" s="9">
        <v>152</v>
      </c>
    </row>
    <row r="186" spans="1:27" x14ac:dyDescent="0.55000000000000004">
      <c r="A186" s="9">
        <v>3</v>
      </c>
      <c r="B186" s="9">
        <v>1</v>
      </c>
      <c r="C186" s="9">
        <v>0.34499999999999997</v>
      </c>
      <c r="D186" s="9">
        <v>0</v>
      </c>
      <c r="E186" s="9">
        <v>1</v>
      </c>
      <c r="F186" s="9">
        <v>0.26</v>
      </c>
      <c r="G186" s="9">
        <v>0</v>
      </c>
      <c r="H186" s="9">
        <v>0</v>
      </c>
      <c r="I186" s="9">
        <v>0.5</v>
      </c>
      <c r="J186" s="9">
        <v>0</v>
      </c>
      <c r="K186" s="38" t="s">
        <v>207</v>
      </c>
      <c r="L186" s="9">
        <v>152</v>
      </c>
    </row>
    <row r="187" spans="1:27" x14ac:dyDescent="0.55000000000000004">
      <c r="A187" s="9">
        <v>3</v>
      </c>
      <c r="B187" s="9">
        <v>1</v>
      </c>
      <c r="C187" s="9">
        <v>0.34499999999999997</v>
      </c>
      <c r="D187" s="9">
        <v>0</v>
      </c>
      <c r="E187" s="9">
        <v>1</v>
      </c>
      <c r="F187" s="9">
        <v>0.26</v>
      </c>
      <c r="G187" s="9">
        <v>4.0000000000000001E-3</v>
      </c>
      <c r="H187" s="9">
        <v>0</v>
      </c>
      <c r="I187" s="9">
        <v>0.5</v>
      </c>
      <c r="J187" s="9">
        <v>0</v>
      </c>
      <c r="K187" s="38" t="s">
        <v>208</v>
      </c>
      <c r="L187" s="9">
        <v>152</v>
      </c>
    </row>
    <row r="188" spans="1:27" x14ac:dyDescent="0.55000000000000004">
      <c r="A188" s="9">
        <v>3</v>
      </c>
      <c r="B188" s="9">
        <v>1</v>
      </c>
      <c r="C188" s="9">
        <v>0.34499999999999997</v>
      </c>
      <c r="D188" s="9">
        <v>0</v>
      </c>
      <c r="E188" s="9">
        <v>1</v>
      </c>
      <c r="F188" s="9">
        <v>0.26</v>
      </c>
      <c r="G188" s="9">
        <v>0</v>
      </c>
      <c r="H188" s="9">
        <v>0</v>
      </c>
      <c r="I188" s="9">
        <v>0</v>
      </c>
      <c r="J188" s="9">
        <v>0.7</v>
      </c>
      <c r="K188" s="38" t="s">
        <v>209</v>
      </c>
      <c r="L188" s="9">
        <v>152</v>
      </c>
    </row>
    <row r="189" spans="1:27" x14ac:dyDescent="0.55000000000000004">
      <c r="A189" s="9">
        <v>3</v>
      </c>
      <c r="B189" s="9">
        <v>1</v>
      </c>
      <c r="C189" s="9">
        <v>0.34499999999999997</v>
      </c>
      <c r="D189" s="9">
        <v>0</v>
      </c>
      <c r="E189" s="9">
        <v>1</v>
      </c>
      <c r="F189" s="9">
        <v>0.26</v>
      </c>
      <c r="G189" s="9">
        <v>4.0000000000000001E-3</v>
      </c>
      <c r="H189" s="9">
        <v>0</v>
      </c>
      <c r="I189" s="9">
        <v>0</v>
      </c>
      <c r="J189" s="9">
        <v>0.7</v>
      </c>
      <c r="K189" s="38" t="s">
        <v>210</v>
      </c>
      <c r="L189" s="9">
        <v>152</v>
      </c>
    </row>
    <row r="190" spans="1:27" x14ac:dyDescent="0.55000000000000004">
      <c r="A190" s="9">
        <v>3</v>
      </c>
      <c r="B190" s="9">
        <v>1</v>
      </c>
      <c r="C190" s="9">
        <v>0.34499999999999997</v>
      </c>
      <c r="D190" s="9">
        <v>0</v>
      </c>
      <c r="E190" s="9">
        <v>1</v>
      </c>
      <c r="F190" s="9">
        <v>0.26</v>
      </c>
      <c r="G190" s="9">
        <v>0</v>
      </c>
      <c r="H190" s="9">
        <v>0</v>
      </c>
      <c r="I190" s="9">
        <v>0.5</v>
      </c>
      <c r="J190" s="9">
        <v>0.7</v>
      </c>
      <c r="K190" s="38" t="s">
        <v>211</v>
      </c>
      <c r="L190" s="9">
        <v>152</v>
      </c>
    </row>
    <row r="191" spans="1:27" x14ac:dyDescent="0.55000000000000004">
      <c r="A191" s="9">
        <v>3</v>
      </c>
      <c r="B191" s="9">
        <v>1</v>
      </c>
      <c r="C191" s="9">
        <v>0.34499999999999997</v>
      </c>
      <c r="D191" s="9">
        <v>0</v>
      </c>
      <c r="E191" s="9">
        <v>1</v>
      </c>
      <c r="F191" s="9">
        <v>0.26</v>
      </c>
      <c r="G191" s="9">
        <v>4.0000000000000001E-3</v>
      </c>
      <c r="H191" s="9">
        <v>0</v>
      </c>
      <c r="I191" s="9">
        <v>0.5</v>
      </c>
      <c r="J191" s="9">
        <v>0.7</v>
      </c>
      <c r="K191" s="38" t="s">
        <v>212</v>
      </c>
      <c r="L191" s="9">
        <v>152</v>
      </c>
    </row>
    <row r="192" spans="1:27" x14ac:dyDescent="0.55000000000000004">
      <c r="A192" s="9">
        <v>3</v>
      </c>
      <c r="B192" s="9">
        <v>1</v>
      </c>
      <c r="C192" s="9">
        <v>0.34499999999999997</v>
      </c>
      <c r="D192" s="9">
        <v>0</v>
      </c>
      <c r="E192" s="9">
        <v>1</v>
      </c>
      <c r="F192" s="9">
        <v>0.26</v>
      </c>
      <c r="G192" s="9">
        <v>0</v>
      </c>
      <c r="H192" s="9">
        <v>0.3</v>
      </c>
      <c r="I192" s="9">
        <v>0</v>
      </c>
      <c r="J192" s="9">
        <v>0</v>
      </c>
      <c r="K192" s="38" t="s">
        <v>213</v>
      </c>
      <c r="L192" s="9">
        <v>152</v>
      </c>
    </row>
    <row r="193" spans="1:12" x14ac:dyDescent="0.55000000000000004">
      <c r="A193" s="9">
        <v>3</v>
      </c>
      <c r="B193" s="9">
        <v>1</v>
      </c>
      <c r="C193" s="9">
        <v>0.34499999999999997</v>
      </c>
      <c r="D193" s="9">
        <v>0</v>
      </c>
      <c r="E193" s="9">
        <v>1</v>
      </c>
      <c r="F193" s="9">
        <v>0.26</v>
      </c>
      <c r="G193" s="9">
        <v>4.0000000000000001E-3</v>
      </c>
      <c r="H193" s="9">
        <v>0.3</v>
      </c>
      <c r="I193" s="9">
        <v>0</v>
      </c>
      <c r="J193" s="9">
        <v>0</v>
      </c>
      <c r="K193" s="38" t="s">
        <v>214</v>
      </c>
      <c r="L193" s="9">
        <v>152</v>
      </c>
    </row>
    <row r="194" spans="1:12" x14ac:dyDescent="0.55000000000000004">
      <c r="A194" s="9">
        <v>3</v>
      </c>
      <c r="B194" s="9">
        <v>1</v>
      </c>
      <c r="C194" s="9">
        <v>0.34499999999999997</v>
      </c>
      <c r="D194" s="9">
        <v>0</v>
      </c>
      <c r="E194" s="9">
        <v>1</v>
      </c>
      <c r="F194" s="9">
        <v>0.26</v>
      </c>
      <c r="G194" s="9">
        <v>0</v>
      </c>
      <c r="H194" s="9">
        <v>0.3</v>
      </c>
      <c r="I194" s="9">
        <v>0.5</v>
      </c>
      <c r="J194" s="9">
        <v>0</v>
      </c>
      <c r="K194" s="38" t="s">
        <v>215</v>
      </c>
      <c r="L194" s="9">
        <v>152</v>
      </c>
    </row>
    <row r="195" spans="1:12" x14ac:dyDescent="0.55000000000000004">
      <c r="A195" s="9">
        <v>3</v>
      </c>
      <c r="B195" s="9">
        <v>1</v>
      </c>
      <c r="C195" s="9">
        <v>0.34499999999999997</v>
      </c>
      <c r="D195" s="9">
        <v>0</v>
      </c>
      <c r="E195" s="9">
        <v>1</v>
      </c>
      <c r="F195" s="9">
        <v>0.26</v>
      </c>
      <c r="G195" s="9">
        <v>4.0000000000000001E-3</v>
      </c>
      <c r="H195" s="9">
        <v>0.3</v>
      </c>
      <c r="I195" s="9">
        <v>0.5</v>
      </c>
      <c r="J195" s="9">
        <v>0</v>
      </c>
      <c r="K195" s="38" t="s">
        <v>216</v>
      </c>
      <c r="L195" s="9">
        <v>152</v>
      </c>
    </row>
    <row r="196" spans="1:12" x14ac:dyDescent="0.55000000000000004">
      <c r="A196" s="9">
        <v>3</v>
      </c>
      <c r="B196" s="9">
        <v>1</v>
      </c>
      <c r="C196" s="9">
        <v>0.34499999999999997</v>
      </c>
      <c r="D196" s="9">
        <v>0</v>
      </c>
      <c r="E196" s="9">
        <v>1</v>
      </c>
      <c r="F196" s="9">
        <v>0.26</v>
      </c>
      <c r="G196" s="9">
        <v>0</v>
      </c>
      <c r="H196" s="9">
        <v>0.3</v>
      </c>
      <c r="I196" s="9">
        <v>0</v>
      </c>
      <c r="J196" s="9">
        <v>0.7</v>
      </c>
      <c r="K196" s="38" t="s">
        <v>217</v>
      </c>
      <c r="L196" s="9">
        <v>152</v>
      </c>
    </row>
    <row r="197" spans="1:12" x14ac:dyDescent="0.55000000000000004">
      <c r="A197" s="9">
        <v>3</v>
      </c>
      <c r="B197" s="9">
        <v>1</v>
      </c>
      <c r="C197" s="9">
        <v>0.34499999999999997</v>
      </c>
      <c r="D197" s="9">
        <v>0</v>
      </c>
      <c r="E197" s="9">
        <v>1</v>
      </c>
      <c r="F197" s="9">
        <v>0.26</v>
      </c>
      <c r="G197" s="9">
        <v>4.0000000000000001E-3</v>
      </c>
      <c r="H197" s="9">
        <v>0.3</v>
      </c>
      <c r="I197" s="9">
        <v>0</v>
      </c>
      <c r="J197" s="9">
        <v>0.7</v>
      </c>
      <c r="K197" s="38" t="s">
        <v>218</v>
      </c>
      <c r="L197" s="9">
        <v>152</v>
      </c>
    </row>
    <row r="198" spans="1:12" x14ac:dyDescent="0.55000000000000004">
      <c r="A198" s="9">
        <v>3</v>
      </c>
      <c r="B198" s="9">
        <v>1</v>
      </c>
      <c r="C198" s="9">
        <v>0.34499999999999997</v>
      </c>
      <c r="D198" s="9">
        <v>0</v>
      </c>
      <c r="E198" s="9">
        <v>1</v>
      </c>
      <c r="F198" s="9">
        <v>0.26</v>
      </c>
      <c r="G198" s="9">
        <v>0</v>
      </c>
      <c r="H198" s="9">
        <v>0.3</v>
      </c>
      <c r="I198" s="9">
        <v>0.5</v>
      </c>
      <c r="J198" s="9">
        <v>0.7</v>
      </c>
      <c r="K198" s="38" t="s">
        <v>219</v>
      </c>
      <c r="L198" s="9">
        <v>152</v>
      </c>
    </row>
    <row r="199" spans="1:12" x14ac:dyDescent="0.55000000000000004">
      <c r="A199" s="9">
        <v>3</v>
      </c>
      <c r="B199" s="9">
        <v>1</v>
      </c>
      <c r="C199" s="9">
        <v>0.34499999999999997</v>
      </c>
      <c r="D199" s="9">
        <v>0</v>
      </c>
      <c r="E199" s="9">
        <v>1</v>
      </c>
      <c r="F199" s="9">
        <v>0.26</v>
      </c>
      <c r="G199" s="9">
        <v>4.0000000000000001E-3</v>
      </c>
      <c r="H199" s="9">
        <v>0.3</v>
      </c>
      <c r="I199" s="9">
        <v>0.5</v>
      </c>
      <c r="J199" s="9">
        <v>0.7</v>
      </c>
      <c r="K199" s="38" t="s">
        <v>220</v>
      </c>
      <c r="L199" s="9">
        <v>152</v>
      </c>
    </row>
    <row r="200" spans="1:12" x14ac:dyDescent="0.55000000000000004">
      <c r="A200" s="4">
        <v>1</v>
      </c>
      <c r="B200" s="4">
        <v>1</v>
      </c>
      <c r="C200" s="4">
        <v>0.37</v>
      </c>
      <c r="D200" s="4">
        <v>0</v>
      </c>
      <c r="E200" s="4">
        <v>1</v>
      </c>
      <c r="F200" s="4">
        <v>0.26</v>
      </c>
      <c r="G200" s="4">
        <v>0</v>
      </c>
      <c r="H200" s="4">
        <v>0.3</v>
      </c>
      <c r="I200" s="4">
        <v>0</v>
      </c>
      <c r="J200" s="4">
        <v>0</v>
      </c>
      <c r="K200" s="38" t="s">
        <v>221</v>
      </c>
      <c r="L200" s="9">
        <v>152</v>
      </c>
    </row>
    <row r="201" spans="1:12" x14ac:dyDescent="0.55000000000000004">
      <c r="A201" s="3">
        <v>1</v>
      </c>
      <c r="B201" s="3">
        <v>2</v>
      </c>
      <c r="C201" s="3">
        <v>0.32</v>
      </c>
      <c r="D201" s="3">
        <v>3.5</v>
      </c>
      <c r="E201" s="3">
        <v>1</v>
      </c>
      <c r="F201" s="3">
        <v>0.26</v>
      </c>
      <c r="G201" s="3">
        <v>0</v>
      </c>
      <c r="H201" s="3">
        <v>0</v>
      </c>
      <c r="I201" s="3">
        <v>0</v>
      </c>
      <c r="J201" s="3">
        <v>0</v>
      </c>
      <c r="K201" s="38" t="s">
        <v>222</v>
      </c>
      <c r="L201" s="1">
        <v>0</v>
      </c>
    </row>
    <row r="202" spans="1:12" x14ac:dyDescent="0.55000000000000004">
      <c r="A202" s="9">
        <v>1</v>
      </c>
      <c r="B202" s="9">
        <v>2</v>
      </c>
      <c r="C202" s="9">
        <v>0.34499999999999997</v>
      </c>
      <c r="D202" s="9">
        <v>3.5</v>
      </c>
      <c r="E202" s="9">
        <v>3</v>
      </c>
      <c r="F202" s="9">
        <v>0.45</v>
      </c>
      <c r="G202" s="10">
        <v>8.9999999999999993E-3</v>
      </c>
      <c r="H202" s="9">
        <v>0</v>
      </c>
      <c r="I202" s="9">
        <v>0</v>
      </c>
      <c r="J202" s="9">
        <v>0</v>
      </c>
      <c r="K202" s="38" t="s">
        <v>223</v>
      </c>
      <c r="L202" s="9">
        <v>0</v>
      </c>
    </row>
    <row r="203" spans="1:12" x14ac:dyDescent="0.55000000000000004">
      <c r="A203" s="9">
        <v>1</v>
      </c>
      <c r="B203" s="9">
        <v>1</v>
      </c>
      <c r="C203" s="9">
        <v>0.32</v>
      </c>
      <c r="D203" s="9">
        <v>3.5</v>
      </c>
      <c r="E203" s="9">
        <v>3</v>
      </c>
      <c r="F203" s="9">
        <v>0.45</v>
      </c>
      <c r="G203" s="10">
        <v>0</v>
      </c>
      <c r="H203" s="9">
        <v>0.3</v>
      </c>
      <c r="I203" s="9">
        <v>0</v>
      </c>
      <c r="J203" s="9">
        <v>0</v>
      </c>
      <c r="K203" s="38" t="s">
        <v>224</v>
      </c>
      <c r="L203" s="9">
        <v>0</v>
      </c>
    </row>
    <row r="204" spans="1:12" x14ac:dyDescent="0.55000000000000004">
      <c r="A204" s="9">
        <v>2</v>
      </c>
      <c r="B204" s="9">
        <v>1</v>
      </c>
      <c r="C204" s="9">
        <v>0.34499999999999997</v>
      </c>
      <c r="D204" s="9">
        <v>3.5</v>
      </c>
      <c r="E204" s="9">
        <v>2</v>
      </c>
      <c r="F204" s="9">
        <v>0.26</v>
      </c>
      <c r="G204" s="10">
        <v>0</v>
      </c>
      <c r="H204" s="9">
        <v>0.3</v>
      </c>
      <c r="I204" s="9">
        <v>0</v>
      </c>
      <c r="J204" s="9">
        <v>0</v>
      </c>
      <c r="K204" s="38" t="s">
        <v>225</v>
      </c>
      <c r="L204" s="9">
        <v>0</v>
      </c>
    </row>
    <row r="205" spans="1:12" x14ac:dyDescent="0.55000000000000004">
      <c r="A205" s="9">
        <v>2</v>
      </c>
      <c r="B205" s="9">
        <v>1</v>
      </c>
      <c r="C205" s="9">
        <v>0.37</v>
      </c>
      <c r="D205" s="9">
        <v>3.5</v>
      </c>
      <c r="E205" s="9">
        <v>1</v>
      </c>
      <c r="F205" s="9">
        <v>0.26</v>
      </c>
      <c r="G205" s="10">
        <v>0</v>
      </c>
      <c r="H205" s="9">
        <v>0</v>
      </c>
      <c r="I205" s="9">
        <v>0</v>
      </c>
      <c r="J205" s="9">
        <v>0</v>
      </c>
      <c r="K205" s="38" t="s">
        <v>226</v>
      </c>
      <c r="L205" s="9">
        <v>0</v>
      </c>
    </row>
    <row r="206" spans="1:12" x14ac:dyDescent="0.55000000000000004">
      <c r="A206" s="9">
        <v>2</v>
      </c>
      <c r="B206" s="9">
        <v>3</v>
      </c>
      <c r="C206" s="9">
        <v>0.34499999999999997</v>
      </c>
      <c r="D206" s="9">
        <v>3.5</v>
      </c>
      <c r="E206" s="9">
        <v>1</v>
      </c>
      <c r="F206" s="9">
        <v>0.26</v>
      </c>
      <c r="G206" s="10">
        <v>8.9999999999999993E-3</v>
      </c>
      <c r="H206" s="9">
        <v>0</v>
      </c>
      <c r="I206" s="9">
        <v>0</v>
      </c>
      <c r="J206" s="9">
        <v>0</v>
      </c>
      <c r="K206" s="38" t="s">
        <v>227</v>
      </c>
      <c r="L206" s="9">
        <v>0</v>
      </c>
    </row>
    <row r="207" spans="1:12" x14ac:dyDescent="0.55000000000000004">
      <c r="A207" s="9">
        <v>3</v>
      </c>
      <c r="B207" s="9">
        <v>2</v>
      </c>
      <c r="C207" s="9">
        <v>0.37</v>
      </c>
      <c r="D207" s="9">
        <v>3.5</v>
      </c>
      <c r="E207" s="9">
        <v>2</v>
      </c>
      <c r="F207" s="9">
        <v>0.26</v>
      </c>
      <c r="G207" s="10">
        <v>0</v>
      </c>
      <c r="H207" s="9">
        <v>0</v>
      </c>
      <c r="I207" s="9">
        <v>0</v>
      </c>
      <c r="J207" s="9">
        <v>0</v>
      </c>
      <c r="K207" s="38" t="s">
        <v>228</v>
      </c>
      <c r="L207" s="9">
        <v>0</v>
      </c>
    </row>
    <row r="208" spans="1:12" x14ac:dyDescent="0.55000000000000004">
      <c r="A208" s="9">
        <v>3</v>
      </c>
      <c r="B208" s="9">
        <v>3</v>
      </c>
      <c r="C208" s="9">
        <v>0.32</v>
      </c>
      <c r="D208" s="9">
        <v>3.5</v>
      </c>
      <c r="E208" s="9">
        <v>2</v>
      </c>
      <c r="F208" s="9">
        <v>0.26</v>
      </c>
      <c r="G208" s="10">
        <v>0</v>
      </c>
      <c r="H208" s="9">
        <v>0.3</v>
      </c>
      <c r="I208" s="9">
        <v>0</v>
      </c>
      <c r="J208" s="9">
        <v>0</v>
      </c>
      <c r="K208" s="38" t="s">
        <v>229</v>
      </c>
      <c r="L208" s="9">
        <v>0</v>
      </c>
    </row>
    <row r="209" spans="1:12" x14ac:dyDescent="0.55000000000000004">
      <c r="A209" s="9">
        <v>3</v>
      </c>
      <c r="B209" s="9">
        <v>3</v>
      </c>
      <c r="C209" s="9">
        <v>0.37</v>
      </c>
      <c r="D209" s="9">
        <v>3.5</v>
      </c>
      <c r="E209" s="9">
        <v>3</v>
      </c>
      <c r="F209" s="9">
        <v>0.45</v>
      </c>
      <c r="G209" s="10">
        <v>8.9999999999999993E-3</v>
      </c>
      <c r="H209" s="9">
        <v>0</v>
      </c>
      <c r="I209" s="9">
        <v>0</v>
      </c>
      <c r="J209" s="9">
        <v>0</v>
      </c>
      <c r="K209" s="38" t="s">
        <v>230</v>
      </c>
      <c r="L209" s="9">
        <v>0</v>
      </c>
    </row>
    <row r="210" spans="1:12" x14ac:dyDescent="0.55000000000000004">
      <c r="A210" s="9">
        <v>1</v>
      </c>
      <c r="B210" s="9">
        <v>1</v>
      </c>
      <c r="C210" s="9">
        <v>0.37</v>
      </c>
      <c r="D210" s="9">
        <v>3.5</v>
      </c>
      <c r="E210" s="9">
        <v>2</v>
      </c>
      <c r="F210" s="9">
        <v>0.26</v>
      </c>
      <c r="G210" s="10">
        <v>8.9999999999999993E-3</v>
      </c>
      <c r="H210" s="9">
        <v>0</v>
      </c>
      <c r="I210" s="9">
        <v>0</v>
      </c>
      <c r="J210" s="9">
        <v>0</v>
      </c>
      <c r="K210" s="38" t="s">
        <v>231</v>
      </c>
      <c r="L210" s="9">
        <v>0</v>
      </c>
    </row>
    <row r="211" spans="1:12" x14ac:dyDescent="0.55000000000000004">
      <c r="A211" s="9">
        <v>1</v>
      </c>
      <c r="B211" s="9">
        <v>3</v>
      </c>
      <c r="C211" s="9">
        <v>0.34499999999999997</v>
      </c>
      <c r="D211" s="9">
        <v>3.5</v>
      </c>
      <c r="E211" s="9">
        <v>2</v>
      </c>
      <c r="F211" s="9">
        <v>0.26</v>
      </c>
      <c r="G211" s="10">
        <v>0</v>
      </c>
      <c r="H211" s="9">
        <v>0</v>
      </c>
      <c r="I211" s="9">
        <v>0</v>
      </c>
      <c r="J211" s="9">
        <v>0</v>
      </c>
      <c r="K211" s="38" t="s">
        <v>232</v>
      </c>
      <c r="L211" s="9">
        <v>0</v>
      </c>
    </row>
    <row r="212" spans="1:12" x14ac:dyDescent="0.55000000000000004">
      <c r="A212" s="9">
        <v>1</v>
      </c>
      <c r="B212" s="9">
        <v>3</v>
      </c>
      <c r="C212" s="9">
        <v>0.37</v>
      </c>
      <c r="D212" s="9">
        <v>3.5</v>
      </c>
      <c r="E212" s="9">
        <v>1</v>
      </c>
      <c r="F212" s="9">
        <v>0.26</v>
      </c>
      <c r="G212" s="10">
        <v>0</v>
      </c>
      <c r="H212" s="9">
        <v>0.3</v>
      </c>
      <c r="I212" s="9">
        <v>0</v>
      </c>
      <c r="J212" s="9">
        <v>0</v>
      </c>
      <c r="K212" s="38" t="s">
        <v>233</v>
      </c>
      <c r="L212" s="9">
        <v>0</v>
      </c>
    </row>
    <row r="213" spans="1:12" x14ac:dyDescent="0.55000000000000004">
      <c r="A213" s="9">
        <v>2</v>
      </c>
      <c r="B213" s="9">
        <v>2</v>
      </c>
      <c r="C213" s="9">
        <v>0.32</v>
      </c>
      <c r="D213" s="9">
        <v>3.5</v>
      </c>
      <c r="E213" s="9">
        <v>2</v>
      </c>
      <c r="F213" s="9">
        <v>0.26</v>
      </c>
      <c r="G213" s="10">
        <v>8.9999999999999993E-3</v>
      </c>
      <c r="H213" s="9">
        <v>0</v>
      </c>
      <c r="I213" s="9">
        <v>0</v>
      </c>
      <c r="J213" s="9">
        <v>0</v>
      </c>
      <c r="K213" s="38" t="s">
        <v>234</v>
      </c>
      <c r="L213" s="9">
        <v>0</v>
      </c>
    </row>
    <row r="214" spans="1:12" x14ac:dyDescent="0.55000000000000004">
      <c r="A214" s="9">
        <v>2</v>
      </c>
      <c r="B214" s="9">
        <v>2</v>
      </c>
      <c r="C214" s="9">
        <v>0.37</v>
      </c>
      <c r="D214" s="9">
        <v>3.5</v>
      </c>
      <c r="E214" s="9">
        <v>3</v>
      </c>
      <c r="F214" s="9">
        <v>0.45</v>
      </c>
      <c r="G214" s="10">
        <v>0</v>
      </c>
      <c r="H214" s="9">
        <v>0.3</v>
      </c>
      <c r="I214" s="9">
        <v>0</v>
      </c>
      <c r="J214" s="9">
        <v>0</v>
      </c>
      <c r="K214" s="38" t="s">
        <v>235</v>
      </c>
      <c r="L214" s="9">
        <v>0</v>
      </c>
    </row>
    <row r="215" spans="1:12" x14ac:dyDescent="0.55000000000000004">
      <c r="A215" s="9">
        <v>2</v>
      </c>
      <c r="B215" s="9">
        <v>3</v>
      </c>
      <c r="C215" s="9">
        <v>0.32</v>
      </c>
      <c r="D215" s="9">
        <v>3.5</v>
      </c>
      <c r="E215" s="9">
        <v>3</v>
      </c>
      <c r="F215" s="9">
        <v>0.45</v>
      </c>
      <c r="G215" s="10">
        <v>0</v>
      </c>
      <c r="H215" s="9">
        <v>0</v>
      </c>
      <c r="I215" s="9">
        <v>0</v>
      </c>
      <c r="J215" s="9">
        <v>0</v>
      </c>
      <c r="K215" s="38" t="s">
        <v>236</v>
      </c>
      <c r="L215" s="9">
        <v>0</v>
      </c>
    </row>
    <row r="216" spans="1:12" x14ac:dyDescent="0.55000000000000004">
      <c r="A216" s="9">
        <v>3</v>
      </c>
      <c r="B216" s="9">
        <v>2</v>
      </c>
      <c r="C216" s="9">
        <v>0.34499999999999997</v>
      </c>
      <c r="D216" s="9">
        <v>3.5</v>
      </c>
      <c r="E216" s="9">
        <v>1</v>
      </c>
      <c r="F216" s="9">
        <v>0.26</v>
      </c>
      <c r="G216" s="10">
        <v>0</v>
      </c>
      <c r="H216" s="9">
        <v>0.3</v>
      </c>
      <c r="I216" s="9">
        <v>0</v>
      </c>
      <c r="J216" s="9">
        <v>0</v>
      </c>
      <c r="K216" s="38" t="s">
        <v>237</v>
      </c>
      <c r="L216" s="9">
        <v>0</v>
      </c>
    </row>
    <row r="217" spans="1:12" x14ac:dyDescent="0.55000000000000004">
      <c r="A217" s="9">
        <v>3</v>
      </c>
      <c r="B217" s="9">
        <v>1</v>
      </c>
      <c r="C217" s="9">
        <v>0.32</v>
      </c>
      <c r="D217" s="9">
        <v>3.5</v>
      </c>
      <c r="E217" s="9">
        <v>1</v>
      </c>
      <c r="F217" s="9">
        <v>0.26</v>
      </c>
      <c r="G217" s="10">
        <v>8.9999999999999993E-3</v>
      </c>
      <c r="H217" s="9">
        <v>0</v>
      </c>
      <c r="I217" s="9">
        <v>0</v>
      </c>
      <c r="J217" s="9">
        <v>0</v>
      </c>
      <c r="K217" s="38" t="s">
        <v>238</v>
      </c>
      <c r="L217" s="9">
        <v>0</v>
      </c>
    </row>
    <row r="218" spans="1:12" x14ac:dyDescent="0.55000000000000004">
      <c r="A218" s="9">
        <v>3</v>
      </c>
      <c r="B218" s="9">
        <v>1</v>
      </c>
      <c r="C218" s="9">
        <v>0.34499999999999997</v>
      </c>
      <c r="D218" s="25">
        <v>3.5</v>
      </c>
      <c r="E218" s="9">
        <v>3</v>
      </c>
      <c r="F218" s="9">
        <v>0.45</v>
      </c>
      <c r="G218" s="10">
        <v>0</v>
      </c>
      <c r="H218" s="9">
        <v>0</v>
      </c>
      <c r="I218" s="9">
        <v>0</v>
      </c>
      <c r="J218" s="9">
        <v>0</v>
      </c>
      <c r="K218" s="38" t="s">
        <v>239</v>
      </c>
      <c r="L218" s="9">
        <v>0</v>
      </c>
    </row>
    <row r="219" spans="1:12" x14ac:dyDescent="0.55000000000000004">
      <c r="A219" s="2">
        <v>3</v>
      </c>
      <c r="B219" s="2">
        <v>1</v>
      </c>
      <c r="C219" s="2">
        <v>0.34499999999999997</v>
      </c>
      <c r="D219" s="2">
        <v>3.5</v>
      </c>
      <c r="E219" s="2">
        <v>1</v>
      </c>
      <c r="F219" s="2">
        <v>0.26</v>
      </c>
      <c r="G219" s="2">
        <v>0</v>
      </c>
      <c r="H219" s="2">
        <v>0</v>
      </c>
      <c r="I219" s="2">
        <v>0</v>
      </c>
      <c r="J219" s="2">
        <v>0</v>
      </c>
      <c r="K219" s="38" t="s">
        <v>240</v>
      </c>
      <c r="L219" s="9">
        <v>0</v>
      </c>
    </row>
    <row r="220" spans="1:12" x14ac:dyDescent="0.55000000000000004">
      <c r="A220" s="9">
        <v>3</v>
      </c>
      <c r="B220" s="9">
        <v>1</v>
      </c>
      <c r="C220" s="9">
        <v>0.34499999999999997</v>
      </c>
      <c r="D220" s="9">
        <v>3.5</v>
      </c>
      <c r="E220" s="9">
        <v>1</v>
      </c>
      <c r="F220" s="9">
        <v>0.26</v>
      </c>
      <c r="G220" s="9">
        <v>4.0000000000000001E-3</v>
      </c>
      <c r="H220" s="9">
        <v>0</v>
      </c>
      <c r="I220" s="9">
        <v>0</v>
      </c>
      <c r="J220" s="9">
        <v>0</v>
      </c>
      <c r="K220" s="38" t="s">
        <v>241</v>
      </c>
      <c r="L220" s="9">
        <v>0</v>
      </c>
    </row>
    <row r="221" spans="1:12" x14ac:dyDescent="0.55000000000000004">
      <c r="A221" s="9">
        <v>3</v>
      </c>
      <c r="B221" s="9">
        <v>1</v>
      </c>
      <c r="C221" s="9">
        <v>0.34499999999999997</v>
      </c>
      <c r="D221" s="9">
        <v>3.5</v>
      </c>
      <c r="E221" s="9">
        <v>1</v>
      </c>
      <c r="F221" s="9">
        <v>0.26</v>
      </c>
      <c r="G221" s="9">
        <v>0</v>
      </c>
      <c r="H221" s="9">
        <v>0</v>
      </c>
      <c r="I221" s="9">
        <v>0.5</v>
      </c>
      <c r="J221" s="9">
        <v>0</v>
      </c>
      <c r="K221" s="38" t="s">
        <v>242</v>
      </c>
      <c r="L221" s="9">
        <v>0</v>
      </c>
    </row>
    <row r="222" spans="1:12" x14ac:dyDescent="0.55000000000000004">
      <c r="A222" s="9">
        <v>3</v>
      </c>
      <c r="B222" s="9">
        <v>1</v>
      </c>
      <c r="C222" s="9">
        <v>0.34499999999999997</v>
      </c>
      <c r="D222" s="9">
        <v>3.5</v>
      </c>
      <c r="E222" s="9">
        <v>1</v>
      </c>
      <c r="F222" s="9">
        <v>0.26</v>
      </c>
      <c r="G222" s="9">
        <v>4.0000000000000001E-3</v>
      </c>
      <c r="H222" s="9">
        <v>0</v>
      </c>
      <c r="I222" s="9">
        <v>0.5</v>
      </c>
      <c r="J222" s="9">
        <v>0</v>
      </c>
      <c r="K222" s="38" t="s">
        <v>243</v>
      </c>
      <c r="L222" s="9">
        <v>0</v>
      </c>
    </row>
    <row r="223" spans="1:12" x14ac:dyDescent="0.55000000000000004">
      <c r="A223" s="9">
        <v>3</v>
      </c>
      <c r="B223" s="9">
        <v>1</v>
      </c>
      <c r="C223" s="9">
        <v>0.34499999999999997</v>
      </c>
      <c r="D223" s="9">
        <v>3.5</v>
      </c>
      <c r="E223" s="9">
        <v>1</v>
      </c>
      <c r="F223" s="9">
        <v>0.26</v>
      </c>
      <c r="G223" s="9">
        <v>0</v>
      </c>
      <c r="H223" s="9">
        <v>0</v>
      </c>
      <c r="I223" s="9">
        <v>0</v>
      </c>
      <c r="J223" s="9">
        <v>0.7</v>
      </c>
      <c r="K223" s="38" t="s">
        <v>244</v>
      </c>
      <c r="L223" s="9">
        <v>0</v>
      </c>
    </row>
    <row r="224" spans="1:12" x14ac:dyDescent="0.55000000000000004">
      <c r="A224" s="9">
        <v>3</v>
      </c>
      <c r="B224" s="9">
        <v>1</v>
      </c>
      <c r="C224" s="9">
        <v>0.34499999999999997</v>
      </c>
      <c r="D224" s="9">
        <v>3.5</v>
      </c>
      <c r="E224" s="9">
        <v>1</v>
      </c>
      <c r="F224" s="9">
        <v>0.26</v>
      </c>
      <c r="G224" s="9">
        <v>4.0000000000000001E-3</v>
      </c>
      <c r="H224" s="9">
        <v>0</v>
      </c>
      <c r="I224" s="9">
        <v>0</v>
      </c>
      <c r="J224" s="9">
        <v>0.7</v>
      </c>
      <c r="K224" s="38" t="s">
        <v>245</v>
      </c>
      <c r="L224" s="9">
        <v>0</v>
      </c>
    </row>
    <row r="225" spans="1:12" x14ac:dyDescent="0.55000000000000004">
      <c r="A225" s="9">
        <v>3</v>
      </c>
      <c r="B225" s="9">
        <v>1</v>
      </c>
      <c r="C225" s="9">
        <v>0.34499999999999997</v>
      </c>
      <c r="D225" s="9">
        <v>3.5</v>
      </c>
      <c r="E225" s="9">
        <v>1</v>
      </c>
      <c r="F225" s="9">
        <v>0.26</v>
      </c>
      <c r="G225" s="9">
        <v>0</v>
      </c>
      <c r="H225" s="9">
        <v>0</v>
      </c>
      <c r="I225" s="9">
        <v>0.5</v>
      </c>
      <c r="J225" s="9">
        <v>0.7</v>
      </c>
      <c r="K225" s="38" t="s">
        <v>246</v>
      </c>
      <c r="L225" s="9">
        <v>0</v>
      </c>
    </row>
    <row r="226" spans="1:12" x14ac:dyDescent="0.55000000000000004">
      <c r="A226" s="9">
        <v>3</v>
      </c>
      <c r="B226" s="9">
        <v>1</v>
      </c>
      <c r="C226" s="9">
        <v>0.34499999999999997</v>
      </c>
      <c r="D226" s="9">
        <v>3.5</v>
      </c>
      <c r="E226" s="9">
        <v>1</v>
      </c>
      <c r="F226" s="9">
        <v>0.26</v>
      </c>
      <c r="G226" s="9">
        <v>4.0000000000000001E-3</v>
      </c>
      <c r="H226" s="9">
        <v>0</v>
      </c>
      <c r="I226" s="9">
        <v>0.5</v>
      </c>
      <c r="J226" s="9">
        <v>0.7</v>
      </c>
      <c r="K226" s="38" t="s">
        <v>247</v>
      </c>
      <c r="L226" s="9">
        <v>0</v>
      </c>
    </row>
    <row r="227" spans="1:12" x14ac:dyDescent="0.55000000000000004">
      <c r="A227" s="9">
        <v>3</v>
      </c>
      <c r="B227" s="9">
        <v>1</v>
      </c>
      <c r="C227" s="9">
        <v>0.34499999999999997</v>
      </c>
      <c r="D227" s="9">
        <v>3.5</v>
      </c>
      <c r="E227" s="9">
        <v>1</v>
      </c>
      <c r="F227" s="9">
        <v>0.26</v>
      </c>
      <c r="G227" s="9">
        <v>0</v>
      </c>
      <c r="H227" s="9">
        <v>0.3</v>
      </c>
      <c r="I227" s="9">
        <v>0</v>
      </c>
      <c r="J227" s="9">
        <v>0</v>
      </c>
      <c r="K227" s="38" t="s">
        <v>248</v>
      </c>
      <c r="L227" s="9">
        <v>0</v>
      </c>
    </row>
    <row r="228" spans="1:12" x14ac:dyDescent="0.55000000000000004">
      <c r="A228" s="9">
        <v>3</v>
      </c>
      <c r="B228" s="9">
        <v>1</v>
      </c>
      <c r="C228" s="9">
        <v>0.34499999999999997</v>
      </c>
      <c r="D228" s="9">
        <v>3.5</v>
      </c>
      <c r="E228" s="9">
        <v>1</v>
      </c>
      <c r="F228" s="9">
        <v>0.26</v>
      </c>
      <c r="G228" s="9">
        <v>4.0000000000000001E-3</v>
      </c>
      <c r="H228" s="9">
        <v>0.3</v>
      </c>
      <c r="I228" s="9">
        <v>0</v>
      </c>
      <c r="J228" s="9">
        <v>0</v>
      </c>
      <c r="K228" s="38" t="s">
        <v>249</v>
      </c>
      <c r="L228" s="9">
        <v>0</v>
      </c>
    </row>
    <row r="229" spans="1:12" x14ac:dyDescent="0.55000000000000004">
      <c r="A229" s="9">
        <v>3</v>
      </c>
      <c r="B229" s="9">
        <v>1</v>
      </c>
      <c r="C229" s="9">
        <v>0.34499999999999997</v>
      </c>
      <c r="D229" s="9">
        <v>3.5</v>
      </c>
      <c r="E229" s="9">
        <v>1</v>
      </c>
      <c r="F229" s="9">
        <v>0.26</v>
      </c>
      <c r="G229" s="9">
        <v>0</v>
      </c>
      <c r="H229" s="9">
        <v>0.3</v>
      </c>
      <c r="I229" s="9">
        <v>0.5</v>
      </c>
      <c r="J229" s="9">
        <v>0</v>
      </c>
      <c r="K229" s="38" t="s">
        <v>250</v>
      </c>
      <c r="L229" s="9">
        <v>0</v>
      </c>
    </row>
    <row r="230" spans="1:12" x14ac:dyDescent="0.55000000000000004">
      <c r="A230" s="9">
        <v>3</v>
      </c>
      <c r="B230" s="9">
        <v>1</v>
      </c>
      <c r="C230" s="9">
        <v>0.34499999999999997</v>
      </c>
      <c r="D230" s="9">
        <v>3.5</v>
      </c>
      <c r="E230" s="9">
        <v>1</v>
      </c>
      <c r="F230" s="9">
        <v>0.26</v>
      </c>
      <c r="G230" s="9">
        <v>4.0000000000000001E-3</v>
      </c>
      <c r="H230" s="9">
        <v>0.3</v>
      </c>
      <c r="I230" s="9">
        <v>0.5</v>
      </c>
      <c r="J230" s="9">
        <v>0</v>
      </c>
      <c r="K230" s="38" t="s">
        <v>251</v>
      </c>
      <c r="L230" s="9">
        <v>0</v>
      </c>
    </row>
    <row r="231" spans="1:12" x14ac:dyDescent="0.55000000000000004">
      <c r="A231" s="9">
        <v>3</v>
      </c>
      <c r="B231" s="9">
        <v>1</v>
      </c>
      <c r="C231" s="9">
        <v>0.34499999999999997</v>
      </c>
      <c r="D231" s="9">
        <v>3.5</v>
      </c>
      <c r="E231" s="9">
        <v>1</v>
      </c>
      <c r="F231" s="9">
        <v>0.26</v>
      </c>
      <c r="G231" s="9">
        <v>0</v>
      </c>
      <c r="H231" s="9">
        <v>0.3</v>
      </c>
      <c r="I231" s="9">
        <v>0</v>
      </c>
      <c r="J231" s="9">
        <v>0.7</v>
      </c>
      <c r="K231" s="38" t="s">
        <v>252</v>
      </c>
      <c r="L231" s="9">
        <v>0</v>
      </c>
    </row>
    <row r="232" spans="1:12" x14ac:dyDescent="0.55000000000000004">
      <c r="A232" s="9">
        <v>3</v>
      </c>
      <c r="B232" s="9">
        <v>1</v>
      </c>
      <c r="C232" s="9">
        <v>0.34499999999999997</v>
      </c>
      <c r="D232" s="9">
        <v>3.5</v>
      </c>
      <c r="E232" s="9">
        <v>1</v>
      </c>
      <c r="F232" s="9">
        <v>0.26</v>
      </c>
      <c r="G232" s="9">
        <v>4.0000000000000001E-3</v>
      </c>
      <c r="H232" s="9">
        <v>0.3</v>
      </c>
      <c r="I232" s="9">
        <v>0</v>
      </c>
      <c r="J232" s="9">
        <v>0.7</v>
      </c>
      <c r="K232" s="38" t="s">
        <v>253</v>
      </c>
      <c r="L232" s="9">
        <v>0</v>
      </c>
    </row>
    <row r="233" spans="1:12" x14ac:dyDescent="0.55000000000000004">
      <c r="A233" s="9">
        <v>3</v>
      </c>
      <c r="B233" s="9">
        <v>1</v>
      </c>
      <c r="C233" s="9">
        <v>0.34499999999999997</v>
      </c>
      <c r="D233" s="9">
        <v>3.5</v>
      </c>
      <c r="E233" s="9">
        <v>1</v>
      </c>
      <c r="F233" s="9">
        <v>0.26</v>
      </c>
      <c r="G233" s="9">
        <v>0</v>
      </c>
      <c r="H233" s="9">
        <v>0.3</v>
      </c>
      <c r="I233" s="9">
        <v>0.5</v>
      </c>
      <c r="J233" s="9">
        <v>0.7</v>
      </c>
      <c r="K233" s="38" t="s">
        <v>254</v>
      </c>
      <c r="L233" s="9">
        <v>0</v>
      </c>
    </row>
    <row r="234" spans="1:12" x14ac:dyDescent="0.55000000000000004">
      <c r="A234" s="9">
        <v>3</v>
      </c>
      <c r="B234" s="9">
        <v>1</v>
      </c>
      <c r="C234" s="9">
        <v>0.34499999999999997</v>
      </c>
      <c r="D234" s="9">
        <v>3.5</v>
      </c>
      <c r="E234" s="9">
        <v>1</v>
      </c>
      <c r="F234" s="9">
        <v>0.26</v>
      </c>
      <c r="G234" s="9">
        <v>4.0000000000000001E-3</v>
      </c>
      <c r="H234" s="9">
        <v>0.3</v>
      </c>
      <c r="I234" s="9">
        <v>0.5</v>
      </c>
      <c r="J234" s="9">
        <v>0.7</v>
      </c>
      <c r="K234" s="38" t="s">
        <v>255</v>
      </c>
      <c r="L234" s="9">
        <v>0</v>
      </c>
    </row>
    <row r="235" spans="1:12" x14ac:dyDescent="0.55000000000000004">
      <c r="A235" s="4">
        <v>1</v>
      </c>
      <c r="B235" s="4">
        <v>1</v>
      </c>
      <c r="C235" s="4">
        <v>0.37</v>
      </c>
      <c r="D235" s="4">
        <v>3.5</v>
      </c>
      <c r="E235" s="4">
        <v>1</v>
      </c>
      <c r="F235" s="4">
        <v>0.26</v>
      </c>
      <c r="G235" s="4">
        <v>0</v>
      </c>
      <c r="H235" s="4">
        <v>0.3</v>
      </c>
      <c r="I235" s="4">
        <v>0</v>
      </c>
      <c r="J235" s="4">
        <v>0</v>
      </c>
      <c r="K235" s="38" t="s">
        <v>256</v>
      </c>
      <c r="L235" s="9">
        <v>0</v>
      </c>
    </row>
    <row r="236" spans="1:12" x14ac:dyDescent="0.55000000000000004">
      <c r="A236" s="3">
        <v>1</v>
      </c>
      <c r="B236" s="3">
        <v>2</v>
      </c>
      <c r="C236" s="3">
        <v>0.32</v>
      </c>
      <c r="D236" s="3">
        <v>1.8</v>
      </c>
      <c r="E236" s="3">
        <v>1</v>
      </c>
      <c r="F236" s="3">
        <v>0</v>
      </c>
      <c r="G236" s="3">
        <v>0</v>
      </c>
      <c r="H236" s="3">
        <v>0</v>
      </c>
      <c r="I236" s="3">
        <v>0</v>
      </c>
      <c r="J236" s="3">
        <v>0</v>
      </c>
      <c r="K236" s="38" t="s">
        <v>257</v>
      </c>
      <c r="L236" s="9">
        <v>0</v>
      </c>
    </row>
    <row r="237" spans="1:12" x14ac:dyDescent="0.55000000000000004">
      <c r="A237" s="9">
        <v>1</v>
      </c>
      <c r="B237" s="9">
        <v>2</v>
      </c>
      <c r="C237" s="9">
        <v>0.34499999999999997</v>
      </c>
      <c r="D237" s="9">
        <v>2</v>
      </c>
      <c r="E237" s="9">
        <v>3</v>
      </c>
      <c r="F237" s="9">
        <v>0</v>
      </c>
      <c r="G237" s="10">
        <v>8.9999999999999993E-3</v>
      </c>
      <c r="H237" s="9">
        <v>0</v>
      </c>
      <c r="I237" s="9">
        <v>0</v>
      </c>
      <c r="J237" s="9">
        <v>0</v>
      </c>
      <c r="K237" s="38" t="s">
        <v>258</v>
      </c>
      <c r="L237" s="9">
        <v>0</v>
      </c>
    </row>
    <row r="238" spans="1:12" x14ac:dyDescent="0.55000000000000004">
      <c r="A238" s="9">
        <v>1</v>
      </c>
      <c r="B238" s="9">
        <v>1</v>
      </c>
      <c r="C238" s="9">
        <v>0.32</v>
      </c>
      <c r="D238" s="9">
        <v>2.2999999999999998</v>
      </c>
      <c r="E238" s="9">
        <v>3</v>
      </c>
      <c r="F238" s="9">
        <v>0</v>
      </c>
      <c r="G238" s="10">
        <v>0</v>
      </c>
      <c r="H238" s="9">
        <v>0.3</v>
      </c>
      <c r="I238" s="9">
        <v>0</v>
      </c>
      <c r="J238" s="9">
        <v>0</v>
      </c>
      <c r="K238" s="38" t="s">
        <v>259</v>
      </c>
      <c r="L238" s="9">
        <v>0</v>
      </c>
    </row>
    <row r="239" spans="1:12" x14ac:dyDescent="0.55000000000000004">
      <c r="A239" s="9">
        <v>2</v>
      </c>
      <c r="B239" s="9">
        <v>1</v>
      </c>
      <c r="C239" s="9">
        <v>0.34499999999999997</v>
      </c>
      <c r="D239" s="9">
        <v>2</v>
      </c>
      <c r="E239" s="9">
        <v>2</v>
      </c>
      <c r="F239" s="9">
        <v>0</v>
      </c>
      <c r="G239" s="10">
        <v>0</v>
      </c>
      <c r="H239" s="9">
        <v>0.3</v>
      </c>
      <c r="I239" s="9">
        <v>0</v>
      </c>
      <c r="J239" s="9">
        <v>0</v>
      </c>
      <c r="K239" s="38" t="s">
        <v>260</v>
      </c>
      <c r="L239" s="9">
        <v>0</v>
      </c>
    </row>
    <row r="240" spans="1:12" x14ac:dyDescent="0.55000000000000004">
      <c r="A240" s="9">
        <v>2</v>
      </c>
      <c r="B240" s="9">
        <v>1</v>
      </c>
      <c r="C240" s="9">
        <v>0.37</v>
      </c>
      <c r="D240" s="9">
        <v>2.2999999999999998</v>
      </c>
      <c r="E240" s="9">
        <v>1</v>
      </c>
      <c r="F240" s="9">
        <v>0</v>
      </c>
      <c r="G240" s="10">
        <v>0</v>
      </c>
      <c r="H240" s="9">
        <v>0</v>
      </c>
      <c r="I240" s="9">
        <v>0</v>
      </c>
      <c r="J240" s="9">
        <v>0</v>
      </c>
      <c r="K240" s="38" t="s">
        <v>261</v>
      </c>
      <c r="L240" s="9">
        <v>0</v>
      </c>
    </row>
    <row r="241" spans="1:12" x14ac:dyDescent="0.55000000000000004">
      <c r="A241" s="9">
        <v>2</v>
      </c>
      <c r="B241" s="9">
        <v>3</v>
      </c>
      <c r="C241" s="9">
        <v>0.34499999999999997</v>
      </c>
      <c r="D241" s="9">
        <v>1.8</v>
      </c>
      <c r="E241" s="9">
        <v>1</v>
      </c>
      <c r="F241" s="9">
        <v>0</v>
      </c>
      <c r="G241" s="10">
        <v>8.9999999999999993E-3</v>
      </c>
      <c r="H241" s="9">
        <v>0</v>
      </c>
      <c r="I241" s="9">
        <v>0</v>
      </c>
      <c r="J241" s="9">
        <v>0</v>
      </c>
      <c r="K241" s="38" t="s">
        <v>262</v>
      </c>
      <c r="L241" s="9">
        <v>0</v>
      </c>
    </row>
    <row r="242" spans="1:12" x14ac:dyDescent="0.55000000000000004">
      <c r="A242" s="9">
        <v>3</v>
      </c>
      <c r="B242" s="9">
        <v>2</v>
      </c>
      <c r="C242" s="9">
        <v>0.37</v>
      </c>
      <c r="D242" s="9">
        <v>2</v>
      </c>
      <c r="E242" s="9">
        <v>2</v>
      </c>
      <c r="F242" s="9">
        <v>0</v>
      </c>
      <c r="G242" s="10">
        <v>0</v>
      </c>
      <c r="H242" s="9">
        <v>0</v>
      </c>
      <c r="I242" s="9">
        <v>0</v>
      </c>
      <c r="J242" s="9">
        <v>0</v>
      </c>
      <c r="K242" s="38" t="s">
        <v>263</v>
      </c>
      <c r="L242" s="9">
        <v>0</v>
      </c>
    </row>
    <row r="243" spans="1:12" x14ac:dyDescent="0.55000000000000004">
      <c r="A243" s="9">
        <v>3</v>
      </c>
      <c r="B243" s="9">
        <v>3</v>
      </c>
      <c r="C243" s="9">
        <v>0.32</v>
      </c>
      <c r="D243" s="9">
        <v>1.8</v>
      </c>
      <c r="E243" s="9">
        <v>2</v>
      </c>
      <c r="F243" s="9">
        <v>0</v>
      </c>
      <c r="G243" s="10">
        <v>0</v>
      </c>
      <c r="H243" s="9">
        <v>0.3</v>
      </c>
      <c r="I243" s="9">
        <v>0</v>
      </c>
      <c r="J243" s="9">
        <v>0</v>
      </c>
      <c r="K243" s="38" t="s">
        <v>264</v>
      </c>
      <c r="L243" s="9">
        <v>0</v>
      </c>
    </row>
    <row r="244" spans="1:12" x14ac:dyDescent="0.55000000000000004">
      <c r="A244" s="9">
        <v>3</v>
      </c>
      <c r="B244" s="9">
        <v>3</v>
      </c>
      <c r="C244" s="9">
        <v>0.37</v>
      </c>
      <c r="D244" s="9">
        <v>2.2999999999999998</v>
      </c>
      <c r="E244" s="9">
        <v>3</v>
      </c>
      <c r="F244" s="9">
        <v>0</v>
      </c>
      <c r="G244" s="10">
        <v>8.9999999999999993E-3</v>
      </c>
      <c r="H244" s="9">
        <v>0</v>
      </c>
      <c r="I244" s="9">
        <v>0</v>
      </c>
      <c r="J244" s="9">
        <v>0</v>
      </c>
      <c r="K244" s="38" t="s">
        <v>265</v>
      </c>
      <c r="L244" s="9">
        <v>0</v>
      </c>
    </row>
    <row r="245" spans="1:12" x14ac:dyDescent="0.55000000000000004">
      <c r="A245" s="9">
        <v>1</v>
      </c>
      <c r="B245" s="9">
        <v>1</v>
      </c>
      <c r="C245" s="9">
        <v>0.37</v>
      </c>
      <c r="D245" s="9">
        <v>1.8</v>
      </c>
      <c r="E245" s="9">
        <v>2</v>
      </c>
      <c r="F245" s="9">
        <v>0</v>
      </c>
      <c r="G245" s="10">
        <v>8.9999999999999993E-3</v>
      </c>
      <c r="H245" s="9">
        <v>0</v>
      </c>
      <c r="I245" s="9">
        <v>0</v>
      </c>
      <c r="J245" s="9">
        <v>0</v>
      </c>
      <c r="K245" s="38" t="s">
        <v>266</v>
      </c>
      <c r="L245" s="9">
        <v>0</v>
      </c>
    </row>
    <row r="246" spans="1:12" x14ac:dyDescent="0.55000000000000004">
      <c r="A246" s="9">
        <v>1</v>
      </c>
      <c r="B246" s="9">
        <v>3</v>
      </c>
      <c r="C246" s="9">
        <v>0.34499999999999997</v>
      </c>
      <c r="D246" s="9">
        <v>2.2999999999999998</v>
      </c>
      <c r="E246" s="9">
        <v>2</v>
      </c>
      <c r="F246" s="9">
        <v>0</v>
      </c>
      <c r="G246" s="10">
        <v>0</v>
      </c>
      <c r="H246" s="9">
        <v>0</v>
      </c>
      <c r="I246" s="9">
        <v>0</v>
      </c>
      <c r="J246" s="9">
        <v>0</v>
      </c>
      <c r="K246" s="38" t="s">
        <v>267</v>
      </c>
      <c r="L246" s="9">
        <v>0</v>
      </c>
    </row>
    <row r="247" spans="1:12" x14ac:dyDescent="0.55000000000000004">
      <c r="A247" s="9">
        <v>1</v>
      </c>
      <c r="B247" s="9">
        <v>3</v>
      </c>
      <c r="C247" s="9">
        <v>0.37</v>
      </c>
      <c r="D247" s="9">
        <v>2</v>
      </c>
      <c r="E247" s="9">
        <v>1</v>
      </c>
      <c r="F247" s="9">
        <v>0</v>
      </c>
      <c r="G247" s="10">
        <v>0</v>
      </c>
      <c r="H247" s="9">
        <v>0.3</v>
      </c>
      <c r="I247" s="9">
        <v>0</v>
      </c>
      <c r="J247" s="9">
        <v>0</v>
      </c>
      <c r="K247" s="38" t="s">
        <v>268</v>
      </c>
      <c r="L247" s="9">
        <v>0</v>
      </c>
    </row>
    <row r="248" spans="1:12" x14ac:dyDescent="0.55000000000000004">
      <c r="A248" s="9">
        <v>2</v>
      </c>
      <c r="B248" s="9">
        <v>2</v>
      </c>
      <c r="C248" s="9">
        <v>0.32</v>
      </c>
      <c r="D248" s="9">
        <v>2.2999999999999998</v>
      </c>
      <c r="E248" s="9">
        <v>2</v>
      </c>
      <c r="F248" s="9">
        <v>0</v>
      </c>
      <c r="G248" s="10">
        <v>8.9999999999999993E-3</v>
      </c>
      <c r="H248" s="9">
        <v>0</v>
      </c>
      <c r="I248" s="9">
        <v>0</v>
      </c>
      <c r="J248" s="9">
        <v>0</v>
      </c>
      <c r="K248" s="38" t="s">
        <v>269</v>
      </c>
      <c r="L248" s="9">
        <v>0</v>
      </c>
    </row>
    <row r="249" spans="1:12" x14ac:dyDescent="0.55000000000000004">
      <c r="A249" s="9">
        <v>2</v>
      </c>
      <c r="B249" s="9">
        <v>2</v>
      </c>
      <c r="C249" s="9">
        <v>0.37</v>
      </c>
      <c r="D249" s="9">
        <v>1.8</v>
      </c>
      <c r="E249" s="9">
        <v>3</v>
      </c>
      <c r="F249" s="9">
        <v>0</v>
      </c>
      <c r="G249" s="10">
        <v>0</v>
      </c>
      <c r="H249" s="9">
        <v>0.3</v>
      </c>
      <c r="I249" s="9">
        <v>0</v>
      </c>
      <c r="J249" s="9">
        <v>0</v>
      </c>
      <c r="K249" s="38" t="s">
        <v>270</v>
      </c>
      <c r="L249" s="9">
        <v>0</v>
      </c>
    </row>
    <row r="250" spans="1:12" x14ac:dyDescent="0.55000000000000004">
      <c r="A250" s="9">
        <v>2</v>
      </c>
      <c r="B250" s="9">
        <v>3</v>
      </c>
      <c r="C250" s="9">
        <v>0.32</v>
      </c>
      <c r="D250" s="9">
        <v>2</v>
      </c>
      <c r="E250" s="9">
        <v>3</v>
      </c>
      <c r="F250" s="9">
        <v>0</v>
      </c>
      <c r="G250" s="10">
        <v>0</v>
      </c>
      <c r="H250" s="9">
        <v>0</v>
      </c>
      <c r="I250" s="9">
        <v>0</v>
      </c>
      <c r="J250" s="9">
        <v>0</v>
      </c>
      <c r="K250" s="38" t="s">
        <v>271</v>
      </c>
      <c r="L250" s="9">
        <v>0</v>
      </c>
    </row>
    <row r="251" spans="1:12" x14ac:dyDescent="0.55000000000000004">
      <c r="A251" s="9">
        <v>3</v>
      </c>
      <c r="B251" s="9">
        <v>2</v>
      </c>
      <c r="C251" s="9">
        <v>0.34499999999999997</v>
      </c>
      <c r="D251" s="9">
        <v>2.2999999999999998</v>
      </c>
      <c r="E251" s="9">
        <v>1</v>
      </c>
      <c r="F251" s="9">
        <v>0</v>
      </c>
      <c r="G251" s="10">
        <v>0</v>
      </c>
      <c r="H251" s="9">
        <v>0.3</v>
      </c>
      <c r="I251" s="9">
        <v>0</v>
      </c>
      <c r="J251" s="9">
        <v>0</v>
      </c>
      <c r="K251" s="38" t="s">
        <v>272</v>
      </c>
      <c r="L251" s="9">
        <v>0</v>
      </c>
    </row>
    <row r="252" spans="1:12" x14ac:dyDescent="0.55000000000000004">
      <c r="A252" s="9">
        <v>3</v>
      </c>
      <c r="B252" s="9">
        <v>1</v>
      </c>
      <c r="C252" s="9">
        <v>0.32</v>
      </c>
      <c r="D252" s="9">
        <v>2</v>
      </c>
      <c r="E252" s="9">
        <v>1</v>
      </c>
      <c r="F252" s="9">
        <v>0</v>
      </c>
      <c r="G252" s="10">
        <v>8.9999999999999993E-3</v>
      </c>
      <c r="H252" s="9">
        <v>0</v>
      </c>
      <c r="I252" s="9">
        <v>0</v>
      </c>
      <c r="J252" s="9">
        <v>0</v>
      </c>
      <c r="K252" s="38" t="s">
        <v>273</v>
      </c>
      <c r="L252" s="9">
        <v>0</v>
      </c>
    </row>
    <row r="253" spans="1:12" x14ac:dyDescent="0.55000000000000004">
      <c r="A253" s="9">
        <v>3</v>
      </c>
      <c r="B253" s="9">
        <v>1</v>
      </c>
      <c r="C253" s="9">
        <v>0.34499999999999997</v>
      </c>
      <c r="D253" s="9">
        <v>1.8</v>
      </c>
      <c r="E253" s="9">
        <v>3</v>
      </c>
      <c r="F253" s="25">
        <v>0</v>
      </c>
      <c r="G253" s="10">
        <v>0</v>
      </c>
      <c r="H253" s="9">
        <v>0</v>
      </c>
      <c r="I253" s="9">
        <v>0</v>
      </c>
      <c r="J253" s="9">
        <v>0</v>
      </c>
      <c r="K253" s="38" t="s">
        <v>274</v>
      </c>
      <c r="L253" s="9">
        <v>0</v>
      </c>
    </row>
    <row r="254" spans="1:12" x14ac:dyDescent="0.55000000000000004">
      <c r="A254" s="2">
        <v>3</v>
      </c>
      <c r="B254" s="2">
        <v>1</v>
      </c>
      <c r="C254" s="2">
        <v>0.34499999999999997</v>
      </c>
      <c r="D254" s="2">
        <v>1.8</v>
      </c>
      <c r="E254" s="2">
        <v>1</v>
      </c>
      <c r="F254" s="2">
        <v>0</v>
      </c>
      <c r="G254" s="2">
        <v>0</v>
      </c>
      <c r="H254" s="2">
        <v>0</v>
      </c>
      <c r="I254" s="2">
        <v>0</v>
      </c>
      <c r="J254" s="2">
        <v>0</v>
      </c>
      <c r="K254" s="38" t="s">
        <v>275</v>
      </c>
      <c r="L254" s="9">
        <v>0</v>
      </c>
    </row>
    <row r="255" spans="1:12" x14ac:dyDescent="0.55000000000000004">
      <c r="A255" s="9">
        <v>3</v>
      </c>
      <c r="B255" s="9">
        <v>1</v>
      </c>
      <c r="C255" s="9">
        <v>0.34499999999999997</v>
      </c>
      <c r="D255" s="9">
        <v>1.8</v>
      </c>
      <c r="E255" s="9">
        <v>1</v>
      </c>
      <c r="F255" s="9">
        <v>0</v>
      </c>
      <c r="G255" s="9">
        <v>4.0000000000000001E-3</v>
      </c>
      <c r="H255" s="9">
        <v>0</v>
      </c>
      <c r="I255" s="9">
        <v>0</v>
      </c>
      <c r="J255" s="9">
        <v>0</v>
      </c>
      <c r="K255" s="38" t="s">
        <v>276</v>
      </c>
      <c r="L255" s="9">
        <v>0</v>
      </c>
    </row>
    <row r="256" spans="1:12" x14ac:dyDescent="0.55000000000000004">
      <c r="A256" s="9">
        <v>3</v>
      </c>
      <c r="B256" s="9">
        <v>1</v>
      </c>
      <c r="C256" s="9">
        <v>0.34499999999999997</v>
      </c>
      <c r="D256" s="9">
        <v>1.8</v>
      </c>
      <c r="E256" s="9">
        <v>1</v>
      </c>
      <c r="F256" s="9">
        <v>0</v>
      </c>
      <c r="G256" s="9">
        <v>0</v>
      </c>
      <c r="H256" s="9">
        <v>0</v>
      </c>
      <c r="I256" s="9">
        <v>0.5</v>
      </c>
      <c r="J256" s="9">
        <v>0</v>
      </c>
      <c r="K256" s="38" t="s">
        <v>277</v>
      </c>
      <c r="L256" s="9">
        <v>0</v>
      </c>
    </row>
    <row r="257" spans="1:12" x14ac:dyDescent="0.55000000000000004">
      <c r="A257" s="9">
        <v>3</v>
      </c>
      <c r="B257" s="9">
        <v>1</v>
      </c>
      <c r="C257" s="9">
        <v>0.34499999999999997</v>
      </c>
      <c r="D257" s="9">
        <v>1.8</v>
      </c>
      <c r="E257" s="9">
        <v>1</v>
      </c>
      <c r="F257" s="9">
        <v>0</v>
      </c>
      <c r="G257" s="9">
        <v>4.0000000000000001E-3</v>
      </c>
      <c r="H257" s="9">
        <v>0</v>
      </c>
      <c r="I257" s="9">
        <v>0.5</v>
      </c>
      <c r="J257" s="9">
        <v>0</v>
      </c>
      <c r="K257" s="38" t="s">
        <v>278</v>
      </c>
      <c r="L257" s="9">
        <v>0</v>
      </c>
    </row>
    <row r="258" spans="1:12" x14ac:dyDescent="0.55000000000000004">
      <c r="A258" s="9">
        <v>3</v>
      </c>
      <c r="B258" s="9">
        <v>1</v>
      </c>
      <c r="C258" s="9">
        <v>0.34499999999999997</v>
      </c>
      <c r="D258" s="9">
        <v>1.8</v>
      </c>
      <c r="E258" s="9">
        <v>1</v>
      </c>
      <c r="F258" s="9">
        <v>0</v>
      </c>
      <c r="G258" s="9">
        <v>0</v>
      </c>
      <c r="H258" s="9">
        <v>0</v>
      </c>
      <c r="I258" s="9">
        <v>0</v>
      </c>
      <c r="J258" s="9">
        <v>0.7</v>
      </c>
      <c r="K258" s="38" t="s">
        <v>279</v>
      </c>
      <c r="L258" s="9">
        <v>0</v>
      </c>
    </row>
    <row r="259" spans="1:12" x14ac:dyDescent="0.55000000000000004">
      <c r="A259" s="9">
        <v>3</v>
      </c>
      <c r="B259" s="9">
        <v>1</v>
      </c>
      <c r="C259" s="9">
        <v>0.34499999999999997</v>
      </c>
      <c r="D259" s="9">
        <v>1.8</v>
      </c>
      <c r="E259" s="9">
        <v>1</v>
      </c>
      <c r="F259" s="9">
        <v>0</v>
      </c>
      <c r="G259" s="9">
        <v>4.0000000000000001E-3</v>
      </c>
      <c r="H259" s="9">
        <v>0</v>
      </c>
      <c r="I259" s="9">
        <v>0</v>
      </c>
      <c r="J259" s="9">
        <v>0.7</v>
      </c>
      <c r="K259" s="38" t="s">
        <v>280</v>
      </c>
      <c r="L259" s="9">
        <v>0</v>
      </c>
    </row>
    <row r="260" spans="1:12" x14ac:dyDescent="0.55000000000000004">
      <c r="A260" s="9">
        <v>3</v>
      </c>
      <c r="B260" s="9">
        <v>1</v>
      </c>
      <c r="C260" s="9">
        <v>0.34499999999999997</v>
      </c>
      <c r="D260" s="9">
        <v>1.8</v>
      </c>
      <c r="E260" s="9">
        <v>1</v>
      </c>
      <c r="F260" s="9">
        <v>0</v>
      </c>
      <c r="G260" s="9">
        <v>0</v>
      </c>
      <c r="H260" s="9">
        <v>0</v>
      </c>
      <c r="I260" s="9">
        <v>0.5</v>
      </c>
      <c r="J260" s="9">
        <v>0.7</v>
      </c>
      <c r="K260" s="38" t="s">
        <v>281</v>
      </c>
      <c r="L260" s="9">
        <v>0</v>
      </c>
    </row>
    <row r="261" spans="1:12" x14ac:dyDescent="0.55000000000000004">
      <c r="A261" s="9">
        <v>3</v>
      </c>
      <c r="B261" s="9">
        <v>1</v>
      </c>
      <c r="C261" s="9">
        <v>0.34499999999999997</v>
      </c>
      <c r="D261" s="9">
        <v>1.8</v>
      </c>
      <c r="E261" s="9">
        <v>1</v>
      </c>
      <c r="F261" s="9">
        <v>0</v>
      </c>
      <c r="G261" s="9">
        <v>4.0000000000000001E-3</v>
      </c>
      <c r="H261" s="9">
        <v>0</v>
      </c>
      <c r="I261" s="9">
        <v>0.5</v>
      </c>
      <c r="J261" s="9">
        <v>0.7</v>
      </c>
      <c r="K261" s="38" t="s">
        <v>282</v>
      </c>
      <c r="L261" s="9">
        <v>0</v>
      </c>
    </row>
    <row r="262" spans="1:12" x14ac:dyDescent="0.55000000000000004">
      <c r="A262" s="9">
        <v>3</v>
      </c>
      <c r="B262" s="9">
        <v>1</v>
      </c>
      <c r="C262" s="9">
        <v>0.34499999999999997</v>
      </c>
      <c r="D262" s="9">
        <v>1.8</v>
      </c>
      <c r="E262" s="9">
        <v>1</v>
      </c>
      <c r="F262" s="9">
        <v>0</v>
      </c>
      <c r="G262" s="9">
        <v>0</v>
      </c>
      <c r="H262" s="9">
        <v>0.3</v>
      </c>
      <c r="I262" s="9">
        <v>0</v>
      </c>
      <c r="J262" s="9">
        <v>0</v>
      </c>
      <c r="K262" s="38" t="s">
        <v>283</v>
      </c>
      <c r="L262" s="9">
        <v>0</v>
      </c>
    </row>
    <row r="263" spans="1:12" x14ac:dyDescent="0.55000000000000004">
      <c r="A263" s="9">
        <v>3</v>
      </c>
      <c r="B263" s="9">
        <v>1</v>
      </c>
      <c r="C263" s="9">
        <v>0.34499999999999997</v>
      </c>
      <c r="D263" s="9">
        <v>1.8</v>
      </c>
      <c r="E263" s="9">
        <v>1</v>
      </c>
      <c r="F263" s="9">
        <v>0</v>
      </c>
      <c r="G263" s="9">
        <v>4.0000000000000001E-3</v>
      </c>
      <c r="H263" s="9">
        <v>0.3</v>
      </c>
      <c r="I263" s="9">
        <v>0</v>
      </c>
      <c r="J263" s="9">
        <v>0</v>
      </c>
      <c r="K263" s="38" t="s">
        <v>284</v>
      </c>
      <c r="L263" s="9">
        <v>0</v>
      </c>
    </row>
    <row r="264" spans="1:12" x14ac:dyDescent="0.55000000000000004">
      <c r="A264" s="9">
        <v>3</v>
      </c>
      <c r="B264" s="9">
        <v>1</v>
      </c>
      <c r="C264" s="9">
        <v>0.34499999999999997</v>
      </c>
      <c r="D264" s="9">
        <v>1.8</v>
      </c>
      <c r="E264" s="9">
        <v>1</v>
      </c>
      <c r="F264" s="9">
        <v>0</v>
      </c>
      <c r="G264" s="9">
        <v>0</v>
      </c>
      <c r="H264" s="9">
        <v>0.3</v>
      </c>
      <c r="I264" s="9">
        <v>0.5</v>
      </c>
      <c r="J264" s="9">
        <v>0</v>
      </c>
      <c r="K264" s="38" t="s">
        <v>285</v>
      </c>
      <c r="L264" s="9">
        <v>0</v>
      </c>
    </row>
    <row r="265" spans="1:12" x14ac:dyDescent="0.55000000000000004">
      <c r="A265" s="9">
        <v>3</v>
      </c>
      <c r="B265" s="9">
        <v>1</v>
      </c>
      <c r="C265" s="9">
        <v>0.34499999999999997</v>
      </c>
      <c r="D265" s="9">
        <v>1.8</v>
      </c>
      <c r="E265" s="9">
        <v>1</v>
      </c>
      <c r="F265" s="9">
        <v>0</v>
      </c>
      <c r="G265" s="9">
        <v>4.0000000000000001E-3</v>
      </c>
      <c r="H265" s="9">
        <v>0.3</v>
      </c>
      <c r="I265" s="9">
        <v>0.5</v>
      </c>
      <c r="J265" s="9">
        <v>0</v>
      </c>
      <c r="K265" s="38" t="s">
        <v>286</v>
      </c>
      <c r="L265" s="9">
        <v>0</v>
      </c>
    </row>
    <row r="266" spans="1:12" x14ac:dyDescent="0.55000000000000004">
      <c r="A266" s="9">
        <v>3</v>
      </c>
      <c r="B266" s="9">
        <v>1</v>
      </c>
      <c r="C266" s="9">
        <v>0.34499999999999997</v>
      </c>
      <c r="D266" s="9">
        <v>1.8</v>
      </c>
      <c r="E266" s="9">
        <v>1</v>
      </c>
      <c r="F266" s="9">
        <v>0</v>
      </c>
      <c r="G266" s="9">
        <v>0</v>
      </c>
      <c r="H266" s="9">
        <v>0.3</v>
      </c>
      <c r="I266" s="9">
        <v>0</v>
      </c>
      <c r="J266" s="9">
        <v>0.7</v>
      </c>
      <c r="K266" s="38" t="s">
        <v>287</v>
      </c>
      <c r="L266" s="9">
        <v>0</v>
      </c>
    </row>
    <row r="267" spans="1:12" x14ac:dyDescent="0.55000000000000004">
      <c r="A267" s="9">
        <v>3</v>
      </c>
      <c r="B267" s="9">
        <v>1</v>
      </c>
      <c r="C267" s="9">
        <v>0.34499999999999997</v>
      </c>
      <c r="D267" s="9">
        <v>1.8</v>
      </c>
      <c r="E267" s="9">
        <v>1</v>
      </c>
      <c r="F267" s="9">
        <v>0</v>
      </c>
      <c r="G267" s="9">
        <v>4.0000000000000001E-3</v>
      </c>
      <c r="H267" s="9">
        <v>0.3</v>
      </c>
      <c r="I267" s="9">
        <v>0</v>
      </c>
      <c r="J267" s="9">
        <v>0.7</v>
      </c>
      <c r="K267" s="38" t="s">
        <v>288</v>
      </c>
      <c r="L267" s="9">
        <v>0</v>
      </c>
    </row>
    <row r="268" spans="1:12" x14ac:dyDescent="0.55000000000000004">
      <c r="A268" s="9">
        <v>3</v>
      </c>
      <c r="B268" s="9">
        <v>1</v>
      </c>
      <c r="C268" s="9">
        <v>0.34499999999999997</v>
      </c>
      <c r="D268" s="9">
        <v>1.8</v>
      </c>
      <c r="E268" s="9">
        <v>1</v>
      </c>
      <c r="F268" s="9">
        <v>0</v>
      </c>
      <c r="G268" s="9">
        <v>0</v>
      </c>
      <c r="H268" s="9">
        <v>0.3</v>
      </c>
      <c r="I268" s="9">
        <v>0.5</v>
      </c>
      <c r="J268" s="9">
        <v>0.7</v>
      </c>
      <c r="K268" s="38" t="s">
        <v>289</v>
      </c>
      <c r="L268" s="9">
        <v>0</v>
      </c>
    </row>
    <row r="269" spans="1:12" x14ac:dyDescent="0.55000000000000004">
      <c r="A269" s="9">
        <v>3</v>
      </c>
      <c r="B269" s="9">
        <v>1</v>
      </c>
      <c r="C269" s="9">
        <v>0.34499999999999997</v>
      </c>
      <c r="D269" s="9">
        <v>1.8</v>
      </c>
      <c r="E269" s="9">
        <v>1</v>
      </c>
      <c r="F269" s="9">
        <v>0</v>
      </c>
      <c r="G269" s="9">
        <v>4.0000000000000001E-3</v>
      </c>
      <c r="H269" s="9">
        <v>0.3</v>
      </c>
      <c r="I269" s="9">
        <v>0.5</v>
      </c>
      <c r="J269" s="9">
        <v>0.7</v>
      </c>
      <c r="K269" s="38" t="s">
        <v>290</v>
      </c>
      <c r="L269" s="9">
        <v>0</v>
      </c>
    </row>
    <row r="270" spans="1:12" x14ac:dyDescent="0.55000000000000004">
      <c r="A270" s="4">
        <v>1</v>
      </c>
      <c r="B270" s="4">
        <v>1</v>
      </c>
      <c r="C270" s="4">
        <v>0.37</v>
      </c>
      <c r="D270" s="4">
        <v>2</v>
      </c>
      <c r="E270" s="4">
        <v>1</v>
      </c>
      <c r="F270" s="4">
        <v>0</v>
      </c>
      <c r="G270" s="4">
        <v>0</v>
      </c>
      <c r="H270" s="4">
        <v>0.3</v>
      </c>
      <c r="I270" s="4">
        <v>0</v>
      </c>
      <c r="J270" s="4">
        <v>0</v>
      </c>
      <c r="K270" s="38" t="s">
        <v>291</v>
      </c>
      <c r="L270" s="9">
        <v>0</v>
      </c>
    </row>
  </sheetData>
  <sortState ref="CN2:CR19">
    <sortCondition descending="1" ref="CR2"/>
  </sortState>
  <mergeCells count="19">
    <mergeCell ref="AN24:AO24"/>
    <mergeCell ref="AC3:AD3"/>
    <mergeCell ref="AE3:AF3"/>
    <mergeCell ref="AG2:AJ2"/>
    <mergeCell ref="AG3:AH3"/>
    <mergeCell ref="AI3:AJ3"/>
    <mergeCell ref="A1:AJ1"/>
    <mergeCell ref="G2:J2"/>
    <mergeCell ref="V3:AA3"/>
    <mergeCell ref="S3:U3"/>
    <mergeCell ref="L3:R3"/>
    <mergeCell ref="L2:AA2"/>
    <mergeCell ref="A2:A3"/>
    <mergeCell ref="B2:B3"/>
    <mergeCell ref="C2:C3"/>
    <mergeCell ref="D2:D3"/>
    <mergeCell ref="E2:F2"/>
    <mergeCell ref="E3:E4"/>
    <mergeCell ref="F3:F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Sergis, Vasileios</dc:creator>
  <cp:lastModifiedBy>Sergis, Vasileios</cp:lastModifiedBy>
  <dcterms:created xsi:type="dcterms:W3CDTF">2019-10-04T03:21:25Z</dcterms:created>
  <dcterms:modified xsi:type="dcterms:W3CDTF">2022-02-14T21:33:27Z</dcterms:modified>
</cp:coreProperties>
</file>