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03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laudio\Google Drive\Mestrado\Engenharia Elétrica\Artigos\X CBPE 2016\Simulações - CBPE\artigo-XCBPE\"/>
    </mc:Choice>
  </mc:AlternateContent>
  <bookViews>
    <workbookView xWindow="0" yWindow="0" windowWidth="9330" windowHeight="10350" firstSheet="2" activeTab="3"/>
  </bookViews>
  <sheets>
    <sheet name="Planilha1" sheetId="1" r:id="rId1"/>
    <sheet name="Garantia Física" sheetId="2" r:id="rId2"/>
    <sheet name="Análises1" sheetId="3" r:id="rId3"/>
    <sheet name="Análises" sheetId="4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7" i="3" l="1"/>
  <c r="Q6" i="3"/>
  <c r="M3" i="3"/>
  <c r="M4" i="3"/>
  <c r="M5" i="3"/>
  <c r="M6" i="3"/>
  <c r="M7" i="3"/>
  <c r="M8" i="3"/>
  <c r="G3" i="3"/>
  <c r="R3" i="3"/>
  <c r="R4" i="3"/>
  <c r="R5" i="3"/>
  <c r="R6" i="3"/>
  <c r="R8" i="3"/>
  <c r="G4" i="3"/>
  <c r="G5" i="3"/>
  <c r="G6" i="3"/>
  <c r="G7" i="3"/>
  <c r="G8" i="3"/>
  <c r="L3" i="3"/>
  <c r="L4" i="3"/>
  <c r="L5" i="3"/>
  <c r="L6" i="3"/>
  <c r="L7" i="3"/>
  <c r="L8" i="3"/>
  <c r="Q3" i="3"/>
  <c r="Q4" i="3"/>
  <c r="Q5" i="3"/>
  <c r="Q7" i="3"/>
  <c r="Q8" i="3"/>
  <c r="I4" i="2" l="1"/>
  <c r="J4" i="2"/>
  <c r="K4" i="2"/>
  <c r="I5" i="2"/>
  <c r="J5" i="2"/>
  <c r="K5" i="2"/>
  <c r="I6" i="2"/>
  <c r="J6" i="2"/>
  <c r="K6" i="2"/>
  <c r="I7" i="2"/>
  <c r="J7" i="2"/>
  <c r="K7" i="2"/>
  <c r="I12" i="2" l="1"/>
  <c r="J12" i="2"/>
  <c r="K12" i="2"/>
  <c r="I13" i="2"/>
  <c r="J13" i="2"/>
  <c r="K13" i="2"/>
  <c r="I14" i="2"/>
  <c r="J14" i="2"/>
  <c r="K14" i="2"/>
  <c r="I15" i="2"/>
  <c r="J15" i="2"/>
  <c r="K15" i="2"/>
  <c r="I20" i="2"/>
  <c r="J20" i="2"/>
  <c r="K20" i="2"/>
  <c r="I21" i="2"/>
  <c r="J21" i="2"/>
  <c r="K21" i="2"/>
  <c r="I22" i="2"/>
  <c r="J22" i="2"/>
  <c r="K22" i="2"/>
  <c r="I23" i="2"/>
  <c r="J23" i="2"/>
  <c r="K23" i="2"/>
  <c r="I28" i="2"/>
  <c r="J28" i="2"/>
  <c r="K28" i="2"/>
  <c r="I29" i="2"/>
  <c r="J29" i="2"/>
  <c r="K29" i="2"/>
  <c r="I30" i="2"/>
  <c r="J30" i="2"/>
  <c r="K30" i="2"/>
  <c r="I31" i="2"/>
  <c r="J31" i="2"/>
  <c r="K31" i="2"/>
  <c r="I36" i="2"/>
  <c r="J36" i="2"/>
  <c r="K36" i="2"/>
  <c r="I37" i="2"/>
  <c r="J37" i="2"/>
  <c r="K37" i="2"/>
  <c r="I38" i="2"/>
  <c r="J38" i="2"/>
  <c r="K38" i="2"/>
  <c r="I39" i="2"/>
  <c r="J39" i="2"/>
  <c r="K39" i="2"/>
  <c r="I44" i="2"/>
  <c r="J44" i="2"/>
  <c r="K44" i="2"/>
  <c r="I45" i="2"/>
  <c r="J45" i="2"/>
  <c r="K45" i="2"/>
  <c r="I46" i="2"/>
  <c r="J46" i="2"/>
  <c r="K46" i="2"/>
  <c r="I47" i="2"/>
  <c r="J47" i="2"/>
  <c r="K47" i="2"/>
</calcChain>
</file>

<file path=xl/sharedStrings.xml><?xml version="1.0" encoding="utf-8"?>
<sst xmlns="http://schemas.openxmlformats.org/spreadsheetml/2006/main" count="127" uniqueCount="34">
  <si>
    <t>PCH1</t>
  </si>
  <si>
    <t>ma_prt</t>
  </si>
  <si>
    <t>mh_prt</t>
  </si>
  <si>
    <t>ma_pph</t>
  </si>
  <si>
    <t>mh_pph</t>
  </si>
  <si>
    <t>médias</t>
  </si>
  <si>
    <t>freq. acumulada</t>
  </si>
  <si>
    <t>dvp. quadrado</t>
  </si>
  <si>
    <t>dvp. absoluto</t>
  </si>
  <si>
    <t>PCH2</t>
  </si>
  <si>
    <t>PCH3</t>
  </si>
  <si>
    <t>PCH4</t>
  </si>
  <si>
    <t>PCH5</t>
  </si>
  <si>
    <t>PCH6</t>
  </si>
  <si>
    <t>mh_prt/</t>
  </si>
  <si>
    <t>ma_pph/</t>
  </si>
  <si>
    <t>mh_pph/</t>
  </si>
  <si>
    <t>Corr(p,q)</t>
  </si>
  <si>
    <t>GF_ma_prt(MWm)</t>
  </si>
  <si>
    <t>GF_mh_prt(MWm)</t>
  </si>
  <si>
    <t>GF_ma_pph(MWm)</t>
  </si>
  <si>
    <t>GF_mh_pph(MWm)</t>
  </si>
  <si>
    <t>frq_ma_prt(%)</t>
  </si>
  <si>
    <t>frq_mh_prt(%)</t>
  </si>
  <si>
    <t>frq_ma_pph(%)</t>
  </si>
  <si>
    <t>frq_mh_pph(%)</t>
  </si>
  <si>
    <t>Média(q)(m³/s)</t>
  </si>
  <si>
    <t>Dvp(q) (m³/s)</t>
  </si>
  <si>
    <t>Coluna1</t>
  </si>
  <si>
    <t>Coluna4</t>
  </si>
  <si>
    <t>Pinst/q_med</t>
  </si>
  <si>
    <t>aumento freq em relação a ma_prt</t>
  </si>
  <si>
    <t>diferença frq (ma_prt - mh_pph)</t>
  </si>
  <si>
    <t>coef. Var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</si>
</sst>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5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6">
    <xf numFmtId="0" fontId="0" fillId="0" borderId="0" xfId="0"/>
    <xf numFmtId="10" fontId="0" fillId="0" borderId="0" xfId="1" applyNumberFormat="1" applyFont="1"/>
    <xf numFmtId="0" fontId="2" fillId="0" borderId="0" xfId="0" applyFont="1"/>
    <xf numFmtId="0" fontId="3" fillId="0" borderId="0" xfId="0" applyFont="1"/>
    <xf numFmtId="10" fontId="3" fillId="0" borderId="0" xfId="1" applyNumberFormat="1" applyFont="1"/>
    <xf numFmtId="0" fontId="4" fillId="0" borderId="0" xfId="0" applyFont="1"/>
    <xf numFmtId="10" fontId="4" fillId="0" borderId="0" xfId="1" applyNumberFormat="1" applyFont="1"/>
    <xf numFmtId="164" fontId="0" fillId="0" borderId="0" xfId="0" applyNumberFormat="1"/>
    <xf numFmtId="164" fontId="0" fillId="0" borderId="1" xfId="0" applyNumberFormat="1" applyBorder="1"/>
    <xf numFmtId="164" fontId="0" fillId="0" borderId="2" xfId="0" applyNumberFormat="1" applyBorder="1"/>
    <xf numFmtId="164" fontId="0" fillId="0" borderId="3" xfId="0" applyNumberFormat="1" applyBorder="1"/>
    <xf numFmtId="164" fontId="0" fillId="0" borderId="4" xfId="0" applyNumberFormat="1" applyBorder="1"/>
    <xf numFmtId="164" fontId="0" fillId="0" borderId="0" xfId="0" applyNumberFormat="1" applyBorder="1"/>
    <xf numFmtId="164" fontId="0" fillId="0" borderId="5" xfId="0" applyNumberFormat="1" applyBorder="1"/>
    <xf numFmtId="165" fontId="0" fillId="0" borderId="0" xfId="1" applyNumberFormat="1" applyFont="1"/>
    <xf numFmtId="9" fontId="0" fillId="0" borderId="0" xfId="1" applyFont="1" applyBorder="1"/>
    <xf numFmtId="9" fontId="0" fillId="2" borderId="0" xfId="1" applyFont="1" applyFill="1" applyBorder="1"/>
    <xf numFmtId="165" fontId="0" fillId="2" borderId="0" xfId="1" applyNumberFormat="1" applyFont="1" applyFill="1"/>
    <xf numFmtId="164" fontId="0" fillId="2" borderId="0" xfId="0" applyNumberFormat="1" applyFill="1"/>
    <xf numFmtId="0" fontId="0" fillId="2" borderId="0" xfId="0" applyFill="1"/>
    <xf numFmtId="164" fontId="0" fillId="2" borderId="6" xfId="0" applyNumberFormat="1" applyFill="1" applyBorder="1"/>
    <xf numFmtId="164" fontId="0" fillId="2" borderId="7" xfId="0" applyNumberFormat="1" applyFill="1" applyBorder="1"/>
    <xf numFmtId="164" fontId="0" fillId="2" borderId="8" xfId="0" applyNumberFormat="1" applyFill="1" applyBorder="1"/>
    <xf numFmtId="164" fontId="0" fillId="2" borderId="4" xfId="0" applyNumberFormat="1" applyFill="1" applyBorder="1"/>
    <xf numFmtId="164" fontId="0" fillId="2" borderId="0" xfId="0" applyNumberFormat="1" applyFill="1" applyBorder="1"/>
    <xf numFmtId="164" fontId="0" fillId="2" borderId="5" xfId="0" applyNumberFormat="1" applyFill="1" applyBorder="1"/>
  </cellXfs>
  <cellStyles count="2">
    <cellStyle name="Normal" xfId="0" builtinId="0"/>
    <cellStyle name="Porcentagem" xfId="1" builtinId="5"/>
  </cellStyles>
  <dxfs count="15"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5" formatCode="0.0%"/>
    </dxf>
    <dxf>
      <numFmt numFmtId="164" formatCode="0.0000"/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  <border diagonalUp="0" diagonalDown="0">
        <left style="medium">
          <color indexed="64"/>
        </left>
        <right/>
        <top/>
        <bottom/>
        <vertical/>
        <horizontal/>
      </border>
    </dxf>
    <dxf>
      <numFmt numFmtId="164" formatCode="0.0000"/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  <border diagonalUp="0" diagonalDown="0">
        <left style="medium">
          <color indexed="64"/>
        </left>
        <right/>
        <top/>
        <bottom/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ela1" displayName="Tabela1" ref="B2:R8" totalsRowShown="0">
  <autoFilter ref="B2:R8"/>
  <tableColumns count="17">
    <tableColumn id="1" name="Coluna1"/>
    <tableColumn id="2" name="GF_ma_prt(MWm)" dataDxfId="14"/>
    <tableColumn id="3" name="GF_mh_prt(MWm)" dataDxfId="13"/>
    <tableColumn id="4" name="GF_ma_pph(MWm)" dataDxfId="12"/>
    <tableColumn id="5" name="GF_mh_pph(MWm)" dataDxfId="11"/>
    <tableColumn id="15" name="Coluna4" dataDxfId="10">
      <calculatedColumnFormula>Tabela1[[#This Row],[GF_ma_prt(MWm)]]-Tabela1[[#This Row],[GF_mh_pph(MWm)]]</calculatedColumnFormula>
    </tableColumn>
    <tableColumn id="6" name="frq_ma_prt(%)" dataDxfId="9"/>
    <tableColumn id="7" name="frq_mh_prt(%)" dataDxfId="8"/>
    <tableColumn id="8" name="frq_ma_pph(%)" dataDxfId="7"/>
    <tableColumn id="9" name="frq_mh_pph(%)" dataDxfId="6"/>
    <tableColumn id="14" name="diferença frq (ma_prt - mh_pph)" dataDxfId="5">
      <calculatedColumnFormula>Tabela1[[#This Row],[frq_mh_pph(%)]]-Tabela1[[#This Row],[frq_ma_prt(%)]]</calculatedColumnFormula>
    </tableColumn>
    <tableColumn id="17" name="aumento freq em relação a ma_prt" dataCellStyle="Porcentagem">
      <calculatedColumnFormula>Tabela1[[#This Row],[diferença frq (ma_prt - mh_pph)]]/Tabela1[[#This Row],[frq_ma_prt(%)]]</calculatedColumnFormula>
    </tableColumn>
    <tableColumn id="10" name="Corr(p,q)" dataDxfId="4" dataCellStyle="Porcentagem"/>
    <tableColumn id="11" name="Média(q)(m³/s)" dataDxfId="3"/>
    <tableColumn id="12" name="Dvp(q) (m³/s)" dataDxfId="2"/>
    <tableColumn id="13" name="coef. Var" dataDxfId="1">
      <calculatedColumnFormula>P3/O3</calculatedColumnFormula>
    </tableColumn>
    <tableColumn id="16" name="Pinst/q_med" dataDxfId="0">
      <calculatedColumnFormula>$R$1/Tabela1[[#This Row],[Média(q)(m³/s)]]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47"/>
  <sheetViews>
    <sheetView topLeftCell="A18" workbookViewId="0">
      <selection activeCell="B44" sqref="B44:B47"/>
    </sheetView>
  </sheetViews>
  <sheetFormatPr defaultRowHeight="15" x14ac:dyDescent="0.25"/>
  <cols>
    <col min="8" max="8" width="15.42578125" bestFit="1" customWidth="1"/>
    <col min="9" max="11" width="9.140625" style="1"/>
  </cols>
  <sheetData>
    <row r="2" spans="2:11" x14ac:dyDescent="0.25">
      <c r="C2" t="s">
        <v>0</v>
      </c>
    </row>
    <row r="3" spans="2:11" x14ac:dyDescent="0.25">
      <c r="C3" s="2" t="s">
        <v>1</v>
      </c>
      <c r="D3" t="s">
        <v>2</v>
      </c>
      <c r="E3" t="s">
        <v>3</v>
      </c>
      <c r="F3" t="s">
        <v>4</v>
      </c>
      <c r="I3" s="1" t="s">
        <v>14</v>
      </c>
      <c r="J3" t="s">
        <v>15</v>
      </c>
      <c r="K3" t="s">
        <v>16</v>
      </c>
    </row>
    <row r="4" spans="2:11" x14ac:dyDescent="0.25">
      <c r="B4" t="s">
        <v>5</v>
      </c>
      <c r="C4">
        <v>13.231225698730265</v>
      </c>
      <c r="D4">
        <v>11.094591700607745</v>
      </c>
      <c r="E4">
        <v>13.205749018095807</v>
      </c>
      <c r="F4">
        <v>12.577715014037262</v>
      </c>
      <c r="H4" t="s">
        <v>5</v>
      </c>
      <c r="I4" s="1">
        <f>D4/$C4</f>
        <v>0.83851579235568763</v>
      </c>
      <c r="J4" s="1">
        <f t="shared" ref="J4:K7" si="0">E4/$C4</f>
        <v>0.99807450335935977</v>
      </c>
      <c r="K4" s="1">
        <f t="shared" si="0"/>
        <v>0.95060845460782084</v>
      </c>
    </row>
    <row r="5" spans="2:11" x14ac:dyDescent="0.25">
      <c r="B5" t="s">
        <v>6</v>
      </c>
      <c r="C5">
        <v>50.621890547263682</v>
      </c>
      <c r="D5">
        <v>65.547263681592042</v>
      </c>
      <c r="E5">
        <v>62.68656716417911</v>
      </c>
      <c r="F5">
        <v>67.164179104477611</v>
      </c>
      <c r="H5" s="3" t="s">
        <v>6</v>
      </c>
      <c r="I5" s="4">
        <f t="shared" ref="I5:I7" si="1">D5/$C5</f>
        <v>1.2948402948402948</v>
      </c>
      <c r="J5" s="4">
        <f t="shared" si="0"/>
        <v>1.2383292383292384</v>
      </c>
      <c r="K5" s="4">
        <f t="shared" si="0"/>
        <v>1.3267813267813267</v>
      </c>
    </row>
    <row r="6" spans="2:11" x14ac:dyDescent="0.25">
      <c r="B6" t="s">
        <v>7</v>
      </c>
      <c r="C6">
        <v>50.683540347673407</v>
      </c>
      <c r="D6">
        <v>68.988336007437624</v>
      </c>
      <c r="E6">
        <v>13.13738951667537</v>
      </c>
      <c r="F6">
        <v>15.635801343737366</v>
      </c>
      <c r="H6" s="5" t="s">
        <v>7</v>
      </c>
      <c r="I6" s="6">
        <f t="shared" si="1"/>
        <v>1.3611585839149944</v>
      </c>
      <c r="J6" s="6">
        <f t="shared" si="0"/>
        <v>0.25920425894791371</v>
      </c>
      <c r="K6" s="6">
        <f t="shared" si="0"/>
        <v>0.30849860204083229</v>
      </c>
    </row>
    <row r="7" spans="2:11" x14ac:dyDescent="0.25">
      <c r="B7" t="s">
        <v>8</v>
      </c>
      <c r="C7">
        <v>3.6183065986055079</v>
      </c>
      <c r="D7">
        <v>4.2742926049806913</v>
      </c>
      <c r="E7">
        <v>1.8808748467153458</v>
      </c>
      <c r="F7">
        <v>2.0486084070357027</v>
      </c>
      <c r="H7" t="s">
        <v>8</v>
      </c>
      <c r="I7" s="1">
        <f t="shared" si="1"/>
        <v>1.1812964126997971</v>
      </c>
      <c r="J7" s="1">
        <f t="shared" si="0"/>
        <v>0.51982185463228381</v>
      </c>
      <c r="K7" s="1">
        <f t="shared" si="0"/>
        <v>0.56617877761526192</v>
      </c>
    </row>
    <row r="10" spans="2:11" x14ac:dyDescent="0.25">
      <c r="C10" t="s">
        <v>9</v>
      </c>
    </row>
    <row r="11" spans="2:11" x14ac:dyDescent="0.25">
      <c r="C11" s="2" t="s">
        <v>1</v>
      </c>
      <c r="D11" t="s">
        <v>2</v>
      </c>
      <c r="E11" t="s">
        <v>3</v>
      </c>
      <c r="F11" t="s">
        <v>4</v>
      </c>
      <c r="I11" s="1" t="s">
        <v>14</v>
      </c>
      <c r="J11" t="s">
        <v>15</v>
      </c>
      <c r="K11" t="s">
        <v>16</v>
      </c>
    </row>
    <row r="12" spans="2:11" x14ac:dyDescent="0.25">
      <c r="B12" t="s">
        <v>5</v>
      </c>
      <c r="C12">
        <v>20.059682841461004</v>
      </c>
      <c r="D12">
        <v>19.178923331627292</v>
      </c>
      <c r="E12">
        <v>20.03269222279599</v>
      </c>
      <c r="F12">
        <v>19.972205883675056</v>
      </c>
      <c r="H12" t="s">
        <v>5</v>
      </c>
      <c r="I12" s="1">
        <f t="shared" ref="I12:I47" si="2">D12/$C12</f>
        <v>0.95609304908783077</v>
      </c>
      <c r="J12" s="1">
        <f t="shared" ref="J12:J47" si="3">E12/$C12</f>
        <v>0.99865448427682879</v>
      </c>
      <c r="K12" s="1">
        <f t="shared" ref="K12:K47" si="4">F12/$C12</f>
        <v>0.99563916546052544</v>
      </c>
    </row>
    <row r="13" spans="2:11" x14ac:dyDescent="0.25">
      <c r="B13" t="s">
        <v>6</v>
      </c>
      <c r="C13">
        <v>50.833333333333329</v>
      </c>
      <c r="D13">
        <v>57.499999999999993</v>
      </c>
      <c r="E13">
        <v>80</v>
      </c>
      <c r="F13">
        <v>80</v>
      </c>
      <c r="H13" s="3" t="s">
        <v>6</v>
      </c>
      <c r="I13" s="4">
        <f t="shared" si="2"/>
        <v>1.1311475409836065</v>
      </c>
      <c r="J13" s="4">
        <f t="shared" si="3"/>
        <v>1.5737704918032789</v>
      </c>
      <c r="K13" s="4">
        <f t="shared" si="4"/>
        <v>1.5737704918032789</v>
      </c>
    </row>
    <row r="14" spans="2:11" x14ac:dyDescent="0.25">
      <c r="B14" t="s">
        <v>7</v>
      </c>
      <c r="C14">
        <v>24.369517630674569</v>
      </c>
      <c r="D14">
        <v>30.474358842827908</v>
      </c>
      <c r="E14">
        <v>3.2997369254961395</v>
      </c>
      <c r="F14">
        <v>3.417810878210934</v>
      </c>
      <c r="H14" s="5" t="s">
        <v>7</v>
      </c>
      <c r="I14" s="6">
        <f t="shared" si="2"/>
        <v>1.2505113685331635</v>
      </c>
      <c r="J14" s="6">
        <f t="shared" si="3"/>
        <v>0.13540427740525612</v>
      </c>
      <c r="K14" s="6">
        <f t="shared" si="4"/>
        <v>0.14024942676373878</v>
      </c>
    </row>
    <row r="15" spans="2:11" x14ac:dyDescent="0.25">
      <c r="B15" t="s">
        <v>8</v>
      </c>
      <c r="C15">
        <v>2.5881653711728352</v>
      </c>
      <c r="D15">
        <v>2.9405802881203944</v>
      </c>
      <c r="E15">
        <v>0.90548864987109845</v>
      </c>
      <c r="F15">
        <v>0.92193792448369716</v>
      </c>
      <c r="H15" t="s">
        <v>8</v>
      </c>
      <c r="I15" s="1">
        <f t="shared" si="2"/>
        <v>1.1361639873837974</v>
      </c>
      <c r="J15" s="1">
        <f t="shared" si="3"/>
        <v>0.34985733908524302</v>
      </c>
      <c r="K15" s="1">
        <f t="shared" si="4"/>
        <v>0.35621291234026448</v>
      </c>
    </row>
    <row r="18" spans="2:11" x14ac:dyDescent="0.25">
      <c r="C18" t="s">
        <v>10</v>
      </c>
    </row>
    <row r="19" spans="2:11" x14ac:dyDescent="0.25">
      <c r="C19" s="2" t="s">
        <v>1</v>
      </c>
      <c r="D19" t="s">
        <v>2</v>
      </c>
      <c r="E19" t="s">
        <v>3</v>
      </c>
      <c r="F19" t="s">
        <v>4</v>
      </c>
      <c r="I19" s="1" t="s">
        <v>14</v>
      </c>
      <c r="J19" t="s">
        <v>15</v>
      </c>
      <c r="K19" t="s">
        <v>16</v>
      </c>
    </row>
    <row r="20" spans="2:11" x14ac:dyDescent="0.25">
      <c r="B20" t="s">
        <v>5</v>
      </c>
      <c r="C20">
        <v>19.720086789719694</v>
      </c>
      <c r="D20">
        <v>15.360058312253914</v>
      </c>
      <c r="E20">
        <v>19.716554155648566</v>
      </c>
      <c r="F20">
        <v>18.715308839563463</v>
      </c>
      <c r="H20" t="s">
        <v>5</v>
      </c>
      <c r="I20" s="1">
        <f t="shared" si="2"/>
        <v>0.77890419428890578</v>
      </c>
      <c r="J20" s="1">
        <f t="shared" si="3"/>
        <v>0.99982086112962898</v>
      </c>
      <c r="K20" s="1">
        <f t="shared" si="4"/>
        <v>0.94904799553519037</v>
      </c>
    </row>
    <row r="21" spans="2:11" x14ac:dyDescent="0.25">
      <c r="B21" t="s">
        <v>6</v>
      </c>
      <c r="C21">
        <v>55.000000000000007</v>
      </c>
      <c r="D21">
        <v>69.166666666666671</v>
      </c>
      <c r="E21">
        <v>60</v>
      </c>
      <c r="F21">
        <v>70</v>
      </c>
      <c r="H21" s="3" t="s">
        <v>6</v>
      </c>
      <c r="I21" s="4">
        <f t="shared" si="2"/>
        <v>1.2575757575757576</v>
      </c>
      <c r="J21" s="4">
        <f t="shared" si="3"/>
        <v>1.0909090909090908</v>
      </c>
      <c r="K21" s="4">
        <f t="shared" si="4"/>
        <v>1.2727272727272725</v>
      </c>
    </row>
    <row r="22" spans="2:11" x14ac:dyDescent="0.25">
      <c r="B22" t="s">
        <v>7</v>
      </c>
      <c r="C22">
        <v>50.650806957150628</v>
      </c>
      <c r="D22">
        <v>75.739874798063767</v>
      </c>
      <c r="E22">
        <v>19.971014242399615</v>
      </c>
      <c r="F22">
        <v>22.758255803338891</v>
      </c>
      <c r="H22" s="5" t="s">
        <v>7</v>
      </c>
      <c r="I22" s="6">
        <f t="shared" si="2"/>
        <v>1.4953340202879273</v>
      </c>
      <c r="J22" s="6">
        <f t="shared" si="3"/>
        <v>0.39428817509846614</v>
      </c>
      <c r="K22" s="6">
        <f t="shared" si="4"/>
        <v>0.44931674677151406</v>
      </c>
    </row>
    <row r="23" spans="2:11" x14ac:dyDescent="0.25">
      <c r="B23" t="s">
        <v>8</v>
      </c>
      <c r="C23">
        <v>3.5382778620051059</v>
      </c>
      <c r="D23">
        <v>4.8467776277880725</v>
      </c>
      <c r="E23">
        <v>2.4209870702769427</v>
      </c>
      <c r="F23">
        <v>2.5298268837311633</v>
      </c>
      <c r="H23" t="s">
        <v>8</v>
      </c>
      <c r="I23" s="1">
        <f t="shared" si="2"/>
        <v>1.3698126085104727</v>
      </c>
      <c r="J23" s="1">
        <f t="shared" si="3"/>
        <v>0.68422751538936344</v>
      </c>
      <c r="K23" s="1">
        <f t="shared" si="4"/>
        <v>0.71498818984711854</v>
      </c>
    </row>
    <row r="26" spans="2:11" x14ac:dyDescent="0.25">
      <c r="C26" t="s">
        <v>11</v>
      </c>
    </row>
    <row r="27" spans="2:11" x14ac:dyDescent="0.25">
      <c r="C27" s="2" t="s">
        <v>1</v>
      </c>
      <c r="D27" t="s">
        <v>2</v>
      </c>
      <c r="E27" t="s">
        <v>3</v>
      </c>
      <c r="F27" t="s">
        <v>4</v>
      </c>
    </row>
    <row r="28" spans="2:11" x14ac:dyDescent="0.25">
      <c r="B28" t="s">
        <v>5</v>
      </c>
      <c r="C28">
        <v>20.238504878406172</v>
      </c>
      <c r="D28">
        <v>17.954239269369797</v>
      </c>
      <c r="E28">
        <v>20.216564407624432</v>
      </c>
      <c r="F28">
        <v>19.874969322839991</v>
      </c>
      <c r="H28" t="s">
        <v>5</v>
      </c>
      <c r="I28" s="1">
        <f t="shared" si="2"/>
        <v>0.8871326897534999</v>
      </c>
      <c r="J28" s="1">
        <f t="shared" si="3"/>
        <v>0.99891590456342705</v>
      </c>
      <c r="K28" s="1">
        <f t="shared" si="4"/>
        <v>0.98203743024742596</v>
      </c>
    </row>
    <row r="29" spans="2:11" x14ac:dyDescent="0.25">
      <c r="B29" t="s">
        <v>6</v>
      </c>
      <c r="C29">
        <v>53.055555555555557</v>
      </c>
      <c r="D29">
        <v>61.388888888888893</v>
      </c>
      <c r="E29">
        <v>66.666666666666657</v>
      </c>
      <c r="F29">
        <v>70</v>
      </c>
      <c r="H29" s="3" t="s">
        <v>6</v>
      </c>
      <c r="I29" s="4">
        <f t="shared" si="2"/>
        <v>1.1570680628272252</v>
      </c>
      <c r="J29" s="4">
        <f t="shared" si="3"/>
        <v>1.2565445026178008</v>
      </c>
      <c r="K29" s="4">
        <f t="shared" si="4"/>
        <v>1.3193717277486912</v>
      </c>
    </row>
    <row r="30" spans="2:11" x14ac:dyDescent="0.25">
      <c r="B30" t="s">
        <v>7</v>
      </c>
      <c r="C30">
        <v>31.018536095166759</v>
      </c>
      <c r="D30">
        <v>46.901564238248099</v>
      </c>
      <c r="E30">
        <v>13.792000917456129</v>
      </c>
      <c r="F30">
        <v>14.922996645408777</v>
      </c>
      <c r="H30" s="5" t="s">
        <v>7</v>
      </c>
      <c r="I30" s="6">
        <f t="shared" si="2"/>
        <v>1.5120495723702512</v>
      </c>
      <c r="J30" s="6">
        <f t="shared" si="3"/>
        <v>0.44463738956414411</v>
      </c>
      <c r="K30" s="6">
        <f t="shared" si="4"/>
        <v>0.48109932072951844</v>
      </c>
    </row>
    <row r="31" spans="2:11" x14ac:dyDescent="0.25">
      <c r="B31" t="s">
        <v>8</v>
      </c>
      <c r="C31">
        <v>2.8443146559224752</v>
      </c>
      <c r="D31">
        <v>3.7158962999229246</v>
      </c>
      <c r="E31">
        <v>1.919901160342129</v>
      </c>
      <c r="F31">
        <v>1.9825017897382571</v>
      </c>
      <c r="H31" t="s">
        <v>8</v>
      </c>
      <c r="I31" s="1">
        <f t="shared" si="2"/>
        <v>1.3064294037179145</v>
      </c>
      <c r="J31" s="1">
        <f t="shared" si="3"/>
        <v>0.67499605092723536</v>
      </c>
      <c r="K31" s="1">
        <f t="shared" si="4"/>
        <v>0.69700508894480495</v>
      </c>
    </row>
    <row r="34" spans="2:11" x14ac:dyDescent="0.25">
      <c r="C34" t="s">
        <v>12</v>
      </c>
    </row>
    <row r="35" spans="2:11" x14ac:dyDescent="0.25">
      <c r="C35" s="2" t="s">
        <v>1</v>
      </c>
      <c r="D35" t="s">
        <v>2</v>
      </c>
      <c r="E35" t="s">
        <v>3</v>
      </c>
      <c r="F35" t="s">
        <v>4</v>
      </c>
    </row>
    <row r="36" spans="2:11" x14ac:dyDescent="0.25">
      <c r="B36" t="s">
        <v>5</v>
      </c>
      <c r="C36">
        <v>20.718822778225721</v>
      </c>
      <c r="D36">
        <v>17.178177408473612</v>
      </c>
      <c r="E36">
        <v>20.710106717273078</v>
      </c>
      <c r="F36">
        <v>18.044905164612725</v>
      </c>
      <c r="H36" t="s">
        <v>5</v>
      </c>
      <c r="I36" s="1">
        <f t="shared" si="2"/>
        <v>0.82910972270716454</v>
      </c>
      <c r="J36" s="1">
        <f t="shared" si="3"/>
        <v>0.99957931678619294</v>
      </c>
      <c r="K36" s="1">
        <f t="shared" si="4"/>
        <v>0.87094258963288551</v>
      </c>
    </row>
    <row r="37" spans="2:11" x14ac:dyDescent="0.25">
      <c r="B37" t="s">
        <v>6</v>
      </c>
      <c r="C37">
        <v>62.922705314009661</v>
      </c>
      <c r="D37">
        <v>77.536231884057969</v>
      </c>
      <c r="E37">
        <v>68.115942028985515</v>
      </c>
      <c r="F37">
        <v>76.811594202898547</v>
      </c>
      <c r="H37" s="3" t="s">
        <v>6</v>
      </c>
      <c r="I37" s="4">
        <f t="shared" si="2"/>
        <v>1.2322456813819578</v>
      </c>
      <c r="J37" s="4">
        <f t="shared" si="3"/>
        <v>1.0825335892514396</v>
      </c>
      <c r="K37" s="4">
        <f t="shared" si="4"/>
        <v>1.220729366602687</v>
      </c>
    </row>
    <row r="38" spans="2:11" x14ac:dyDescent="0.25">
      <c r="B38" t="s">
        <v>7</v>
      </c>
      <c r="C38">
        <v>50.108048823030579</v>
      </c>
      <c r="D38">
        <v>50.779835234128122</v>
      </c>
      <c r="E38">
        <v>44.330782432629086</v>
      </c>
      <c r="F38">
        <v>42.780036528858858</v>
      </c>
      <c r="H38" s="5" t="s">
        <v>7</v>
      </c>
      <c r="I38" s="6">
        <f t="shared" si="2"/>
        <v>1.013406756536662</v>
      </c>
      <c r="J38" s="6">
        <f t="shared" si="3"/>
        <v>0.88470382451319562</v>
      </c>
      <c r="K38" s="6">
        <f t="shared" si="4"/>
        <v>0.85375578442392608</v>
      </c>
    </row>
    <row r="39" spans="2:11" x14ac:dyDescent="0.25">
      <c r="B39" t="s">
        <v>8</v>
      </c>
      <c r="C39">
        <v>3.3194671096656791</v>
      </c>
      <c r="D39">
        <v>3.895569097702102</v>
      </c>
      <c r="E39">
        <v>3.3716050693319692</v>
      </c>
      <c r="F39">
        <v>3.5712229982955654</v>
      </c>
      <c r="H39" t="s">
        <v>8</v>
      </c>
      <c r="I39" s="1">
        <f t="shared" si="2"/>
        <v>1.173552551962006</v>
      </c>
      <c r="J39" s="1">
        <f t="shared" si="3"/>
        <v>1.0157067257917616</v>
      </c>
      <c r="K39" s="1">
        <f t="shared" si="4"/>
        <v>1.0758422603124518</v>
      </c>
    </row>
    <row r="42" spans="2:11" x14ac:dyDescent="0.25">
      <c r="C42" t="s">
        <v>13</v>
      </c>
    </row>
    <row r="43" spans="2:11" x14ac:dyDescent="0.25">
      <c r="C43" s="2" t="s">
        <v>1</v>
      </c>
      <c r="D43" t="s">
        <v>2</v>
      </c>
      <c r="E43" t="s">
        <v>3</v>
      </c>
      <c r="F43" t="s">
        <v>4</v>
      </c>
    </row>
    <row r="44" spans="2:11" x14ac:dyDescent="0.25">
      <c r="B44" t="s">
        <v>5</v>
      </c>
      <c r="C44">
        <v>4.8799029552645345</v>
      </c>
      <c r="D44">
        <v>3.4855178510067275</v>
      </c>
      <c r="E44">
        <v>4.8714961256406344</v>
      </c>
      <c r="F44">
        <v>4.2789911505180562</v>
      </c>
      <c r="H44" t="s">
        <v>5</v>
      </c>
      <c r="I44" s="1">
        <f t="shared" si="2"/>
        <v>0.71425966519405526</v>
      </c>
      <c r="J44" s="1">
        <f t="shared" si="3"/>
        <v>0.99827725475261131</v>
      </c>
      <c r="K44" s="1">
        <f t="shared" si="4"/>
        <v>0.87685988630200051</v>
      </c>
    </row>
    <row r="45" spans="2:11" x14ac:dyDescent="0.25">
      <c r="B45" t="s">
        <v>6</v>
      </c>
      <c r="C45">
        <v>47.361111111111107</v>
      </c>
      <c r="D45">
        <v>68.055555555555557</v>
      </c>
      <c r="E45">
        <v>60</v>
      </c>
      <c r="F45">
        <v>70</v>
      </c>
      <c r="H45" s="3" t="s">
        <v>6</v>
      </c>
      <c r="I45" s="4">
        <f t="shared" si="2"/>
        <v>1.436950146627566</v>
      </c>
      <c r="J45" s="4">
        <f t="shared" si="3"/>
        <v>1.2668621700879767</v>
      </c>
      <c r="K45" s="4">
        <f t="shared" si="4"/>
        <v>1.4780058651026393</v>
      </c>
    </row>
    <row r="46" spans="2:11" x14ac:dyDescent="0.25">
      <c r="B46" t="s">
        <v>7</v>
      </c>
      <c r="C46">
        <v>25.734121889777956</v>
      </c>
      <c r="D46">
        <v>31.794243613225582</v>
      </c>
      <c r="E46">
        <v>9.6889737191544096</v>
      </c>
      <c r="F46">
        <v>11.312897450763952</v>
      </c>
      <c r="H46" s="5" t="s">
        <v>7</v>
      </c>
      <c r="I46" s="6">
        <f t="shared" si="2"/>
        <v>1.2354897419622004</v>
      </c>
      <c r="J46" s="6">
        <f t="shared" si="3"/>
        <v>0.3765029854390734</v>
      </c>
      <c r="K46" s="6">
        <f t="shared" si="4"/>
        <v>0.4396068962142296</v>
      </c>
    </row>
    <row r="47" spans="2:11" x14ac:dyDescent="0.25">
      <c r="B47" t="s">
        <v>8</v>
      </c>
      <c r="C47">
        <v>2.0456107923359399</v>
      </c>
      <c r="D47">
        <v>2.5332232403037502</v>
      </c>
      <c r="E47">
        <v>1.3554788529559341</v>
      </c>
      <c r="F47">
        <v>1.4820617019807427</v>
      </c>
      <c r="H47" t="s">
        <v>8</v>
      </c>
      <c r="I47" s="1">
        <f t="shared" si="2"/>
        <v>1.2383700994317655</v>
      </c>
      <c r="J47" s="1">
        <f t="shared" si="3"/>
        <v>0.66262793393266906</v>
      </c>
      <c r="K47" s="1">
        <f t="shared" si="4"/>
        <v>0.72450815547777547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8"/>
  <sheetViews>
    <sheetView workbookViewId="0">
      <selection activeCell="Q8" sqref="Q8"/>
    </sheetView>
  </sheetViews>
  <sheetFormatPr defaultRowHeight="15" x14ac:dyDescent="0.25"/>
  <cols>
    <col min="2" max="2" width="7.85546875" customWidth="1"/>
    <col min="3" max="3" width="12.5703125" customWidth="1"/>
    <col min="4" max="4" width="20.42578125" hidden="1" customWidth="1"/>
    <col min="5" max="5" width="21.140625" hidden="1" customWidth="1"/>
    <col min="6" max="6" width="13.7109375" customWidth="1"/>
    <col min="7" max="7" width="10.42578125" bestFit="1" customWidth="1"/>
    <col min="8" max="8" width="16.28515625" bestFit="1" customWidth="1"/>
    <col min="9" max="9" width="16.42578125" hidden="1" customWidth="1"/>
    <col min="10" max="10" width="17.140625" hidden="1" customWidth="1"/>
    <col min="11" max="11" width="13.85546875" customWidth="1"/>
    <col min="12" max="12" width="10.42578125" bestFit="1" customWidth="1"/>
    <col min="13" max="13" width="10.42578125" customWidth="1"/>
    <col min="14" max="14" width="11.28515625" bestFit="1" customWidth="1"/>
    <col min="15" max="15" width="17.28515625" customWidth="1"/>
    <col min="16" max="16" width="15.42578125" customWidth="1"/>
    <col min="17" max="17" width="10.42578125" bestFit="1" customWidth="1"/>
    <col min="18" max="18" width="14.7109375" bestFit="1" customWidth="1"/>
  </cols>
  <sheetData>
    <row r="1" spans="2:18" x14ac:dyDescent="0.25">
      <c r="R1">
        <v>30</v>
      </c>
    </row>
    <row r="2" spans="2:18" ht="15.75" thickBot="1" x14ac:dyDescent="0.3">
      <c r="B2" t="s">
        <v>28</v>
      </c>
      <c r="C2" t="s">
        <v>18</v>
      </c>
      <c r="D2" t="s">
        <v>19</v>
      </c>
      <c r="E2" t="s">
        <v>20</v>
      </c>
      <c r="F2" t="s">
        <v>21</v>
      </c>
      <c r="G2" t="s">
        <v>29</v>
      </c>
      <c r="H2" t="s">
        <v>22</v>
      </c>
      <c r="I2" t="s">
        <v>23</v>
      </c>
      <c r="J2" t="s">
        <v>24</v>
      </c>
      <c r="K2" t="s">
        <v>25</v>
      </c>
      <c r="L2" t="s">
        <v>32</v>
      </c>
      <c r="M2" t="s">
        <v>31</v>
      </c>
      <c r="N2" t="s">
        <v>17</v>
      </c>
      <c r="O2" t="s">
        <v>26</v>
      </c>
      <c r="P2" t="s">
        <v>27</v>
      </c>
      <c r="Q2" t="s">
        <v>33</v>
      </c>
      <c r="R2" t="s">
        <v>30</v>
      </c>
    </row>
    <row r="3" spans="2:18" x14ac:dyDescent="0.25">
      <c r="B3" t="s">
        <v>0</v>
      </c>
      <c r="C3" s="8">
        <v>13.231225698730265</v>
      </c>
      <c r="D3" s="9">
        <v>11.094591700607745</v>
      </c>
      <c r="E3" s="9">
        <v>13.205749018095807</v>
      </c>
      <c r="F3" s="9">
        <v>12.577715014037262</v>
      </c>
      <c r="G3" s="10">
        <f>Tabela1[[#This Row],[GF_ma_prt(MWm)]]-Tabela1[[#This Row],[GF_mh_pph(MWm)]]</f>
        <v>0.65351068469300344</v>
      </c>
      <c r="H3" s="8">
        <v>50.621890547263682</v>
      </c>
      <c r="I3" s="9">
        <v>65.547263681592042</v>
      </c>
      <c r="J3" s="9">
        <v>62.68656716417911</v>
      </c>
      <c r="K3" s="9">
        <v>67.164179104477611</v>
      </c>
      <c r="L3" s="10">
        <f>Tabela1[[#This Row],[frq_mh_pph(%)]]-Tabela1[[#This Row],[frq_ma_prt(%)]]</f>
        <v>16.542288557213929</v>
      </c>
      <c r="M3" s="15">
        <f>Tabela1[[#This Row],[diferença frq (ma_prt - mh_pph)]]/Tabela1[[#This Row],[frq_ma_prt(%)]]</f>
        <v>0.32678132678132676</v>
      </c>
      <c r="N3" s="14">
        <v>0.98904367807142046</v>
      </c>
      <c r="O3" s="7">
        <v>63.669527363184059</v>
      </c>
      <c r="P3" s="7">
        <v>16.467658912631212</v>
      </c>
      <c r="Q3" s="7">
        <f t="shared" ref="Q3:Q8" si="0">P3/O3</f>
        <v>0.25864270703151765</v>
      </c>
      <c r="R3" s="7">
        <f>$R$1/Tabela1[[#This Row],[Média(q)(m³/s)]]</f>
        <v>0.47118301709503574</v>
      </c>
    </row>
    <row r="4" spans="2:18" x14ac:dyDescent="0.25">
      <c r="B4" t="s">
        <v>9</v>
      </c>
      <c r="C4" s="11">
        <v>20.059682841461004</v>
      </c>
      <c r="D4" s="12">
        <v>19.178923331627292</v>
      </c>
      <c r="E4" s="12">
        <v>20.03269222279599</v>
      </c>
      <c r="F4" s="12">
        <v>19.972205883675056</v>
      </c>
      <c r="G4" s="13">
        <f>Tabela1[[#This Row],[GF_ma_prt(MWm)]]-Tabela1[[#This Row],[GF_mh_pph(MWm)]]</f>
        <v>8.7476957785948883E-2</v>
      </c>
      <c r="H4" s="11">
        <v>50.833333333333329</v>
      </c>
      <c r="I4" s="12">
        <v>57.499999999999993</v>
      </c>
      <c r="J4" s="12">
        <v>80</v>
      </c>
      <c r="K4" s="12">
        <v>80</v>
      </c>
      <c r="L4" s="13">
        <f>Tabela1[[#This Row],[frq_mh_pph(%)]]-Tabela1[[#This Row],[frq_ma_prt(%)]]</f>
        <v>29.166666666666671</v>
      </c>
      <c r="M4" s="15">
        <f>Tabela1[[#This Row],[diferença frq (ma_prt - mh_pph)]]/Tabela1[[#This Row],[frq_ma_prt(%)]]</f>
        <v>0.57377049180327888</v>
      </c>
      <c r="N4" s="14">
        <v>0.96479768944466571</v>
      </c>
      <c r="O4" s="7">
        <v>56.6293333333333</v>
      </c>
      <c r="P4" s="7">
        <v>14.742286953656665</v>
      </c>
      <c r="Q4" s="7">
        <f t="shared" si="0"/>
        <v>0.26032951627525203</v>
      </c>
      <c r="R4" s="7">
        <f>$R$1/Tabela1[[#This Row],[Média(q)(m³/s)]]</f>
        <v>0.52976078357506151</v>
      </c>
    </row>
    <row r="5" spans="2:18" x14ac:dyDescent="0.25">
      <c r="B5" s="19" t="s">
        <v>10</v>
      </c>
      <c r="C5" s="23">
        <v>19.720086789719694</v>
      </c>
      <c r="D5" s="24">
        <v>15.360058312253914</v>
      </c>
      <c r="E5" s="24">
        <v>19.716554155648566</v>
      </c>
      <c r="F5" s="24">
        <v>18.715308839563463</v>
      </c>
      <c r="G5" s="25">
        <f>Tabela1[[#This Row],[GF_ma_prt(MWm)]]-Tabela1[[#This Row],[GF_mh_pph(MWm)]]</f>
        <v>1.0047779501562317</v>
      </c>
      <c r="H5" s="23">
        <v>55.000000000000007</v>
      </c>
      <c r="I5" s="24">
        <v>69.166666666666671</v>
      </c>
      <c r="J5" s="24">
        <v>60</v>
      </c>
      <c r="K5" s="24">
        <v>70</v>
      </c>
      <c r="L5" s="25">
        <f>Tabela1[[#This Row],[frq_mh_pph(%)]]-Tabela1[[#This Row],[frq_ma_prt(%)]]</f>
        <v>14.999999999999993</v>
      </c>
      <c r="M5" s="16">
        <f>Tabela1[[#This Row],[diferença frq (ma_prt - mh_pph)]]/Tabela1[[#This Row],[frq_ma_prt(%)]]</f>
        <v>0.27272727272727254</v>
      </c>
      <c r="N5" s="17">
        <v>0.71973877735744018</v>
      </c>
      <c r="O5" s="18">
        <v>113.99833333333332</v>
      </c>
      <c r="P5" s="18">
        <v>88.899945621335007</v>
      </c>
      <c r="Q5" s="18">
        <f t="shared" si="0"/>
        <v>0.7798354855012648</v>
      </c>
      <c r="R5" s="7">
        <f>$R$1/Tabela1[[#This Row],[Média(q)(m³/s)]]</f>
        <v>0.26316174213073296</v>
      </c>
    </row>
    <row r="6" spans="2:18" x14ac:dyDescent="0.25">
      <c r="B6" s="19" t="s">
        <v>11</v>
      </c>
      <c r="C6" s="23">
        <v>20.238504878406172</v>
      </c>
      <c r="D6" s="24">
        <v>17.954239269369797</v>
      </c>
      <c r="E6" s="24">
        <v>20.216564407624432</v>
      </c>
      <c r="F6" s="24">
        <v>19.874969322839991</v>
      </c>
      <c r="G6" s="25">
        <f>Tabela1[[#This Row],[GF_ma_prt(MWm)]]-Tabela1[[#This Row],[GF_mh_pph(MWm)]]</f>
        <v>0.36353555556618034</v>
      </c>
      <c r="H6" s="23">
        <v>53.055555555555557</v>
      </c>
      <c r="I6" s="24">
        <v>61.388888888888893</v>
      </c>
      <c r="J6" s="24">
        <v>66.666666666666657</v>
      </c>
      <c r="K6" s="24">
        <v>70</v>
      </c>
      <c r="L6" s="25">
        <f>Tabela1[[#This Row],[frq_mh_pph(%)]]-Tabela1[[#This Row],[frq_ma_prt(%)]]</f>
        <v>16.944444444444443</v>
      </c>
      <c r="M6" s="16">
        <f>Tabela1[[#This Row],[diferença frq (ma_prt - mh_pph)]]/Tabela1[[#This Row],[frq_ma_prt(%)]]</f>
        <v>0.31937172774869105</v>
      </c>
      <c r="N6" s="17">
        <v>0.73624561903173968</v>
      </c>
      <c r="O6" s="18">
        <v>85.647861111111098</v>
      </c>
      <c r="P6" s="18">
        <v>61.229738333714877</v>
      </c>
      <c r="Q6" s="18">
        <f>P6/O6</f>
        <v>0.71490096237524769</v>
      </c>
      <c r="R6" s="7">
        <f>$R$1/Tabela1[[#This Row],[Média(q)(m³/s)]]</f>
        <v>0.35027144415294803</v>
      </c>
    </row>
    <row r="7" spans="2:18" x14ac:dyDescent="0.25">
      <c r="B7" t="s">
        <v>12</v>
      </c>
      <c r="C7" s="11">
        <v>20.718822778225721</v>
      </c>
      <c r="D7" s="12">
        <v>17.178177408473612</v>
      </c>
      <c r="E7" s="12">
        <v>20.710106717273078</v>
      </c>
      <c r="F7" s="12">
        <v>18.044905164612725</v>
      </c>
      <c r="G7" s="13">
        <f>Tabela1[[#This Row],[GF_ma_prt(MWm)]]-Tabela1[[#This Row],[GF_mh_pph(MWm)]]</f>
        <v>2.6739176136129963</v>
      </c>
      <c r="H7" s="11">
        <v>62.922705314009661</v>
      </c>
      <c r="I7" s="12">
        <v>77.536231884057969</v>
      </c>
      <c r="J7" s="12">
        <v>68.115942028985515</v>
      </c>
      <c r="K7" s="12">
        <v>76.811594202898547</v>
      </c>
      <c r="L7" s="13">
        <f>Tabela1[[#This Row],[frq_mh_pph(%)]]-Tabela1[[#This Row],[frq_ma_prt(%)]]</f>
        <v>13.888888888888886</v>
      </c>
      <c r="M7" s="15">
        <f>Tabela1[[#This Row],[diferença frq (ma_prt - mh_pph)]]/Tabela1[[#This Row],[frq_ma_prt(%)]]</f>
        <v>0.2207293666026871</v>
      </c>
      <c r="N7" s="14">
        <v>0.86751656727185267</v>
      </c>
      <c r="O7" s="7">
        <v>162.54045893719805</v>
      </c>
      <c r="P7" s="7">
        <v>32.834335087090935</v>
      </c>
      <c r="Q7" s="7">
        <f t="shared" si="0"/>
        <v>0.20200715133810085</v>
      </c>
      <c r="R7" s="7">
        <f>$R$1/Tabela1[[#This Row],[Média(q)(m³/s)]]</f>
        <v>0.18456943087376984</v>
      </c>
    </row>
    <row r="8" spans="2:18" ht="15.75" thickBot="1" x14ac:dyDescent="0.3">
      <c r="B8" s="19" t="s">
        <v>13</v>
      </c>
      <c r="C8" s="20">
        <v>4.8799029552645345</v>
      </c>
      <c r="D8" s="21">
        <v>3.4855178510067275</v>
      </c>
      <c r="E8" s="21">
        <v>4.8714961256406344</v>
      </c>
      <c r="F8" s="21">
        <v>4.2789911505180562</v>
      </c>
      <c r="G8" s="22">
        <f>Tabela1[[#This Row],[GF_ma_prt(MWm)]]-Tabela1[[#This Row],[GF_mh_pph(MWm)]]</f>
        <v>0.60091180474647832</v>
      </c>
      <c r="H8" s="20">
        <v>47.361111111111107</v>
      </c>
      <c r="I8" s="21">
        <v>68.055555555555557</v>
      </c>
      <c r="J8" s="21">
        <v>60</v>
      </c>
      <c r="K8" s="21">
        <v>70</v>
      </c>
      <c r="L8" s="22">
        <f>Tabela1[[#This Row],[frq_mh_pph(%)]]-Tabela1[[#This Row],[frq_ma_prt(%)]]</f>
        <v>22.638888888888893</v>
      </c>
      <c r="M8" s="16">
        <f>Tabela1[[#This Row],[diferença frq (ma_prt - mh_pph)]]/Tabela1[[#This Row],[frq_ma_prt(%)]]</f>
        <v>0.47800586510263943</v>
      </c>
      <c r="N8" s="17">
        <v>0.99928337802985567</v>
      </c>
      <c r="O8" s="18">
        <v>4.6437222222222223</v>
      </c>
      <c r="P8" s="18">
        <v>2.4133118376316212</v>
      </c>
      <c r="Q8" s="18">
        <f t="shared" si="0"/>
        <v>0.51969341018781845</v>
      </c>
      <c r="R8" s="7">
        <f>$R$1/Tabela1[[#This Row],[Média(q)(m³/s)]]</f>
        <v>6.460334741048249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8"/>
  <sheetViews>
    <sheetView tabSelected="1" workbookViewId="0">
      <selection activeCell="B3" sqref="B3:B8"/>
    </sheetView>
  </sheetViews>
  <sheetFormatPr defaultRowHeight="15" x14ac:dyDescent="0.25"/>
  <sheetData>
    <row r="2" spans="2:13" x14ac:dyDescent="0.25">
      <c r="C2" t="s">
        <v>18</v>
      </c>
      <c r="D2" t="s">
        <v>19</v>
      </c>
      <c r="E2" t="s">
        <v>20</v>
      </c>
      <c r="F2" t="s">
        <v>21</v>
      </c>
      <c r="G2" t="s">
        <v>22</v>
      </c>
      <c r="H2" t="s">
        <v>23</v>
      </c>
      <c r="I2" t="s">
        <v>24</v>
      </c>
      <c r="J2" t="s">
        <v>25</v>
      </c>
      <c r="K2" t="s">
        <v>17</v>
      </c>
      <c r="L2" t="s">
        <v>26</v>
      </c>
      <c r="M2" t="s">
        <v>27</v>
      </c>
    </row>
    <row r="3" spans="2:13" x14ac:dyDescent="0.25">
      <c r="B3" t="s">
        <v>0</v>
      </c>
      <c r="C3">
        <v>13.231225698730265</v>
      </c>
      <c r="D3">
        <v>11.094591700607745</v>
      </c>
      <c r="E3">
        <v>13.205749018095807</v>
      </c>
      <c r="F3">
        <v>12.577715014037262</v>
      </c>
      <c r="G3">
        <v>50.621890547263682</v>
      </c>
      <c r="H3">
        <v>65.547263681592042</v>
      </c>
      <c r="I3">
        <v>62.68656716417911</v>
      </c>
      <c r="J3">
        <v>67.164179104477611</v>
      </c>
      <c r="K3">
        <v>0.98904367807142046</v>
      </c>
      <c r="L3">
        <v>63.669527363184059</v>
      </c>
      <c r="M3">
        <v>16.467658912631212</v>
      </c>
    </row>
    <row r="4" spans="2:13" x14ac:dyDescent="0.25">
      <c r="B4" t="s">
        <v>9</v>
      </c>
      <c r="C4">
        <v>20.059682841461004</v>
      </c>
      <c r="D4">
        <v>19.178923331627292</v>
      </c>
      <c r="E4">
        <v>20.03269222279599</v>
      </c>
      <c r="F4">
        <v>19.972205883675056</v>
      </c>
      <c r="G4">
        <v>50.833333333333329</v>
      </c>
      <c r="H4">
        <v>57.499999999999993</v>
      </c>
      <c r="I4">
        <v>80</v>
      </c>
      <c r="J4">
        <v>80</v>
      </c>
      <c r="K4">
        <v>0.96479768944466571</v>
      </c>
      <c r="L4">
        <v>56.6293333333333</v>
      </c>
      <c r="M4">
        <v>14.742286953656665</v>
      </c>
    </row>
    <row r="5" spans="2:13" x14ac:dyDescent="0.25">
      <c r="B5" t="s">
        <v>10</v>
      </c>
      <c r="C5">
        <v>19.720086789719694</v>
      </c>
      <c r="D5">
        <v>15.360058312253914</v>
      </c>
      <c r="E5">
        <v>19.716554155648566</v>
      </c>
      <c r="F5">
        <v>18.715308839563463</v>
      </c>
      <c r="G5">
        <v>55.000000000000007</v>
      </c>
      <c r="H5">
        <v>69.166666666666671</v>
      </c>
      <c r="I5">
        <v>60</v>
      </c>
      <c r="J5">
        <v>70</v>
      </c>
      <c r="K5">
        <v>0.71973877735744018</v>
      </c>
      <c r="L5">
        <v>113.99833333333332</v>
      </c>
      <c r="M5">
        <v>88.899945621335007</v>
      </c>
    </row>
    <row r="6" spans="2:13" x14ac:dyDescent="0.25">
      <c r="B6" t="s">
        <v>11</v>
      </c>
      <c r="C6">
        <v>20.238504878406172</v>
      </c>
      <c r="D6">
        <v>17.954239269369797</v>
      </c>
      <c r="E6">
        <v>20.216564407624432</v>
      </c>
      <c r="F6">
        <v>19.874969322839991</v>
      </c>
      <c r="G6">
        <v>53.055555555555557</v>
      </c>
      <c r="H6">
        <v>61.388888888888893</v>
      </c>
      <c r="I6">
        <v>66.666666666666657</v>
      </c>
      <c r="J6">
        <v>70</v>
      </c>
      <c r="K6">
        <v>0.73624561903173968</v>
      </c>
      <c r="L6">
        <v>85.647861111111098</v>
      </c>
      <c r="M6">
        <v>61.229738333714877</v>
      </c>
    </row>
    <row r="7" spans="2:13" x14ac:dyDescent="0.25">
      <c r="B7" t="s">
        <v>12</v>
      </c>
      <c r="C7">
        <v>20.718822778225721</v>
      </c>
      <c r="D7">
        <v>17.178177408473612</v>
      </c>
      <c r="E7">
        <v>20.710106717273078</v>
      </c>
      <c r="F7">
        <v>18.044905164612725</v>
      </c>
      <c r="G7">
        <v>62.922705314009661</v>
      </c>
      <c r="H7">
        <v>77.536231884057969</v>
      </c>
      <c r="I7">
        <v>68.115942028985515</v>
      </c>
      <c r="J7">
        <v>76.811594202898547</v>
      </c>
      <c r="K7">
        <v>0.86751656727185267</v>
      </c>
      <c r="L7">
        <v>162.54045893719805</v>
      </c>
      <c r="M7">
        <v>32.834335087090935</v>
      </c>
    </row>
    <row r="8" spans="2:13" x14ac:dyDescent="0.25">
      <c r="B8" t="s">
        <v>13</v>
      </c>
      <c r="C8">
        <v>4.8799029552645345</v>
      </c>
      <c r="D8">
        <v>3.4855178510067275</v>
      </c>
      <c r="E8">
        <v>4.8714961256406344</v>
      </c>
      <c r="F8">
        <v>4.2789911505180562</v>
      </c>
      <c r="G8">
        <v>47.361111111111107</v>
      </c>
      <c r="H8">
        <v>68.055555555555557</v>
      </c>
      <c r="I8">
        <v>60</v>
      </c>
      <c r="J8">
        <v>70</v>
      </c>
      <c r="K8">
        <v>0.99928337802985567</v>
      </c>
      <c r="L8">
        <v>4.6437222222222223</v>
      </c>
      <c r="M8">
        <v>2.4133118376316212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Planilha1</vt:lpstr>
      <vt:lpstr>Garantia Física</vt:lpstr>
      <vt:lpstr>Análises1</vt:lpstr>
      <vt:lpstr>Análises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 Siervi</dc:creator>
  <cp:lastModifiedBy>Claudio Siervi</cp:lastModifiedBy>
  <dcterms:created xsi:type="dcterms:W3CDTF">2016-07-16T02:38:33Z</dcterms:created>
  <dcterms:modified xsi:type="dcterms:W3CDTF">2016-07-20T21:24:07Z</dcterms:modified>
</cp:coreProperties>
</file>