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51900AE9-BC15-40F7-AACA-0806A9DDC3DF}" xr6:coauthVersionLast="47" xr6:coauthVersionMax="47" xr10:uidLastSave="{00000000-0000-0000-0000-000000000000}"/>
  <bookViews>
    <workbookView xWindow="-120" yWindow="-120" windowWidth="29040" windowHeight="16440" tabRatio="638" firstSheet="2" activeTab="6" xr2:uid="{00000000-000D-0000-FFFF-FFFF00000000}"/>
  </bookViews>
  <sheets>
    <sheet name="MORTALITY RATES MALE+FEMALE" sheetId="1" r:id="rId1"/>
    <sheet name="MORTALITY RATES MALE" sheetId="3" r:id="rId2"/>
    <sheet name="EIOPA RATES" sheetId="4" r:id="rId3"/>
    <sheet name="DATA" sheetId="5" r:id="rId4"/>
    <sheet name="BASE CASE" sheetId="6" r:id="rId5"/>
    <sheet name="SUMMARY" sheetId="18" r:id="rId6"/>
    <sheet name="IR_up" sheetId="7" r:id="rId7"/>
    <sheet name="IR_down" sheetId="8" r:id="rId8"/>
    <sheet name="EQ" sheetId="9" r:id="rId9"/>
    <sheet name="PROP" sheetId="10" r:id="rId10"/>
    <sheet name="MORT" sheetId="11" r:id="rId11"/>
    <sheet name="LAPSE_up" sheetId="12" r:id="rId12"/>
    <sheet name="LAPSE_down" sheetId="13" r:id="rId13"/>
    <sheet name="LAPSE_mass" sheetId="14" r:id="rId14"/>
    <sheet name="CAT" sheetId="15" r:id="rId15"/>
    <sheet name="EXP" sheetId="16" r:id="rId16"/>
    <sheet name="BSCR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8" l="1"/>
  <c r="X9" i="8"/>
  <c r="X8" i="8"/>
  <c r="X7" i="8"/>
  <c r="X6" i="8"/>
  <c r="J19" i="18"/>
  <c r="I19" i="18"/>
  <c r="J4" i="15"/>
  <c r="K19" i="18"/>
  <c r="M19" i="18"/>
  <c r="L19" i="18"/>
  <c r="H19" i="18"/>
  <c r="L6" i="18"/>
  <c r="L7" i="18"/>
  <c r="L8" i="18"/>
  <c r="L9" i="18"/>
  <c r="L10" i="18"/>
  <c r="L11" i="18"/>
  <c r="L12" i="18"/>
  <c r="L5" i="18"/>
  <c r="K6" i="18"/>
  <c r="K7" i="18"/>
  <c r="K8" i="18"/>
  <c r="K9" i="18"/>
  <c r="K10" i="18"/>
  <c r="K11" i="18"/>
  <c r="K12" i="18"/>
  <c r="K5" i="18"/>
  <c r="M12" i="18"/>
  <c r="M11" i="18"/>
  <c r="M10" i="18"/>
  <c r="M9" i="18"/>
  <c r="M8" i="18"/>
  <c r="M7" i="18"/>
  <c r="M6" i="18"/>
  <c r="M5" i="18"/>
  <c r="M4" i="18"/>
  <c r="J12" i="18"/>
  <c r="J11" i="18"/>
  <c r="J10" i="18"/>
  <c r="J9" i="18"/>
  <c r="J8" i="18"/>
  <c r="J7" i="18"/>
  <c r="J6" i="18"/>
  <c r="J5" i="18"/>
  <c r="J4" i="18"/>
  <c r="I12" i="18"/>
  <c r="I11" i="18"/>
  <c r="I10" i="18"/>
  <c r="I9" i="18"/>
  <c r="I8" i="18"/>
  <c r="I7" i="18"/>
  <c r="I6" i="18"/>
  <c r="I5" i="18"/>
  <c r="I4" i="18"/>
  <c r="H14" i="18"/>
  <c r="H13" i="18"/>
  <c r="H12" i="18"/>
  <c r="H11" i="18"/>
  <c r="H10" i="18"/>
  <c r="H9" i="18"/>
  <c r="H8" i="18"/>
  <c r="H7" i="18"/>
  <c r="H6" i="18"/>
  <c r="H5" i="18"/>
  <c r="H4" i="18"/>
  <c r="F4" i="15" l="1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M4" i="16" l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4" i="8"/>
  <c r="F5" i="8" s="1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M4" i="15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M4" i="12"/>
  <c r="C3" i="12"/>
  <c r="R4" i="12" s="1"/>
  <c r="B3" i="12"/>
  <c r="Q4" i="12" s="1"/>
  <c r="C3" i="11"/>
  <c r="R4" i="11" s="1"/>
  <c r="B3" i="11"/>
  <c r="Q4" i="11" s="1"/>
  <c r="C3" i="10"/>
  <c r="R4" i="10" s="1"/>
  <c r="B3" i="10"/>
  <c r="B3" i="9"/>
  <c r="B4" i="9" s="1"/>
  <c r="C3" i="9"/>
  <c r="R4" i="9" s="1"/>
  <c r="M4" i="8"/>
  <c r="C3" i="8"/>
  <c r="R4" i="8" s="1"/>
  <c r="B3" i="8"/>
  <c r="Q4" i="8" s="1"/>
  <c r="M4" i="7"/>
  <c r="C3" i="7"/>
  <c r="R4" i="7" s="1"/>
  <c r="B3" i="7"/>
  <c r="D3" i="7" s="1"/>
  <c r="M4" i="6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4" i="6"/>
  <c r="B4" i="14" l="1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L4" i="7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M5" i="10"/>
  <c r="F6" i="10"/>
  <c r="M4" i="10"/>
  <c r="F6" i="9"/>
  <c r="M4" i="9"/>
  <c r="M5" i="8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M5" i="6"/>
  <c r="M6" i="6"/>
  <c r="C5" i="16"/>
  <c r="D3" i="16"/>
  <c r="Q5" i="15"/>
  <c r="B5" i="15"/>
  <c r="M5" i="15"/>
  <c r="M6" i="15"/>
  <c r="C4" i="15"/>
  <c r="D4" i="15" s="1"/>
  <c r="D3" i="15"/>
  <c r="M5" i="14"/>
  <c r="M6" i="14"/>
  <c r="M4" i="14"/>
  <c r="S4" i="14" s="1"/>
  <c r="T4" i="14" s="1"/>
  <c r="D3" i="14"/>
  <c r="M4" i="13"/>
  <c r="S4" i="13" s="1"/>
  <c r="T4" i="13" s="1"/>
  <c r="M5" i="13"/>
  <c r="B4" i="13"/>
  <c r="D3" i="13"/>
  <c r="S4" i="12"/>
  <c r="T4" i="12" s="1"/>
  <c r="M5" i="12"/>
  <c r="B4" i="12"/>
  <c r="D3" i="12"/>
  <c r="M4" i="11"/>
  <c r="S4" i="11" s="1"/>
  <c r="T4" i="11" s="1"/>
  <c r="M5" i="11"/>
  <c r="B5" i="11"/>
  <c r="C4" i="11"/>
  <c r="D3" i="11"/>
  <c r="B4" i="10"/>
  <c r="Q4" i="10"/>
  <c r="S4" i="10" s="1"/>
  <c r="T4" i="10" s="1"/>
  <c r="D3" i="10"/>
  <c r="B5" i="9"/>
  <c r="Q5" i="9"/>
  <c r="C6" i="9"/>
  <c r="M5" i="9"/>
  <c r="R5" i="9"/>
  <c r="D3" i="9"/>
  <c r="Q4" i="9"/>
  <c r="S4" i="9" s="1"/>
  <c r="T4" i="9" s="1"/>
  <c r="M6" i="9"/>
  <c r="S4" i="8"/>
  <c r="T4" i="8" s="1"/>
  <c r="D3" i="8"/>
  <c r="L4" i="8" s="1"/>
  <c r="I3" i="7"/>
  <c r="N3" i="7" s="1"/>
  <c r="O3" i="7" s="1"/>
  <c r="M5" i="7"/>
  <c r="M6" i="7"/>
  <c r="C5" i="10" l="1"/>
  <c r="D4" i="16"/>
  <c r="J4" i="16" s="1"/>
  <c r="B5" i="7"/>
  <c r="B5" i="14"/>
  <c r="Q6" i="14" s="1"/>
  <c r="D4" i="7"/>
  <c r="J4" i="7" s="1"/>
  <c r="C5" i="12"/>
  <c r="C6" i="12" s="1"/>
  <c r="D4" i="14"/>
  <c r="I4" i="14" s="1"/>
  <c r="B5" i="16"/>
  <c r="D5" i="16" s="1"/>
  <c r="J5" i="16" s="1"/>
  <c r="D4" i="9"/>
  <c r="J4" i="9" s="1"/>
  <c r="C5" i="13"/>
  <c r="C6" i="13" s="1"/>
  <c r="S5" i="14"/>
  <c r="T5" i="14" s="1"/>
  <c r="B6" i="14"/>
  <c r="Q7" i="14" s="1"/>
  <c r="C5" i="14"/>
  <c r="C5" i="7"/>
  <c r="D5" i="7" s="1"/>
  <c r="J5" i="7" s="1"/>
  <c r="Q5" i="8"/>
  <c r="B5" i="8"/>
  <c r="B6" i="7"/>
  <c r="Q6" i="7"/>
  <c r="R5" i="8"/>
  <c r="C5" i="8"/>
  <c r="D5" i="14"/>
  <c r="F7" i="12"/>
  <c r="F7" i="10"/>
  <c r="F7" i="9"/>
  <c r="F7" i="8"/>
  <c r="M6" i="8"/>
  <c r="G7" i="7"/>
  <c r="L5" i="7"/>
  <c r="M7" i="6"/>
  <c r="R6" i="16"/>
  <c r="C6" i="16"/>
  <c r="S5" i="16"/>
  <c r="T5" i="16" s="1"/>
  <c r="L4" i="16"/>
  <c r="I3" i="16"/>
  <c r="N3" i="16" s="1"/>
  <c r="O3" i="16" s="1"/>
  <c r="I4" i="16"/>
  <c r="L5" i="16"/>
  <c r="I4" i="15"/>
  <c r="L5" i="15"/>
  <c r="M7" i="15"/>
  <c r="Q6" i="15"/>
  <c r="B6" i="15"/>
  <c r="I3" i="15"/>
  <c r="N3" i="15" s="1"/>
  <c r="O3" i="15" s="1"/>
  <c r="L4" i="15"/>
  <c r="R5" i="15"/>
  <c r="S5" i="15" s="1"/>
  <c r="T5" i="15" s="1"/>
  <c r="C5" i="15"/>
  <c r="D5" i="15" s="1"/>
  <c r="J5" i="15" s="1"/>
  <c r="B7" i="14"/>
  <c r="L4" i="14"/>
  <c r="I3" i="14"/>
  <c r="N3" i="14" s="1"/>
  <c r="O3" i="14" s="1"/>
  <c r="M7" i="14"/>
  <c r="I3" i="13"/>
  <c r="N3" i="13" s="1"/>
  <c r="O3" i="13" s="1"/>
  <c r="L4" i="13"/>
  <c r="Q5" i="13"/>
  <c r="S5" i="13" s="1"/>
  <c r="T5" i="13" s="1"/>
  <c r="D4" i="13"/>
  <c r="B5" i="13"/>
  <c r="M6" i="13"/>
  <c r="R6" i="12"/>
  <c r="Q5" i="12"/>
  <c r="S5" i="12" s="1"/>
  <c r="T5" i="12" s="1"/>
  <c r="D4" i="12"/>
  <c r="B5" i="12"/>
  <c r="I3" i="12"/>
  <c r="N3" i="12" s="1"/>
  <c r="O3" i="12" s="1"/>
  <c r="L4" i="12"/>
  <c r="M6" i="12"/>
  <c r="M6" i="11"/>
  <c r="Q6" i="11"/>
  <c r="B6" i="11"/>
  <c r="R5" i="11"/>
  <c r="S5" i="11" s="1"/>
  <c r="T5" i="11" s="1"/>
  <c r="C5" i="11"/>
  <c r="D5" i="11" s="1"/>
  <c r="J5" i="11" s="1"/>
  <c r="I3" i="11"/>
  <c r="N3" i="11" s="1"/>
  <c r="O3" i="11" s="1"/>
  <c r="L4" i="11"/>
  <c r="D4" i="11"/>
  <c r="J4" i="11" s="1"/>
  <c r="M6" i="10"/>
  <c r="B5" i="10"/>
  <c r="Q5" i="10"/>
  <c r="S5" i="10" s="1"/>
  <c r="T5" i="10" s="1"/>
  <c r="D4" i="10"/>
  <c r="J4" i="10" s="1"/>
  <c r="M7" i="10"/>
  <c r="L4" i="10"/>
  <c r="I3" i="10"/>
  <c r="N3" i="10" s="1"/>
  <c r="O3" i="10" s="1"/>
  <c r="C6" i="10"/>
  <c r="R6" i="10"/>
  <c r="R7" i="9"/>
  <c r="C7" i="9"/>
  <c r="S5" i="9"/>
  <c r="T5" i="9" s="1"/>
  <c r="L4" i="9"/>
  <c r="I3" i="9"/>
  <c r="N3" i="9" s="1"/>
  <c r="O3" i="9" s="1"/>
  <c r="B6" i="9"/>
  <c r="Q6" i="9"/>
  <c r="S6" i="9" s="1"/>
  <c r="T6" i="9" s="1"/>
  <c r="D5" i="9"/>
  <c r="J5" i="9" s="1"/>
  <c r="I3" i="8"/>
  <c r="N3" i="8" s="1"/>
  <c r="O3" i="8" s="1"/>
  <c r="D4" i="8"/>
  <c r="I4" i="7"/>
  <c r="S5" i="7"/>
  <c r="T5" i="7" s="1"/>
  <c r="Q6" i="16" l="1"/>
  <c r="L5" i="14"/>
  <c r="C6" i="7"/>
  <c r="J4" i="14"/>
  <c r="B6" i="16"/>
  <c r="D6" i="16" s="1"/>
  <c r="J6" i="16" s="1"/>
  <c r="R6" i="7"/>
  <c r="S6" i="7" s="1"/>
  <c r="T6" i="7" s="1"/>
  <c r="I4" i="9"/>
  <c r="R6" i="13"/>
  <c r="L5" i="9"/>
  <c r="S5" i="8"/>
  <c r="T5" i="8" s="1"/>
  <c r="R6" i="14"/>
  <c r="S6" i="14" s="1"/>
  <c r="T6" i="14" s="1"/>
  <c r="C6" i="14"/>
  <c r="B7" i="7"/>
  <c r="Q7" i="7"/>
  <c r="I4" i="12"/>
  <c r="J4" i="12"/>
  <c r="I4" i="13"/>
  <c r="J4" i="13"/>
  <c r="J5" i="14"/>
  <c r="L6" i="14"/>
  <c r="I5" i="14"/>
  <c r="L5" i="8"/>
  <c r="J4" i="8"/>
  <c r="L6" i="7"/>
  <c r="R6" i="8"/>
  <c r="C6" i="8"/>
  <c r="C7" i="7"/>
  <c r="R7" i="7"/>
  <c r="Q6" i="8"/>
  <c r="B6" i="8"/>
  <c r="F8" i="12"/>
  <c r="F8" i="10"/>
  <c r="F8" i="9"/>
  <c r="M7" i="9"/>
  <c r="F8" i="8"/>
  <c r="M7" i="8"/>
  <c r="G8" i="7"/>
  <c r="M8" i="6"/>
  <c r="N4" i="16"/>
  <c r="O4" i="16" s="1"/>
  <c r="Q7" i="16"/>
  <c r="L6" i="16"/>
  <c r="I5" i="16"/>
  <c r="R7" i="16"/>
  <c r="C7" i="16"/>
  <c r="I5" i="15"/>
  <c r="L6" i="15"/>
  <c r="N4" i="15"/>
  <c r="O4" i="15" s="1"/>
  <c r="Q7" i="15"/>
  <c r="B7" i="15"/>
  <c r="R6" i="15"/>
  <c r="S6" i="15" s="1"/>
  <c r="T6" i="15" s="1"/>
  <c r="C6" i="15"/>
  <c r="M8" i="15"/>
  <c r="M8" i="14"/>
  <c r="N4" i="14"/>
  <c r="O4" i="14" s="1"/>
  <c r="B8" i="14"/>
  <c r="Q8" i="14"/>
  <c r="M7" i="13"/>
  <c r="C7" i="13"/>
  <c r="R7" i="13"/>
  <c r="D5" i="13"/>
  <c r="Q6" i="13"/>
  <c r="B6" i="13"/>
  <c r="L5" i="13"/>
  <c r="M7" i="12"/>
  <c r="B6" i="12"/>
  <c r="Q6" i="12"/>
  <c r="S6" i="12" s="1"/>
  <c r="T6" i="12" s="1"/>
  <c r="D5" i="12"/>
  <c r="L5" i="12"/>
  <c r="C7" i="12"/>
  <c r="R7" i="12"/>
  <c r="R6" i="11"/>
  <c r="S6" i="11" s="1"/>
  <c r="T6" i="11" s="1"/>
  <c r="C6" i="11"/>
  <c r="D6" i="11" s="1"/>
  <c r="J6" i="11" s="1"/>
  <c r="Q7" i="11"/>
  <c r="B7" i="11"/>
  <c r="I5" i="11"/>
  <c r="L6" i="11"/>
  <c r="M7" i="11"/>
  <c r="L5" i="11"/>
  <c r="I4" i="11"/>
  <c r="L5" i="10"/>
  <c r="I4" i="10"/>
  <c r="Q6" i="10"/>
  <c r="S6" i="10" s="1"/>
  <c r="T6" i="10" s="1"/>
  <c r="B6" i="10"/>
  <c r="D5" i="10"/>
  <c r="J5" i="10" s="1"/>
  <c r="R7" i="10"/>
  <c r="C7" i="10"/>
  <c r="L6" i="9"/>
  <c r="I5" i="9"/>
  <c r="N5" i="9" s="1"/>
  <c r="O5" i="9" s="1"/>
  <c r="B7" i="9"/>
  <c r="Q7" i="9"/>
  <c r="S7" i="9" s="1"/>
  <c r="T7" i="9" s="1"/>
  <c r="D6" i="9"/>
  <c r="J6" i="9" s="1"/>
  <c r="R8" i="9"/>
  <c r="C8" i="9"/>
  <c r="N4" i="9"/>
  <c r="O4" i="9" s="1"/>
  <c r="M8" i="9"/>
  <c r="D5" i="8"/>
  <c r="I4" i="8"/>
  <c r="I5" i="7"/>
  <c r="D6" i="7"/>
  <c r="J6" i="7" s="1"/>
  <c r="N4" i="7"/>
  <c r="O4" i="7" s="1"/>
  <c r="M7" i="7"/>
  <c r="B7" i="16" l="1"/>
  <c r="S6" i="13"/>
  <c r="T6" i="13" s="1"/>
  <c r="R7" i="14"/>
  <c r="S7" i="14" s="1"/>
  <c r="T7" i="14" s="1"/>
  <c r="C7" i="14"/>
  <c r="D6" i="14"/>
  <c r="C7" i="8"/>
  <c r="R7" i="8"/>
  <c r="J5" i="13"/>
  <c r="I5" i="13"/>
  <c r="C8" i="7"/>
  <c r="R8" i="7"/>
  <c r="J5" i="12"/>
  <c r="I5" i="12"/>
  <c r="L7" i="7"/>
  <c r="Q7" i="8"/>
  <c r="B7" i="8"/>
  <c r="L6" i="8"/>
  <c r="J5" i="8"/>
  <c r="N5" i="14"/>
  <c r="O5" i="14" s="1"/>
  <c r="B8" i="7"/>
  <c r="Q8" i="7"/>
  <c r="F9" i="12"/>
  <c r="F9" i="10"/>
  <c r="M8" i="10"/>
  <c r="F9" i="9"/>
  <c r="F9" i="8"/>
  <c r="M8" i="8"/>
  <c r="G9" i="7"/>
  <c r="M9" i="6"/>
  <c r="S7" i="16"/>
  <c r="T7" i="16" s="1"/>
  <c r="D7" i="16"/>
  <c r="J7" i="16" s="1"/>
  <c r="Q8" i="16"/>
  <c r="B8" i="16"/>
  <c r="N5" i="16"/>
  <c r="O5" i="16" s="1"/>
  <c r="L7" i="16"/>
  <c r="I6" i="16"/>
  <c r="R8" i="16"/>
  <c r="C8" i="16"/>
  <c r="S6" i="16"/>
  <c r="T6" i="16" s="1"/>
  <c r="M9" i="15"/>
  <c r="C7" i="15"/>
  <c r="D7" i="15" s="1"/>
  <c r="J7" i="15" s="1"/>
  <c r="R7" i="15"/>
  <c r="S7" i="15" s="1"/>
  <c r="T7" i="15" s="1"/>
  <c r="Q8" i="15"/>
  <c r="B8" i="15"/>
  <c r="N5" i="15"/>
  <c r="O5" i="15" s="1"/>
  <c r="D6" i="15"/>
  <c r="J6" i="15" s="1"/>
  <c r="Q9" i="14"/>
  <c r="B9" i="14"/>
  <c r="M9" i="14"/>
  <c r="L6" i="13"/>
  <c r="N4" i="13"/>
  <c r="O4" i="13" s="1"/>
  <c r="D6" i="13"/>
  <c r="B7" i="13"/>
  <c r="Q7" i="13"/>
  <c r="S7" i="13" s="1"/>
  <c r="T7" i="13" s="1"/>
  <c r="C8" i="13"/>
  <c r="R8" i="13"/>
  <c r="L6" i="12"/>
  <c r="C8" i="12"/>
  <c r="R8" i="12"/>
  <c r="Q7" i="12"/>
  <c r="S7" i="12" s="1"/>
  <c r="T7" i="12" s="1"/>
  <c r="D6" i="12"/>
  <c r="B7" i="12"/>
  <c r="N4" i="12"/>
  <c r="O4" i="12" s="1"/>
  <c r="M8" i="12"/>
  <c r="I6" i="11"/>
  <c r="L7" i="11"/>
  <c r="N5" i="11"/>
  <c r="O5" i="11" s="1"/>
  <c r="N4" i="11"/>
  <c r="O4" i="11" s="1"/>
  <c r="B8" i="11"/>
  <c r="Q8" i="11"/>
  <c r="M8" i="11"/>
  <c r="R7" i="11"/>
  <c r="S7" i="11" s="1"/>
  <c r="T7" i="11" s="1"/>
  <c r="C7" i="11"/>
  <c r="D6" i="10"/>
  <c r="J6" i="10" s="1"/>
  <c r="Q7" i="10"/>
  <c r="S7" i="10" s="1"/>
  <c r="T7" i="10" s="1"/>
  <c r="B7" i="10"/>
  <c r="N4" i="10"/>
  <c r="O4" i="10" s="1"/>
  <c r="C8" i="10"/>
  <c r="R8" i="10"/>
  <c r="L6" i="10"/>
  <c r="I5" i="10"/>
  <c r="B8" i="9"/>
  <c r="Q8" i="9"/>
  <c r="S8" i="9" s="1"/>
  <c r="T8" i="9" s="1"/>
  <c r="D7" i="9"/>
  <c r="J7" i="9" s="1"/>
  <c r="M9" i="9"/>
  <c r="L7" i="9"/>
  <c r="I6" i="9"/>
  <c r="R9" i="9"/>
  <c r="C9" i="9"/>
  <c r="I5" i="8"/>
  <c r="N4" i="8"/>
  <c r="O4" i="8" s="1"/>
  <c r="D6" i="8"/>
  <c r="S6" i="8"/>
  <c r="T6" i="8" s="1"/>
  <c r="N5" i="7"/>
  <c r="O5" i="7" s="1"/>
  <c r="I6" i="7"/>
  <c r="S7" i="7"/>
  <c r="T7" i="7" s="1"/>
  <c r="M8" i="7"/>
  <c r="D7" i="7"/>
  <c r="J7" i="7" s="1"/>
  <c r="S7" i="8" l="1"/>
  <c r="T7" i="8" s="1"/>
  <c r="N5" i="13"/>
  <c r="O5" i="13" s="1"/>
  <c r="J6" i="14"/>
  <c r="I6" i="14"/>
  <c r="L7" i="14"/>
  <c r="D7" i="14"/>
  <c r="R8" i="14"/>
  <c r="S8" i="14" s="1"/>
  <c r="T8" i="14" s="1"/>
  <c r="C8" i="14"/>
  <c r="B9" i="7"/>
  <c r="Q9" i="7"/>
  <c r="J6" i="12"/>
  <c r="I6" i="12"/>
  <c r="C9" i="7"/>
  <c r="R9" i="7"/>
  <c r="Q8" i="8"/>
  <c r="B8" i="8"/>
  <c r="L7" i="8"/>
  <c r="J6" i="8"/>
  <c r="J6" i="13"/>
  <c r="I6" i="13"/>
  <c r="L8" i="7"/>
  <c r="C8" i="8"/>
  <c r="R8" i="8"/>
  <c r="F10" i="12"/>
  <c r="F10" i="10"/>
  <c r="M9" i="10"/>
  <c r="F10" i="9"/>
  <c r="F10" i="8"/>
  <c r="M9" i="8"/>
  <c r="G10" i="7"/>
  <c r="M10" i="6"/>
  <c r="L8" i="16"/>
  <c r="I7" i="16"/>
  <c r="N6" i="16"/>
  <c r="O6" i="16" s="1"/>
  <c r="R9" i="16"/>
  <c r="C9" i="16"/>
  <c r="S8" i="16"/>
  <c r="T8" i="16" s="1"/>
  <c r="B9" i="16"/>
  <c r="D8" i="16"/>
  <c r="J8" i="16" s="1"/>
  <c r="Q9" i="16"/>
  <c r="Q9" i="15"/>
  <c r="B9" i="15"/>
  <c r="L7" i="15"/>
  <c r="I6" i="15"/>
  <c r="M10" i="15"/>
  <c r="I7" i="15"/>
  <c r="L8" i="15"/>
  <c r="C8" i="15"/>
  <c r="R8" i="15"/>
  <c r="S8" i="15" s="1"/>
  <c r="T8" i="15" s="1"/>
  <c r="M10" i="14"/>
  <c r="B10" i="14"/>
  <c r="Q10" i="14"/>
  <c r="M8" i="13"/>
  <c r="Q8" i="13"/>
  <c r="B8" i="13"/>
  <c r="D7" i="13"/>
  <c r="L7" i="13"/>
  <c r="C9" i="13"/>
  <c r="R9" i="13"/>
  <c r="M9" i="13"/>
  <c r="N5" i="12"/>
  <c r="O5" i="12" s="1"/>
  <c r="Q8" i="12"/>
  <c r="S8" i="12" s="1"/>
  <c r="T8" i="12" s="1"/>
  <c r="D7" i="12"/>
  <c r="B8" i="12"/>
  <c r="L7" i="12"/>
  <c r="M9" i="12"/>
  <c r="C9" i="12"/>
  <c r="R9" i="12"/>
  <c r="M9" i="11"/>
  <c r="R8" i="11"/>
  <c r="S8" i="11" s="1"/>
  <c r="T8" i="11" s="1"/>
  <c r="C8" i="11"/>
  <c r="N6" i="11"/>
  <c r="O6" i="11" s="1"/>
  <c r="D7" i="11"/>
  <c r="J7" i="11" s="1"/>
  <c r="B9" i="11"/>
  <c r="Q9" i="11"/>
  <c r="N5" i="10"/>
  <c r="O5" i="10" s="1"/>
  <c r="R9" i="10"/>
  <c r="C9" i="10"/>
  <c r="D7" i="10"/>
  <c r="J7" i="10" s="1"/>
  <c r="Q8" i="10"/>
  <c r="S8" i="10" s="1"/>
  <c r="T8" i="10" s="1"/>
  <c r="B8" i="10"/>
  <c r="I6" i="10"/>
  <c r="L7" i="10"/>
  <c r="R10" i="9"/>
  <c r="C10" i="9"/>
  <c r="B9" i="9"/>
  <c r="Q9" i="9"/>
  <c r="S9" i="9" s="1"/>
  <c r="T9" i="9" s="1"/>
  <c r="D8" i="9"/>
  <c r="J8" i="9" s="1"/>
  <c r="N6" i="9"/>
  <c r="O6" i="9" s="1"/>
  <c r="M10" i="9"/>
  <c r="L8" i="9"/>
  <c r="I7" i="9"/>
  <c r="N5" i="8"/>
  <c r="O5" i="8" s="1"/>
  <c r="D7" i="8"/>
  <c r="I6" i="8"/>
  <c r="M9" i="7"/>
  <c r="I7" i="7"/>
  <c r="D8" i="7"/>
  <c r="J8" i="7" s="1"/>
  <c r="N6" i="7"/>
  <c r="O6" i="7" s="1"/>
  <c r="S8" i="7"/>
  <c r="T8" i="7" s="1"/>
  <c r="N6" i="14" l="1"/>
  <c r="O6" i="14" s="1"/>
  <c r="L9" i="7"/>
  <c r="J7" i="14"/>
  <c r="I7" i="14"/>
  <c r="L8" i="14"/>
  <c r="R9" i="14"/>
  <c r="S9" i="14" s="1"/>
  <c r="T9" i="14" s="1"/>
  <c r="C9" i="14"/>
  <c r="D8" i="14"/>
  <c r="C9" i="8"/>
  <c r="R9" i="8"/>
  <c r="C10" i="7"/>
  <c r="R10" i="7"/>
  <c r="Q9" i="8"/>
  <c r="S9" i="8" s="1"/>
  <c r="T9" i="8" s="1"/>
  <c r="B9" i="8"/>
  <c r="J7" i="13"/>
  <c r="I7" i="13"/>
  <c r="L8" i="8"/>
  <c r="J7" i="8"/>
  <c r="J7" i="12"/>
  <c r="I7" i="12"/>
  <c r="B10" i="7"/>
  <c r="Q10" i="7"/>
  <c r="S8" i="13"/>
  <c r="T8" i="13" s="1"/>
  <c r="F11" i="12"/>
  <c r="F11" i="10"/>
  <c r="M10" i="10"/>
  <c r="F11" i="9"/>
  <c r="F11" i="8"/>
  <c r="M10" i="8"/>
  <c r="G11" i="7"/>
  <c r="M11" i="6"/>
  <c r="Q10" i="16"/>
  <c r="B10" i="16"/>
  <c r="D9" i="16"/>
  <c r="J9" i="16" s="1"/>
  <c r="S9" i="16"/>
  <c r="T9" i="16" s="1"/>
  <c r="R10" i="16"/>
  <c r="C10" i="16"/>
  <c r="L9" i="16"/>
  <c r="I8" i="16"/>
  <c r="N7" i="16"/>
  <c r="O7" i="16" s="1"/>
  <c r="C9" i="15"/>
  <c r="D9" i="15" s="1"/>
  <c r="J9" i="15" s="1"/>
  <c r="R9" i="15"/>
  <c r="S9" i="15" s="1"/>
  <c r="T9" i="15" s="1"/>
  <c r="N6" i="15"/>
  <c r="O6" i="15" s="1"/>
  <c r="N7" i="15"/>
  <c r="O7" i="15" s="1"/>
  <c r="B10" i="15"/>
  <c r="Q10" i="15"/>
  <c r="D8" i="15"/>
  <c r="J8" i="15" s="1"/>
  <c r="M11" i="15"/>
  <c r="Q11" i="14"/>
  <c r="B11" i="14"/>
  <c r="M11" i="14"/>
  <c r="L8" i="13"/>
  <c r="M10" i="13"/>
  <c r="Q9" i="13"/>
  <c r="S9" i="13" s="1"/>
  <c r="T9" i="13" s="1"/>
  <c r="D8" i="13"/>
  <c r="B9" i="13"/>
  <c r="N6" i="13"/>
  <c r="O6" i="13" s="1"/>
  <c r="C10" i="13"/>
  <c r="R10" i="13"/>
  <c r="C10" i="12"/>
  <c r="R10" i="12"/>
  <c r="L8" i="12"/>
  <c r="M10" i="12"/>
  <c r="N6" i="12"/>
  <c r="O6" i="12" s="1"/>
  <c r="B9" i="12"/>
  <c r="Q9" i="12"/>
  <c r="S9" i="12" s="1"/>
  <c r="T9" i="12" s="1"/>
  <c r="D8" i="12"/>
  <c r="R9" i="11"/>
  <c r="S9" i="11" s="1"/>
  <c r="T9" i="11" s="1"/>
  <c r="C9" i="11"/>
  <c r="D8" i="11"/>
  <c r="J8" i="11" s="1"/>
  <c r="B10" i="11"/>
  <c r="D9" i="11"/>
  <c r="J9" i="11" s="1"/>
  <c r="Q10" i="11"/>
  <c r="M10" i="11"/>
  <c r="L8" i="11"/>
  <c r="I7" i="11"/>
  <c r="I7" i="10"/>
  <c r="L8" i="10"/>
  <c r="N6" i="10"/>
  <c r="O6" i="10" s="1"/>
  <c r="D8" i="10"/>
  <c r="J8" i="10" s="1"/>
  <c r="Q9" i="10"/>
  <c r="S9" i="10" s="1"/>
  <c r="T9" i="10" s="1"/>
  <c r="B9" i="10"/>
  <c r="R10" i="10"/>
  <c r="C10" i="10"/>
  <c r="L9" i="9"/>
  <c r="I8" i="9"/>
  <c r="M11" i="9"/>
  <c r="N7" i="9"/>
  <c r="O7" i="9" s="1"/>
  <c r="B10" i="9"/>
  <c r="Q10" i="9"/>
  <c r="S10" i="9" s="1"/>
  <c r="T10" i="9" s="1"/>
  <c r="D9" i="9"/>
  <c r="J9" i="9" s="1"/>
  <c r="C11" i="9"/>
  <c r="R11" i="9"/>
  <c r="N6" i="8"/>
  <c r="O6" i="8" s="1"/>
  <c r="I7" i="8"/>
  <c r="S8" i="8"/>
  <c r="T8" i="8" s="1"/>
  <c r="D8" i="8"/>
  <c r="M10" i="7"/>
  <c r="N7" i="7"/>
  <c r="O7" i="7" s="1"/>
  <c r="S9" i="7"/>
  <c r="T9" i="7" s="1"/>
  <c r="I8" i="7"/>
  <c r="D9" i="7"/>
  <c r="J9" i="7" s="1"/>
  <c r="N7" i="14" l="1"/>
  <c r="O7" i="14" s="1"/>
  <c r="R10" i="14"/>
  <c r="S10" i="14" s="1"/>
  <c r="T10" i="14" s="1"/>
  <c r="C10" i="14"/>
  <c r="D9" i="14"/>
  <c r="J8" i="14"/>
  <c r="I8" i="14"/>
  <c r="L9" i="14"/>
  <c r="J8" i="12"/>
  <c r="I8" i="12"/>
  <c r="Q10" i="8"/>
  <c r="B10" i="8"/>
  <c r="B11" i="7"/>
  <c r="Q11" i="7"/>
  <c r="J8" i="13"/>
  <c r="I8" i="13"/>
  <c r="L9" i="8"/>
  <c r="J8" i="8"/>
  <c r="C11" i="7"/>
  <c r="R11" i="7"/>
  <c r="L10" i="7"/>
  <c r="C10" i="8"/>
  <c r="R10" i="8"/>
  <c r="F12" i="12"/>
  <c r="F12" i="10"/>
  <c r="M11" i="10"/>
  <c r="F12" i="9"/>
  <c r="F12" i="8"/>
  <c r="M11" i="8"/>
  <c r="G12" i="7"/>
  <c r="M12" i="6"/>
  <c r="S10" i="16"/>
  <c r="T10" i="16" s="1"/>
  <c r="L10" i="16"/>
  <c r="I9" i="16"/>
  <c r="N8" i="16"/>
  <c r="O8" i="16" s="1"/>
  <c r="D10" i="16"/>
  <c r="J10" i="16" s="1"/>
  <c r="Q11" i="16"/>
  <c r="B11" i="16"/>
  <c r="R11" i="16"/>
  <c r="C11" i="16"/>
  <c r="M12" i="15"/>
  <c r="L9" i="15"/>
  <c r="I8" i="15"/>
  <c r="L10" i="15"/>
  <c r="I9" i="15"/>
  <c r="B11" i="15"/>
  <c r="Q11" i="15"/>
  <c r="C10" i="15"/>
  <c r="R10" i="15"/>
  <c r="S10" i="15" s="1"/>
  <c r="T10" i="15" s="1"/>
  <c r="Q12" i="14"/>
  <c r="B12" i="14"/>
  <c r="M12" i="14"/>
  <c r="M11" i="13"/>
  <c r="R11" i="13"/>
  <c r="C11" i="13"/>
  <c r="Q10" i="13"/>
  <c r="S10" i="13" s="1"/>
  <c r="T10" i="13" s="1"/>
  <c r="B10" i="13"/>
  <c r="D9" i="13"/>
  <c r="L9" i="13"/>
  <c r="N7" i="13"/>
  <c r="O7" i="13" s="1"/>
  <c r="N7" i="12"/>
  <c r="O7" i="12" s="1"/>
  <c r="L9" i="12"/>
  <c r="M11" i="12"/>
  <c r="B10" i="12"/>
  <c r="D9" i="12"/>
  <c r="Q10" i="12"/>
  <c r="S10" i="12" s="1"/>
  <c r="T10" i="12" s="1"/>
  <c r="C11" i="12"/>
  <c r="R11" i="12"/>
  <c r="B11" i="11"/>
  <c r="Q11" i="11"/>
  <c r="I8" i="11"/>
  <c r="L9" i="11"/>
  <c r="R10" i="11"/>
  <c r="S10" i="11" s="1"/>
  <c r="T10" i="11" s="1"/>
  <c r="C10" i="11"/>
  <c r="D10" i="11" s="1"/>
  <c r="J10" i="11" s="1"/>
  <c r="L10" i="11"/>
  <c r="I9" i="11"/>
  <c r="N7" i="11"/>
  <c r="O7" i="11" s="1"/>
  <c r="M11" i="11"/>
  <c r="N7" i="10"/>
  <c r="O7" i="10" s="1"/>
  <c r="R11" i="10"/>
  <c r="C11" i="10"/>
  <c r="D9" i="10"/>
  <c r="J9" i="10" s="1"/>
  <c r="Q10" i="10"/>
  <c r="S10" i="10" s="1"/>
  <c r="T10" i="10" s="1"/>
  <c r="B10" i="10"/>
  <c r="I8" i="10"/>
  <c r="L9" i="10"/>
  <c r="M12" i="9"/>
  <c r="C12" i="9"/>
  <c r="R12" i="9"/>
  <c r="N8" i="9"/>
  <c r="O8" i="9" s="1"/>
  <c r="L10" i="9"/>
  <c r="I9" i="9"/>
  <c r="B11" i="9"/>
  <c r="Q11" i="9"/>
  <c r="S11" i="9" s="1"/>
  <c r="T11" i="9" s="1"/>
  <c r="D10" i="9"/>
  <c r="J10" i="9" s="1"/>
  <c r="I8" i="8"/>
  <c r="D9" i="8"/>
  <c r="N7" i="8"/>
  <c r="O7" i="8" s="1"/>
  <c r="S10" i="7"/>
  <c r="T10" i="7" s="1"/>
  <c r="I9" i="7"/>
  <c r="D10" i="7"/>
  <c r="J10" i="7" s="1"/>
  <c r="N8" i="7"/>
  <c r="O8" i="7" s="1"/>
  <c r="M11" i="7"/>
  <c r="N8" i="14" l="1"/>
  <c r="O8" i="14" s="1"/>
  <c r="S10" i="8"/>
  <c r="T10" i="8" s="1"/>
  <c r="J9" i="14"/>
  <c r="I9" i="14"/>
  <c r="L10" i="14"/>
  <c r="D10" i="14"/>
  <c r="C11" i="14"/>
  <c r="R11" i="14"/>
  <c r="S11" i="14" s="1"/>
  <c r="T11" i="14" s="1"/>
  <c r="L11" i="7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L10" i="8"/>
  <c r="J9" i="8"/>
  <c r="F13" i="12"/>
  <c r="F13" i="10"/>
  <c r="M12" i="10"/>
  <c r="F13" i="9"/>
  <c r="M13" i="9" s="1"/>
  <c r="F13" i="8"/>
  <c r="M12" i="8"/>
  <c r="G13" i="7"/>
  <c r="L12" i="7"/>
  <c r="M13" i="6"/>
  <c r="S11" i="16"/>
  <c r="T11" i="16" s="1"/>
  <c r="N9" i="16"/>
  <c r="O9" i="16" s="1"/>
  <c r="B12" i="16"/>
  <c r="D11" i="16"/>
  <c r="J11" i="16" s="1"/>
  <c r="Q12" i="16"/>
  <c r="L11" i="16"/>
  <c r="I10" i="16"/>
  <c r="R12" i="16"/>
  <c r="C12" i="16"/>
  <c r="C11" i="15"/>
  <c r="D11" i="15" s="1"/>
  <c r="J11" i="15" s="1"/>
  <c r="R11" i="15"/>
  <c r="S11" i="15" s="1"/>
  <c r="T11" i="15" s="1"/>
  <c r="B12" i="15"/>
  <c r="Q12" i="15"/>
  <c r="D10" i="15"/>
  <c r="J10" i="15" s="1"/>
  <c r="N8" i="15"/>
  <c r="O8" i="15" s="1"/>
  <c r="N9" i="15"/>
  <c r="O9" i="15" s="1"/>
  <c r="M13" i="15"/>
  <c r="B13" i="14"/>
  <c r="Q13" i="14"/>
  <c r="M13" i="14"/>
  <c r="R12" i="13"/>
  <c r="C12" i="13"/>
  <c r="N8" i="13"/>
  <c r="O8" i="13" s="1"/>
  <c r="L10" i="13"/>
  <c r="B11" i="13"/>
  <c r="Q11" i="13"/>
  <c r="S11" i="13" s="1"/>
  <c r="T11" i="13" s="1"/>
  <c r="D10" i="13"/>
  <c r="M12" i="13"/>
  <c r="B11" i="12"/>
  <c r="D10" i="12"/>
  <c r="Q11" i="12"/>
  <c r="S11" i="12" s="1"/>
  <c r="T11" i="12" s="1"/>
  <c r="C12" i="12"/>
  <c r="R12" i="12"/>
  <c r="L10" i="12"/>
  <c r="M12" i="12"/>
  <c r="N8" i="12"/>
  <c r="O8" i="12" s="1"/>
  <c r="N9" i="11"/>
  <c r="O9" i="11" s="1"/>
  <c r="N8" i="11"/>
  <c r="O8" i="11" s="1"/>
  <c r="M12" i="11"/>
  <c r="L11" i="11"/>
  <c r="I10" i="11"/>
  <c r="C11" i="11"/>
  <c r="D11" i="11" s="1"/>
  <c r="J11" i="11" s="1"/>
  <c r="R11" i="11"/>
  <c r="S11" i="11" s="1"/>
  <c r="T11" i="11" s="1"/>
  <c r="B12" i="11"/>
  <c r="Q12" i="11"/>
  <c r="Q11" i="10"/>
  <c r="S11" i="10" s="1"/>
  <c r="T11" i="10" s="1"/>
  <c r="D10" i="10"/>
  <c r="J10" i="10" s="1"/>
  <c r="B11" i="10"/>
  <c r="C12" i="10"/>
  <c r="R12" i="10"/>
  <c r="I9" i="10"/>
  <c r="L10" i="10"/>
  <c r="N8" i="10"/>
  <c r="O8" i="10" s="1"/>
  <c r="I10" i="9"/>
  <c r="L11" i="9"/>
  <c r="B12" i="9"/>
  <c r="Q12" i="9"/>
  <c r="S12" i="9" s="1"/>
  <c r="T12" i="9" s="1"/>
  <c r="D11" i="9"/>
  <c r="J11" i="9" s="1"/>
  <c r="C13" i="9"/>
  <c r="R13" i="9"/>
  <c r="N9" i="9"/>
  <c r="O9" i="9" s="1"/>
  <c r="N8" i="8"/>
  <c r="O8" i="8" s="1"/>
  <c r="D10" i="8"/>
  <c r="I9" i="8"/>
  <c r="S11" i="7"/>
  <c r="T11" i="7" s="1"/>
  <c r="I10" i="7"/>
  <c r="D11" i="7"/>
  <c r="J11" i="7" s="1"/>
  <c r="N9" i="7"/>
  <c r="O9" i="7" s="1"/>
  <c r="M12" i="7"/>
  <c r="N9" i="14" l="1"/>
  <c r="O9" i="14" s="1"/>
  <c r="R12" i="14"/>
  <c r="S12" i="14" s="1"/>
  <c r="T12" i="14" s="1"/>
  <c r="C12" i="14"/>
  <c r="D11" i="14"/>
  <c r="J10" i="14"/>
  <c r="L11" i="14"/>
  <c r="I10" i="14"/>
  <c r="J10" i="12"/>
  <c r="I10" i="12"/>
  <c r="L11" i="8"/>
  <c r="J10" i="8"/>
  <c r="J10" i="13"/>
  <c r="I10" i="13"/>
  <c r="N10" i="13" s="1"/>
  <c r="O10" i="13" s="1"/>
  <c r="C13" i="7"/>
  <c r="R13" i="7"/>
  <c r="Q12" i="8"/>
  <c r="S12" i="8" s="1"/>
  <c r="T12" i="8" s="1"/>
  <c r="B12" i="8"/>
  <c r="B13" i="7"/>
  <c r="Q13" i="7"/>
  <c r="R12" i="8"/>
  <c r="C12" i="8"/>
  <c r="F14" i="12"/>
  <c r="F14" i="10"/>
  <c r="M13" i="10"/>
  <c r="F14" i="9"/>
  <c r="F14" i="8"/>
  <c r="M13" i="8"/>
  <c r="G14" i="7"/>
  <c r="M14" i="6"/>
  <c r="I11" i="16"/>
  <c r="L12" i="16"/>
  <c r="Q13" i="16"/>
  <c r="B13" i="16"/>
  <c r="D12" i="16"/>
  <c r="J12" i="16" s="1"/>
  <c r="N10" i="16"/>
  <c r="O10" i="16" s="1"/>
  <c r="S12" i="16"/>
  <c r="T12" i="16" s="1"/>
  <c r="R13" i="16"/>
  <c r="C13" i="16"/>
  <c r="L11" i="15"/>
  <c r="I10" i="15"/>
  <c r="Q13" i="15"/>
  <c r="B13" i="15"/>
  <c r="M14" i="15"/>
  <c r="I11" i="15"/>
  <c r="L12" i="15"/>
  <c r="C12" i="15"/>
  <c r="R12" i="15"/>
  <c r="S12" i="15" s="1"/>
  <c r="T12" i="15" s="1"/>
  <c r="M14" i="14"/>
  <c r="Q14" i="14"/>
  <c r="B14" i="14"/>
  <c r="M13" i="13"/>
  <c r="N9" i="13"/>
  <c r="O9" i="13" s="1"/>
  <c r="L11" i="13"/>
  <c r="C13" i="13"/>
  <c r="R13" i="13"/>
  <c r="D11" i="13"/>
  <c r="B12" i="13"/>
  <c r="Q12" i="13"/>
  <c r="S12" i="13" s="1"/>
  <c r="T12" i="13" s="1"/>
  <c r="N9" i="12"/>
  <c r="O9" i="12" s="1"/>
  <c r="C13" i="12"/>
  <c r="R13" i="12"/>
  <c r="L11" i="12"/>
  <c r="M13" i="12"/>
  <c r="D11" i="12"/>
  <c r="B12" i="12"/>
  <c r="Q12" i="12"/>
  <c r="S12" i="12" s="1"/>
  <c r="T12" i="12" s="1"/>
  <c r="M13" i="11"/>
  <c r="C12" i="11"/>
  <c r="D12" i="11" s="1"/>
  <c r="J12" i="11" s="1"/>
  <c r="R12" i="11"/>
  <c r="S12" i="11" s="1"/>
  <c r="T12" i="11" s="1"/>
  <c r="I11" i="11"/>
  <c r="N11" i="11" s="1"/>
  <c r="O11" i="11" s="1"/>
  <c r="L12" i="11"/>
  <c r="B13" i="11"/>
  <c r="Q13" i="11"/>
  <c r="N10" i="11"/>
  <c r="O10" i="11" s="1"/>
  <c r="N9" i="10"/>
  <c r="O9" i="10" s="1"/>
  <c r="R13" i="10"/>
  <c r="C13" i="10"/>
  <c r="L11" i="10"/>
  <c r="I10" i="10"/>
  <c r="Q12" i="10"/>
  <c r="S12" i="10" s="1"/>
  <c r="T12" i="10" s="1"/>
  <c r="B12" i="10"/>
  <c r="D11" i="10"/>
  <c r="J11" i="10" s="1"/>
  <c r="M14" i="9"/>
  <c r="C14" i="9"/>
  <c r="R14" i="9"/>
  <c r="L12" i="9"/>
  <c r="I11" i="9"/>
  <c r="Q13" i="9"/>
  <c r="S13" i="9" s="1"/>
  <c r="T13" i="9" s="1"/>
  <c r="B13" i="9"/>
  <c r="D12" i="9"/>
  <c r="J12" i="9" s="1"/>
  <c r="N10" i="9"/>
  <c r="O10" i="9" s="1"/>
  <c r="I10" i="8"/>
  <c r="D11" i="8"/>
  <c r="N9" i="8"/>
  <c r="O9" i="8" s="1"/>
  <c r="D12" i="7"/>
  <c r="J12" i="7" s="1"/>
  <c r="I11" i="7"/>
  <c r="N10" i="7"/>
  <c r="O10" i="7" s="1"/>
  <c r="M13" i="7"/>
  <c r="S12" i="7"/>
  <c r="T12" i="7" s="1"/>
  <c r="L13" i="7" l="1"/>
  <c r="N10" i="14"/>
  <c r="O10" i="14" s="1"/>
  <c r="J11" i="14"/>
  <c r="I11" i="14"/>
  <c r="L12" i="14"/>
  <c r="R13" i="14"/>
  <c r="S13" i="14" s="1"/>
  <c r="T13" i="14" s="1"/>
  <c r="C13" i="14"/>
  <c r="D12" i="14"/>
  <c r="L12" i="8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M14" i="10"/>
  <c r="F15" i="9"/>
  <c r="F15" i="8"/>
  <c r="M14" i="8"/>
  <c r="G15" i="7"/>
  <c r="M15" i="6"/>
  <c r="I12" i="16"/>
  <c r="L13" i="16"/>
  <c r="D13" i="16"/>
  <c r="J13" i="16" s="1"/>
  <c r="Q14" i="16"/>
  <c r="B14" i="16"/>
  <c r="S13" i="16"/>
  <c r="T13" i="16" s="1"/>
  <c r="R14" i="16"/>
  <c r="C14" i="16"/>
  <c r="N11" i="16"/>
  <c r="O11" i="16" s="1"/>
  <c r="C13" i="15"/>
  <c r="D13" i="15" s="1"/>
  <c r="J13" i="15" s="1"/>
  <c r="R13" i="15"/>
  <c r="S13" i="15" s="1"/>
  <c r="T13" i="15" s="1"/>
  <c r="M15" i="15"/>
  <c r="B14" i="15"/>
  <c r="Q14" i="15"/>
  <c r="N11" i="15"/>
  <c r="O11" i="15" s="1"/>
  <c r="N10" i="15"/>
  <c r="O10" i="15" s="1"/>
  <c r="D12" i="15"/>
  <c r="J12" i="15" s="1"/>
  <c r="Q15" i="14"/>
  <c r="B15" i="14"/>
  <c r="M15" i="14"/>
  <c r="Q13" i="13"/>
  <c r="S13" i="13" s="1"/>
  <c r="T13" i="13" s="1"/>
  <c r="D12" i="13"/>
  <c r="B13" i="13"/>
  <c r="L12" i="13"/>
  <c r="R14" i="13"/>
  <c r="C14" i="13"/>
  <c r="M14" i="13"/>
  <c r="N10" i="12"/>
  <c r="O10" i="12" s="1"/>
  <c r="L12" i="12"/>
  <c r="Q13" i="12"/>
  <c r="S13" i="12" s="1"/>
  <c r="T13" i="12" s="1"/>
  <c r="D12" i="12"/>
  <c r="B13" i="12"/>
  <c r="R14" i="12"/>
  <c r="C14" i="12"/>
  <c r="M14" i="12"/>
  <c r="C13" i="11"/>
  <c r="D13" i="11" s="1"/>
  <c r="J13" i="11" s="1"/>
  <c r="R13" i="11"/>
  <c r="S13" i="11" s="1"/>
  <c r="T13" i="11" s="1"/>
  <c r="I12" i="11"/>
  <c r="L13" i="11"/>
  <c r="M14" i="11"/>
  <c r="Q14" i="11"/>
  <c r="B14" i="11"/>
  <c r="N10" i="10"/>
  <c r="O10" i="10" s="1"/>
  <c r="C14" i="10"/>
  <c r="R14" i="10"/>
  <c r="B13" i="10"/>
  <c r="Q13" i="10"/>
  <c r="S13" i="10" s="1"/>
  <c r="T13" i="10" s="1"/>
  <c r="D12" i="10"/>
  <c r="J12" i="10" s="1"/>
  <c r="L12" i="10"/>
  <c r="I11" i="10"/>
  <c r="N11" i="9"/>
  <c r="O11" i="9" s="1"/>
  <c r="Q14" i="9"/>
  <c r="S14" i="9" s="1"/>
  <c r="T14" i="9" s="1"/>
  <c r="D13" i="9"/>
  <c r="J13" i="9" s="1"/>
  <c r="B14" i="9"/>
  <c r="C15" i="9"/>
  <c r="R15" i="9"/>
  <c r="L13" i="9"/>
  <c r="I12" i="9"/>
  <c r="M15" i="9"/>
  <c r="D12" i="8"/>
  <c r="I11" i="8"/>
  <c r="N10" i="8"/>
  <c r="O10" i="8" s="1"/>
  <c r="M14" i="7"/>
  <c r="N11" i="7"/>
  <c r="O11" i="7" s="1"/>
  <c r="D13" i="7"/>
  <c r="J13" i="7" s="1"/>
  <c r="I12" i="7"/>
  <c r="S13" i="7"/>
  <c r="T13" i="7" s="1"/>
  <c r="N11" i="14" l="1"/>
  <c r="O11" i="14" s="1"/>
  <c r="N11" i="13"/>
  <c r="O11" i="13" s="1"/>
  <c r="R14" i="14"/>
  <c r="S14" i="14" s="1"/>
  <c r="T14" i="14" s="1"/>
  <c r="C14" i="14"/>
  <c r="D13" i="14"/>
  <c r="J12" i="14"/>
  <c r="L13" i="14"/>
  <c r="I12" i="14"/>
  <c r="N12" i="14" s="1"/>
  <c r="O12" i="14" s="1"/>
  <c r="J12" i="13"/>
  <c r="I12" i="13"/>
  <c r="L14" i="7"/>
  <c r="C15" i="7"/>
  <c r="R15" i="7"/>
  <c r="B15" i="7"/>
  <c r="Q15" i="7"/>
  <c r="Q14" i="8"/>
  <c r="B14" i="8"/>
  <c r="R14" i="8"/>
  <c r="C14" i="8"/>
  <c r="L13" i="8"/>
  <c r="J12" i="8"/>
  <c r="J12" i="12"/>
  <c r="I12" i="12"/>
  <c r="F16" i="12"/>
  <c r="F16" i="10"/>
  <c r="M15" i="10"/>
  <c r="F16" i="9"/>
  <c r="F16" i="8"/>
  <c r="M15" i="8"/>
  <c r="G16" i="7"/>
  <c r="M16" i="6"/>
  <c r="L14" i="16"/>
  <c r="I13" i="16"/>
  <c r="Q15" i="16"/>
  <c r="B15" i="16"/>
  <c r="D14" i="16"/>
  <c r="J14" i="16" s="1"/>
  <c r="S14" i="16"/>
  <c r="T14" i="16" s="1"/>
  <c r="R15" i="16"/>
  <c r="C15" i="16"/>
  <c r="N12" i="16"/>
  <c r="O12" i="16" s="1"/>
  <c r="B15" i="15"/>
  <c r="Q15" i="15"/>
  <c r="I12" i="15"/>
  <c r="L13" i="15"/>
  <c r="L14" i="15"/>
  <c r="I13" i="15"/>
  <c r="M16" i="15"/>
  <c r="R14" i="15"/>
  <c r="S14" i="15" s="1"/>
  <c r="T14" i="15" s="1"/>
  <c r="C14" i="15"/>
  <c r="M16" i="14"/>
  <c r="Q16" i="14"/>
  <c r="B16" i="14"/>
  <c r="L13" i="13"/>
  <c r="Q14" i="13"/>
  <c r="S14" i="13" s="1"/>
  <c r="T14" i="13" s="1"/>
  <c r="B14" i="13"/>
  <c r="D13" i="13"/>
  <c r="M15" i="13"/>
  <c r="R15" i="13"/>
  <c r="C15" i="13"/>
  <c r="N11" i="12"/>
  <c r="O11" i="12" s="1"/>
  <c r="B14" i="12"/>
  <c r="D13" i="12"/>
  <c r="Q14" i="12"/>
  <c r="S14" i="12" s="1"/>
  <c r="T14" i="12" s="1"/>
  <c r="L13" i="12"/>
  <c r="M15" i="12"/>
  <c r="R15" i="12"/>
  <c r="C15" i="12"/>
  <c r="N12" i="11"/>
  <c r="O12" i="11" s="1"/>
  <c r="C14" i="11"/>
  <c r="D14" i="11" s="1"/>
  <c r="J14" i="11" s="1"/>
  <c r="R14" i="11"/>
  <c r="S14" i="11" s="1"/>
  <c r="T14" i="11" s="1"/>
  <c r="Q15" i="11"/>
  <c r="B15" i="11"/>
  <c r="L14" i="11"/>
  <c r="I13" i="11"/>
  <c r="N13" i="11" s="1"/>
  <c r="O13" i="11" s="1"/>
  <c r="M15" i="11"/>
  <c r="L13" i="10"/>
  <c r="I12" i="10"/>
  <c r="Q14" i="10"/>
  <c r="S14" i="10" s="1"/>
  <c r="T14" i="10" s="1"/>
  <c r="D13" i="10"/>
  <c r="J13" i="10" s="1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J14" i="9" s="1"/>
  <c r="B15" i="9"/>
  <c r="M16" i="9"/>
  <c r="I13" i="9"/>
  <c r="L14" i="9"/>
  <c r="D13" i="8"/>
  <c r="I12" i="8"/>
  <c r="S13" i="8"/>
  <c r="T13" i="8" s="1"/>
  <c r="N11" i="8"/>
  <c r="O11" i="8" s="1"/>
  <c r="I13" i="7"/>
  <c r="S14" i="7"/>
  <c r="T14" i="7" s="1"/>
  <c r="N12" i="7"/>
  <c r="O12" i="7" s="1"/>
  <c r="D14" i="7"/>
  <c r="J14" i="7" s="1"/>
  <c r="M15" i="7"/>
  <c r="L15" i="7" l="1"/>
  <c r="J13" i="14"/>
  <c r="I13" i="14"/>
  <c r="L14" i="14"/>
  <c r="D14" i="14"/>
  <c r="R15" i="14"/>
  <c r="S15" i="14" s="1"/>
  <c r="T15" i="14" s="1"/>
  <c r="C15" i="14"/>
  <c r="B16" i="7"/>
  <c r="Q16" i="7"/>
  <c r="L14" i="8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M16" i="10"/>
  <c r="F17" i="9"/>
  <c r="F17" i="8"/>
  <c r="M16" i="8"/>
  <c r="G17" i="7"/>
  <c r="M17" i="6"/>
  <c r="L15" i="16"/>
  <c r="I14" i="16"/>
  <c r="D15" i="16"/>
  <c r="J15" i="16" s="1"/>
  <c r="Q16" i="16"/>
  <c r="B16" i="16"/>
  <c r="R16" i="16"/>
  <c r="C16" i="16"/>
  <c r="S15" i="16"/>
  <c r="T15" i="16" s="1"/>
  <c r="M17" i="15"/>
  <c r="R15" i="15"/>
  <c r="S15" i="15" s="1"/>
  <c r="T15" i="15" s="1"/>
  <c r="C15" i="15"/>
  <c r="N12" i="15"/>
  <c r="O12" i="15" s="1"/>
  <c r="D14" i="15"/>
  <c r="J14" i="15" s="1"/>
  <c r="Q16" i="15"/>
  <c r="B16" i="15"/>
  <c r="N13" i="15"/>
  <c r="O13" i="15" s="1"/>
  <c r="Q17" i="14"/>
  <c r="B17" i="14"/>
  <c r="M17" i="14"/>
  <c r="D14" i="13"/>
  <c r="Q15" i="13"/>
  <c r="S15" i="13" s="1"/>
  <c r="T15" i="13" s="1"/>
  <c r="B15" i="13"/>
  <c r="L14" i="13"/>
  <c r="R16" i="13"/>
  <c r="C16" i="13"/>
  <c r="N12" i="13"/>
  <c r="O12" i="13" s="1"/>
  <c r="R16" i="12"/>
  <c r="C16" i="12"/>
  <c r="L14" i="12"/>
  <c r="D14" i="12"/>
  <c r="B15" i="12"/>
  <c r="Q15" i="12"/>
  <c r="S15" i="12" s="1"/>
  <c r="T15" i="12" s="1"/>
  <c r="M16" i="12"/>
  <c r="N12" i="12"/>
  <c r="O12" i="12" s="1"/>
  <c r="Q16" i="11"/>
  <c r="B16" i="11"/>
  <c r="M16" i="11"/>
  <c r="L15" i="11"/>
  <c r="I14" i="11"/>
  <c r="R15" i="11"/>
  <c r="S15" i="11" s="1"/>
  <c r="T15" i="11" s="1"/>
  <c r="C15" i="11"/>
  <c r="Q15" i="10"/>
  <c r="S15" i="10" s="1"/>
  <c r="T15" i="10" s="1"/>
  <c r="B15" i="10"/>
  <c r="D14" i="10"/>
  <c r="J14" i="10" s="1"/>
  <c r="I13" i="10"/>
  <c r="L14" i="10"/>
  <c r="C16" i="10"/>
  <c r="R16" i="10"/>
  <c r="N12" i="10"/>
  <c r="O12" i="10" s="1"/>
  <c r="M17" i="9"/>
  <c r="Q16" i="9"/>
  <c r="S16" i="9" s="1"/>
  <c r="T16" i="9" s="1"/>
  <c r="D15" i="9"/>
  <c r="J15" i="9" s="1"/>
  <c r="B16" i="9"/>
  <c r="C17" i="9"/>
  <c r="R17" i="9"/>
  <c r="I14" i="9"/>
  <c r="N14" i="9" s="1"/>
  <c r="O14" i="9" s="1"/>
  <c r="L15" i="9"/>
  <c r="N13" i="9"/>
  <c r="O13" i="9" s="1"/>
  <c r="D14" i="8"/>
  <c r="I13" i="8"/>
  <c r="S14" i="8"/>
  <c r="T14" i="8" s="1"/>
  <c r="N12" i="8"/>
  <c r="O12" i="8" s="1"/>
  <c r="S15" i="7"/>
  <c r="T15" i="7" s="1"/>
  <c r="D15" i="7"/>
  <c r="J15" i="7" s="1"/>
  <c r="I14" i="7"/>
  <c r="M16" i="7"/>
  <c r="N13" i="7"/>
  <c r="O13" i="7" s="1"/>
  <c r="N13" i="14" l="1"/>
  <c r="O13" i="14" s="1"/>
  <c r="N13" i="13"/>
  <c r="O13" i="13" s="1"/>
  <c r="J14" i="14"/>
  <c r="L15" i="14"/>
  <c r="I14" i="14"/>
  <c r="D15" i="14"/>
  <c r="C16" i="14"/>
  <c r="R16" i="14"/>
  <c r="S16" i="14" s="1"/>
  <c r="T16" i="14" s="1"/>
  <c r="L16" i="7"/>
  <c r="Q16" i="8"/>
  <c r="B16" i="8"/>
  <c r="C17" i="7"/>
  <c r="R17" i="7"/>
  <c r="J14" i="13"/>
  <c r="I14" i="13"/>
  <c r="L15" i="8"/>
  <c r="J14" i="8"/>
  <c r="J14" i="12"/>
  <c r="I14" i="12"/>
  <c r="C16" i="8"/>
  <c r="R16" i="8"/>
  <c r="B17" i="7"/>
  <c r="Q17" i="7"/>
  <c r="F18" i="12"/>
  <c r="F18" i="10"/>
  <c r="M17" i="10"/>
  <c r="F18" i="9"/>
  <c r="M18" i="9" s="1"/>
  <c r="F18" i="8"/>
  <c r="M17" i="8"/>
  <c r="G18" i="7"/>
  <c r="M18" i="6"/>
  <c r="R17" i="16"/>
  <c r="C17" i="16"/>
  <c r="L16" i="16"/>
  <c r="I15" i="16"/>
  <c r="N14" i="16"/>
  <c r="O14" i="16" s="1"/>
  <c r="Q17" i="16"/>
  <c r="B17" i="16"/>
  <c r="D16" i="16"/>
  <c r="J16" i="16" s="1"/>
  <c r="S16" i="16"/>
  <c r="T16" i="16" s="1"/>
  <c r="R16" i="15"/>
  <c r="S16" i="15" s="1"/>
  <c r="T16" i="15" s="1"/>
  <c r="C16" i="15"/>
  <c r="D16" i="15" s="1"/>
  <c r="J16" i="15" s="1"/>
  <c r="B17" i="15"/>
  <c r="Q17" i="15"/>
  <c r="M18" i="15"/>
  <c r="D15" i="15"/>
  <c r="J15" i="15" s="1"/>
  <c r="L15" i="15"/>
  <c r="I14" i="15"/>
  <c r="M18" i="14"/>
  <c r="B18" i="14"/>
  <c r="Q18" i="14"/>
  <c r="M16" i="13"/>
  <c r="D15" i="13"/>
  <c r="Q16" i="13"/>
  <c r="B16" i="13"/>
  <c r="L15" i="13"/>
  <c r="R17" i="13"/>
  <c r="C17" i="13"/>
  <c r="M17" i="13"/>
  <c r="D15" i="12"/>
  <c r="B16" i="12"/>
  <c r="Q16" i="12"/>
  <c r="S16" i="12" s="1"/>
  <c r="T16" i="12" s="1"/>
  <c r="L15" i="12"/>
  <c r="N13" i="12"/>
  <c r="O13" i="12" s="1"/>
  <c r="R17" i="12"/>
  <c r="C17" i="12"/>
  <c r="M17" i="12"/>
  <c r="N14" i="11"/>
  <c r="O14" i="11" s="1"/>
  <c r="M17" i="11"/>
  <c r="R16" i="11"/>
  <c r="S16" i="11" s="1"/>
  <c r="T16" i="11" s="1"/>
  <c r="C16" i="11"/>
  <c r="D16" i="11" s="1"/>
  <c r="J16" i="11" s="1"/>
  <c r="Q17" i="11"/>
  <c r="B17" i="11"/>
  <c r="D15" i="11"/>
  <c r="J15" i="11" s="1"/>
  <c r="C17" i="10"/>
  <c r="R17" i="10"/>
  <c r="N13" i="10"/>
  <c r="O13" i="10" s="1"/>
  <c r="Q16" i="10"/>
  <c r="S16" i="10" s="1"/>
  <c r="T16" i="10" s="1"/>
  <c r="D15" i="10"/>
  <c r="J15" i="10" s="1"/>
  <c r="B16" i="10"/>
  <c r="I14" i="10"/>
  <c r="L15" i="10"/>
  <c r="R18" i="9"/>
  <c r="C18" i="9"/>
  <c r="Q17" i="9"/>
  <c r="S17" i="9" s="1"/>
  <c r="T17" i="9" s="1"/>
  <c r="D16" i="9"/>
  <c r="J16" i="9" s="1"/>
  <c r="B17" i="9"/>
  <c r="L16" i="9"/>
  <c r="I15" i="9"/>
  <c r="N13" i="8"/>
  <c r="O13" i="8" s="1"/>
  <c r="S16" i="8"/>
  <c r="T16" i="8" s="1"/>
  <c r="D15" i="8"/>
  <c r="I14" i="8"/>
  <c r="S15" i="8"/>
  <c r="T15" i="8" s="1"/>
  <c r="I15" i="7"/>
  <c r="S16" i="7"/>
  <c r="T16" i="7" s="1"/>
  <c r="M17" i="7"/>
  <c r="N14" i="7"/>
  <c r="O14" i="7" s="1"/>
  <c r="D16" i="7"/>
  <c r="J16" i="7" s="1"/>
  <c r="N14" i="13" l="1"/>
  <c r="O14" i="13" s="1"/>
  <c r="N14" i="14"/>
  <c r="O14" i="14" s="1"/>
  <c r="R17" i="14"/>
  <c r="S17" i="14" s="1"/>
  <c r="T17" i="14" s="1"/>
  <c r="D16" i="14"/>
  <c r="C17" i="14"/>
  <c r="J15" i="14"/>
  <c r="L16" i="14"/>
  <c r="I15" i="14"/>
  <c r="N15" i="14" s="1"/>
  <c r="O15" i="14" s="1"/>
  <c r="L16" i="8"/>
  <c r="J15" i="8"/>
  <c r="L17" i="7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M18" i="10"/>
  <c r="F19" i="9"/>
  <c r="F19" i="8"/>
  <c r="M18" i="8"/>
  <c r="G19" i="7"/>
  <c r="M19" i="6"/>
  <c r="N15" i="16"/>
  <c r="O15" i="16" s="1"/>
  <c r="S17" i="16"/>
  <c r="T17" i="16" s="1"/>
  <c r="L17" i="16"/>
  <c r="I16" i="16"/>
  <c r="R18" i="16"/>
  <c r="C18" i="16"/>
  <c r="B18" i="16"/>
  <c r="D17" i="16"/>
  <c r="J17" i="16" s="1"/>
  <c r="Q18" i="16"/>
  <c r="L17" i="15"/>
  <c r="I16" i="15"/>
  <c r="Q18" i="15"/>
  <c r="B18" i="15"/>
  <c r="L16" i="15"/>
  <c r="I15" i="15"/>
  <c r="R17" i="15"/>
  <c r="S17" i="15" s="1"/>
  <c r="T17" i="15" s="1"/>
  <c r="C17" i="15"/>
  <c r="D17" i="15" s="1"/>
  <c r="J17" i="15" s="1"/>
  <c r="M19" i="15"/>
  <c r="N14" i="15"/>
  <c r="O14" i="15" s="1"/>
  <c r="B19" i="14"/>
  <c r="Q19" i="14"/>
  <c r="M19" i="14"/>
  <c r="R18" i="13"/>
  <c r="C18" i="13"/>
  <c r="D16" i="13"/>
  <c r="Q17" i="13"/>
  <c r="S17" i="13" s="1"/>
  <c r="T17" i="13" s="1"/>
  <c r="B17" i="13"/>
  <c r="M18" i="13"/>
  <c r="L16" i="13"/>
  <c r="N14" i="12"/>
  <c r="O14" i="12" s="1"/>
  <c r="M18" i="12"/>
  <c r="D16" i="12"/>
  <c r="Q17" i="12"/>
  <c r="S17" i="12" s="1"/>
  <c r="T17" i="12" s="1"/>
  <c r="B17" i="12"/>
  <c r="R18" i="12"/>
  <c r="C18" i="12"/>
  <c r="L16" i="12"/>
  <c r="C17" i="11"/>
  <c r="R17" i="11"/>
  <c r="S17" i="11" s="1"/>
  <c r="T17" i="11" s="1"/>
  <c r="L16" i="11"/>
  <c r="I15" i="11"/>
  <c r="M18" i="11"/>
  <c r="L17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J16" i="10" s="1"/>
  <c r="I15" i="10"/>
  <c r="L16" i="10"/>
  <c r="M19" i="9"/>
  <c r="Q18" i="9"/>
  <c r="S18" i="9" s="1"/>
  <c r="T18" i="9" s="1"/>
  <c r="D17" i="9"/>
  <c r="J17" i="9" s="1"/>
  <c r="B18" i="9"/>
  <c r="I16" i="9"/>
  <c r="L17" i="9"/>
  <c r="N15" i="9"/>
  <c r="O15" i="9" s="1"/>
  <c r="R19" i="9"/>
  <c r="C19" i="9"/>
  <c r="N14" i="8"/>
  <c r="O14" i="8" s="1"/>
  <c r="S17" i="8"/>
  <c r="T17" i="8" s="1"/>
  <c r="D16" i="8"/>
  <c r="I15" i="8"/>
  <c r="N15" i="7"/>
  <c r="O15" i="7" s="1"/>
  <c r="D17" i="7"/>
  <c r="J17" i="7" s="1"/>
  <c r="M18" i="7"/>
  <c r="I16" i="7"/>
  <c r="S17" i="7"/>
  <c r="T17" i="7" s="1"/>
  <c r="R18" i="14" l="1"/>
  <c r="S18" i="14" s="1"/>
  <c r="T18" i="14" s="1"/>
  <c r="C18" i="14"/>
  <c r="D17" i="14"/>
  <c r="J16" i="14"/>
  <c r="L17" i="14"/>
  <c r="I16" i="14"/>
  <c r="C19" i="7"/>
  <c r="R19" i="7"/>
  <c r="C18" i="8"/>
  <c r="R18" i="8"/>
  <c r="J16" i="13"/>
  <c r="I16" i="13"/>
  <c r="N16" i="13" s="1"/>
  <c r="O16" i="13" s="1"/>
  <c r="J16" i="12"/>
  <c r="I16" i="12"/>
  <c r="B19" i="7"/>
  <c r="Q19" i="7"/>
  <c r="L17" i="8"/>
  <c r="J16" i="8"/>
  <c r="Q18" i="8"/>
  <c r="B18" i="8"/>
  <c r="L18" i="7"/>
  <c r="N15" i="15"/>
  <c r="O15" i="15" s="1"/>
  <c r="F20" i="12"/>
  <c r="F20" i="10"/>
  <c r="M19" i="10"/>
  <c r="F20" i="9"/>
  <c r="F20" i="8"/>
  <c r="M19" i="8"/>
  <c r="G20" i="7"/>
  <c r="M20" i="6"/>
  <c r="N16" i="16"/>
  <c r="O16" i="16" s="1"/>
  <c r="B19" i="16"/>
  <c r="Q19" i="16"/>
  <c r="D18" i="16"/>
  <c r="J18" i="16" s="1"/>
  <c r="R19" i="16"/>
  <c r="C19" i="16"/>
  <c r="L18" i="16"/>
  <c r="I17" i="16"/>
  <c r="S18" i="16"/>
  <c r="T18" i="16" s="1"/>
  <c r="Q19" i="15"/>
  <c r="B19" i="15"/>
  <c r="L18" i="15"/>
  <c r="I17" i="15"/>
  <c r="M20" i="15"/>
  <c r="C18" i="15"/>
  <c r="R18" i="15"/>
  <c r="S18" i="15" s="1"/>
  <c r="T18" i="15" s="1"/>
  <c r="N16" i="15"/>
  <c r="O16" i="15" s="1"/>
  <c r="M20" i="14"/>
  <c r="Q20" i="14"/>
  <c r="B20" i="14"/>
  <c r="M19" i="13"/>
  <c r="Q18" i="13"/>
  <c r="S18" i="13" s="1"/>
  <c r="T18" i="13" s="1"/>
  <c r="D17" i="13"/>
  <c r="B18" i="13"/>
  <c r="L17" i="13"/>
  <c r="R19" i="13"/>
  <c r="C19" i="13"/>
  <c r="N15" i="13"/>
  <c r="O15" i="13" s="1"/>
  <c r="Q18" i="12"/>
  <c r="S18" i="12" s="1"/>
  <c r="T18" i="12" s="1"/>
  <c r="D17" i="12"/>
  <c r="B18" i="12"/>
  <c r="L17" i="12"/>
  <c r="N15" i="12"/>
  <c r="O15" i="12" s="1"/>
  <c r="M19" i="12"/>
  <c r="R19" i="12"/>
  <c r="C19" i="12"/>
  <c r="R18" i="11"/>
  <c r="S18" i="11" s="1"/>
  <c r="T18" i="11" s="1"/>
  <c r="C18" i="11"/>
  <c r="D18" i="11" s="1"/>
  <c r="J18" i="11" s="1"/>
  <c r="Q19" i="11"/>
  <c r="B19" i="11"/>
  <c r="M19" i="11"/>
  <c r="N16" i="11"/>
  <c r="O16" i="11" s="1"/>
  <c r="D17" i="11"/>
  <c r="J17" i="11" s="1"/>
  <c r="N15" i="11"/>
  <c r="O15" i="11" s="1"/>
  <c r="N15" i="10"/>
  <c r="O15" i="10" s="1"/>
  <c r="I16" i="10"/>
  <c r="L17" i="10"/>
  <c r="B18" i="10"/>
  <c r="Q18" i="10"/>
  <c r="S18" i="10" s="1"/>
  <c r="T18" i="10" s="1"/>
  <c r="D17" i="10"/>
  <c r="J17" i="10" s="1"/>
  <c r="R19" i="10"/>
  <c r="C19" i="10"/>
  <c r="N16" i="9"/>
  <c r="O16" i="9" s="1"/>
  <c r="Q19" i="9"/>
  <c r="S19" i="9" s="1"/>
  <c r="T19" i="9" s="1"/>
  <c r="D18" i="9"/>
  <c r="J18" i="9" s="1"/>
  <c r="B19" i="9"/>
  <c r="M20" i="9"/>
  <c r="L18" i="9"/>
  <c r="I17" i="9"/>
  <c r="N17" i="9" s="1"/>
  <c r="O17" i="9" s="1"/>
  <c r="R20" i="9"/>
  <c r="C20" i="9"/>
  <c r="D17" i="8"/>
  <c r="I16" i="8"/>
  <c r="N15" i="8"/>
  <c r="O15" i="8" s="1"/>
  <c r="N16" i="7"/>
  <c r="O16" i="7" s="1"/>
  <c r="M19" i="7"/>
  <c r="D18" i="7"/>
  <c r="J18" i="7" s="1"/>
  <c r="I17" i="7"/>
  <c r="S18" i="7"/>
  <c r="T18" i="7" s="1"/>
  <c r="N16" i="14" l="1"/>
  <c r="O16" i="14" s="1"/>
  <c r="J17" i="14"/>
  <c r="L18" i="14"/>
  <c r="I17" i="14"/>
  <c r="D18" i="14"/>
  <c r="R19" i="14"/>
  <c r="S19" i="14" s="1"/>
  <c r="T19" i="14" s="1"/>
  <c r="C19" i="14"/>
  <c r="L19" i="7"/>
  <c r="B19" i="8"/>
  <c r="Q19" i="8"/>
  <c r="L18" i="8"/>
  <c r="J17" i="8"/>
  <c r="J17" i="12"/>
  <c r="I17" i="12"/>
  <c r="J17" i="13"/>
  <c r="I17" i="13"/>
  <c r="N17" i="13" s="1"/>
  <c r="O17" i="13" s="1"/>
  <c r="R19" i="8"/>
  <c r="C19" i="8"/>
  <c r="B20" i="7"/>
  <c r="Q20" i="7"/>
  <c r="C20" i="7"/>
  <c r="R20" i="7"/>
  <c r="F21" i="12"/>
  <c r="F21" i="10"/>
  <c r="M20" i="10"/>
  <c r="F21" i="9"/>
  <c r="F21" i="8"/>
  <c r="M20" i="8"/>
  <c r="G21" i="7"/>
  <c r="M21" i="6"/>
  <c r="I18" i="16"/>
  <c r="L19" i="16"/>
  <c r="Q20" i="16"/>
  <c r="B20" i="16"/>
  <c r="D19" i="16"/>
  <c r="J19" i="16" s="1"/>
  <c r="S19" i="16"/>
  <c r="T19" i="16" s="1"/>
  <c r="C20" i="16"/>
  <c r="R20" i="16"/>
  <c r="N17" i="16"/>
  <c r="O17" i="16" s="1"/>
  <c r="M21" i="15"/>
  <c r="N17" i="15"/>
  <c r="O17" i="15" s="1"/>
  <c r="Q20" i="15"/>
  <c r="B20" i="15"/>
  <c r="C19" i="15"/>
  <c r="R19" i="15"/>
  <c r="S19" i="15" s="1"/>
  <c r="T19" i="15" s="1"/>
  <c r="D18" i="15"/>
  <c r="J18" i="15" s="1"/>
  <c r="Q21" i="14"/>
  <c r="B21" i="14"/>
  <c r="M21" i="14"/>
  <c r="L18" i="13"/>
  <c r="R20" i="13"/>
  <c r="C20" i="13"/>
  <c r="Q19" i="13"/>
  <c r="S19" i="13" s="1"/>
  <c r="T19" i="13" s="1"/>
  <c r="D18" i="13"/>
  <c r="B19" i="13"/>
  <c r="M20" i="12"/>
  <c r="N16" i="12"/>
  <c r="O16" i="12" s="1"/>
  <c r="R20" i="12"/>
  <c r="C20" i="12"/>
  <c r="Q19" i="12"/>
  <c r="S19" i="12" s="1"/>
  <c r="T19" i="12" s="1"/>
  <c r="D18" i="12"/>
  <c r="B19" i="12"/>
  <c r="L18" i="12"/>
  <c r="M20" i="11"/>
  <c r="L19" i="11"/>
  <c r="I18" i="11"/>
  <c r="Q20" i="11"/>
  <c r="B20" i="11"/>
  <c r="I17" i="11"/>
  <c r="L18" i="11"/>
  <c r="R19" i="11"/>
  <c r="S19" i="11" s="1"/>
  <c r="T19" i="11" s="1"/>
  <c r="C19" i="11"/>
  <c r="D19" i="11" s="1"/>
  <c r="J19" i="11" s="1"/>
  <c r="N16" i="10"/>
  <c r="O16" i="10" s="1"/>
  <c r="R20" i="10"/>
  <c r="C20" i="10"/>
  <c r="I17" i="10"/>
  <c r="L18" i="10"/>
  <c r="D18" i="10"/>
  <c r="J18" i="10" s="1"/>
  <c r="Q19" i="10"/>
  <c r="S19" i="10" s="1"/>
  <c r="T19" i="10" s="1"/>
  <c r="B19" i="10"/>
  <c r="C21" i="9"/>
  <c r="R21" i="9"/>
  <c r="B20" i="9"/>
  <c r="Q20" i="9"/>
  <c r="S20" i="9" s="1"/>
  <c r="T20" i="9" s="1"/>
  <c r="D19" i="9"/>
  <c r="J19" i="9" s="1"/>
  <c r="L19" i="9"/>
  <c r="I18" i="9"/>
  <c r="M21" i="9"/>
  <c r="I17" i="8"/>
  <c r="S18" i="8"/>
  <c r="T18" i="8" s="1"/>
  <c r="N16" i="8"/>
  <c r="O16" i="8" s="1"/>
  <c r="D18" i="8"/>
  <c r="N17" i="7"/>
  <c r="O17" i="7" s="1"/>
  <c r="D19" i="7"/>
  <c r="J19" i="7" s="1"/>
  <c r="I18" i="7"/>
  <c r="S19" i="7"/>
  <c r="T19" i="7" s="1"/>
  <c r="M20" i="7"/>
  <c r="S19" i="8" l="1"/>
  <c r="T19" i="8" s="1"/>
  <c r="N17" i="14"/>
  <c r="O17" i="14" s="1"/>
  <c r="C20" i="14"/>
  <c r="R20" i="14"/>
  <c r="S20" i="14" s="1"/>
  <c r="T20" i="14" s="1"/>
  <c r="D19" i="14"/>
  <c r="J18" i="14"/>
  <c r="I18" i="14"/>
  <c r="N18" i="14" s="1"/>
  <c r="O18" i="14" s="1"/>
  <c r="L19" i="14"/>
  <c r="C21" i="7"/>
  <c r="R21" i="7"/>
  <c r="J18" i="13"/>
  <c r="I18" i="13"/>
  <c r="B21" i="7"/>
  <c r="Q21" i="7"/>
  <c r="J18" i="12"/>
  <c r="I18" i="12"/>
  <c r="R20" i="8"/>
  <c r="S20" i="8" s="1"/>
  <c r="T20" i="8" s="1"/>
  <c r="C20" i="8"/>
  <c r="B20" i="8"/>
  <c r="Q20" i="8"/>
  <c r="L19" i="8"/>
  <c r="J18" i="8"/>
  <c r="L20" i="7"/>
  <c r="F22" i="12"/>
  <c r="F22" i="10"/>
  <c r="M21" i="10"/>
  <c r="F22" i="9"/>
  <c r="F22" i="8"/>
  <c r="M21" i="8"/>
  <c r="G22" i="7"/>
  <c r="M22" i="6"/>
  <c r="I19" i="16"/>
  <c r="L20" i="16"/>
  <c r="R21" i="16"/>
  <c r="C21" i="16"/>
  <c r="S20" i="16"/>
  <c r="T20" i="16" s="1"/>
  <c r="Q21" i="16"/>
  <c r="B21" i="16"/>
  <c r="D20" i="16"/>
  <c r="J20" i="16" s="1"/>
  <c r="N18" i="16"/>
  <c r="O18" i="16" s="1"/>
  <c r="Q21" i="15"/>
  <c r="B21" i="15"/>
  <c r="R20" i="15"/>
  <c r="S20" i="15" s="1"/>
  <c r="T20" i="15" s="1"/>
  <c r="C20" i="15"/>
  <c r="D19" i="15"/>
  <c r="J19" i="15" s="1"/>
  <c r="I18" i="15"/>
  <c r="L19" i="15"/>
  <c r="M22" i="15"/>
  <c r="Q22" i="14"/>
  <c r="B22" i="14"/>
  <c r="M22" i="14"/>
  <c r="M20" i="13"/>
  <c r="L19" i="13"/>
  <c r="Q20" i="13"/>
  <c r="D19" i="13"/>
  <c r="B20" i="13"/>
  <c r="R21" i="13"/>
  <c r="C21" i="13"/>
  <c r="M21" i="13"/>
  <c r="L19" i="12"/>
  <c r="R21" i="12"/>
  <c r="C21" i="12"/>
  <c r="N17" i="12"/>
  <c r="O17" i="12" s="1"/>
  <c r="Q20" i="12"/>
  <c r="S20" i="12" s="1"/>
  <c r="T20" i="12" s="1"/>
  <c r="D19" i="12"/>
  <c r="B20" i="12"/>
  <c r="M21" i="12"/>
  <c r="M21" i="11"/>
  <c r="N18" i="11"/>
  <c r="O18" i="11" s="1"/>
  <c r="B21" i="11"/>
  <c r="Q21" i="11"/>
  <c r="L20" i="11"/>
  <c r="I19" i="11"/>
  <c r="R20" i="11"/>
  <c r="S20" i="11" s="1"/>
  <c r="T20" i="11" s="1"/>
  <c r="C20" i="11"/>
  <c r="D20" i="11" s="1"/>
  <c r="J20" i="11" s="1"/>
  <c r="N17" i="11"/>
  <c r="O17" i="11" s="1"/>
  <c r="R21" i="10"/>
  <c r="C21" i="10"/>
  <c r="N17" i="10"/>
  <c r="O17" i="10" s="1"/>
  <c r="Q20" i="10"/>
  <c r="S20" i="10" s="1"/>
  <c r="T20" i="10" s="1"/>
  <c r="D19" i="10"/>
  <c r="J19" i="10" s="1"/>
  <c r="B20" i="10"/>
  <c r="L19" i="10"/>
  <c r="I18" i="10"/>
  <c r="M22" i="9"/>
  <c r="C22" i="9"/>
  <c r="R22" i="9"/>
  <c r="L20" i="9"/>
  <c r="I19" i="9"/>
  <c r="N18" i="9"/>
  <c r="O18" i="9" s="1"/>
  <c r="B21" i="9"/>
  <c r="D20" i="9"/>
  <c r="J20" i="9" s="1"/>
  <c r="Q21" i="9"/>
  <c r="S21" i="9" s="1"/>
  <c r="T21" i="9" s="1"/>
  <c r="D19" i="8"/>
  <c r="N17" i="8"/>
  <c r="O17" i="8" s="1"/>
  <c r="I18" i="8"/>
  <c r="M21" i="7"/>
  <c r="N18" i="7"/>
  <c r="O18" i="7" s="1"/>
  <c r="S20" i="7"/>
  <c r="T20" i="7" s="1"/>
  <c r="D20" i="7"/>
  <c r="J20" i="7" s="1"/>
  <c r="I19" i="7"/>
  <c r="L21" i="7" l="1"/>
  <c r="J19" i="14"/>
  <c r="L20" i="14"/>
  <c r="I19" i="14"/>
  <c r="C21" i="14"/>
  <c r="D20" i="14"/>
  <c r="R21" i="14"/>
  <c r="S21" i="14" s="1"/>
  <c r="T21" i="14" s="1"/>
  <c r="L20" i="8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M22" i="10"/>
  <c r="F23" i="9"/>
  <c r="F23" i="8"/>
  <c r="M22" i="8"/>
  <c r="G23" i="7"/>
  <c r="M23" i="6"/>
  <c r="L21" i="16"/>
  <c r="I20" i="16"/>
  <c r="S21" i="16"/>
  <c r="T21" i="16" s="1"/>
  <c r="R22" i="16"/>
  <c r="C22" i="16"/>
  <c r="B22" i="16"/>
  <c r="Q22" i="16"/>
  <c r="D21" i="16"/>
  <c r="J21" i="16" s="1"/>
  <c r="R21" i="15"/>
  <c r="C21" i="15"/>
  <c r="D21" i="15" s="1"/>
  <c r="J21" i="15" s="1"/>
  <c r="M23" i="15"/>
  <c r="D20" i="15"/>
  <c r="J20" i="15" s="1"/>
  <c r="I19" i="15"/>
  <c r="L20" i="15"/>
  <c r="B22" i="15"/>
  <c r="Q22" i="15"/>
  <c r="S21" i="15"/>
  <c r="T21" i="15" s="1"/>
  <c r="B23" i="14"/>
  <c r="Q23" i="14"/>
  <c r="M23" i="14"/>
  <c r="L20" i="13"/>
  <c r="C22" i="13"/>
  <c r="R22" i="13"/>
  <c r="B21" i="13"/>
  <c r="D20" i="13"/>
  <c r="Q21" i="13"/>
  <c r="S21" i="13" s="1"/>
  <c r="T21" i="13" s="1"/>
  <c r="M22" i="13"/>
  <c r="N18" i="13"/>
  <c r="O18" i="13" s="1"/>
  <c r="C22" i="12"/>
  <c r="R22" i="12"/>
  <c r="L20" i="12"/>
  <c r="M22" i="12"/>
  <c r="D20" i="12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L21" i="11"/>
  <c r="N19" i="11"/>
  <c r="O19" i="11" s="1"/>
  <c r="M22" i="11"/>
  <c r="N18" i="10"/>
  <c r="O18" i="10" s="1"/>
  <c r="B21" i="10"/>
  <c r="Q21" i="10"/>
  <c r="S21" i="10" s="1"/>
  <c r="T21" i="10" s="1"/>
  <c r="D20" i="10"/>
  <c r="J20" i="10" s="1"/>
  <c r="L20" i="10"/>
  <c r="I19" i="10"/>
  <c r="C22" i="10"/>
  <c r="R22" i="10"/>
  <c r="N19" i="9"/>
  <c r="O19" i="9" s="1"/>
  <c r="B22" i="9"/>
  <c r="D21" i="9"/>
  <c r="J21" i="9" s="1"/>
  <c r="Q22" i="9"/>
  <c r="S22" i="9" s="1"/>
  <c r="T22" i="9" s="1"/>
  <c r="M23" i="9"/>
  <c r="C23" i="9"/>
  <c r="R23" i="9"/>
  <c r="I20" i="9"/>
  <c r="L21" i="9"/>
  <c r="D20" i="8"/>
  <c r="S21" i="8"/>
  <c r="T21" i="8" s="1"/>
  <c r="N18" i="8"/>
  <c r="O18" i="8" s="1"/>
  <c r="I19" i="8"/>
  <c r="N19" i="7"/>
  <c r="O19" i="7" s="1"/>
  <c r="I20" i="7"/>
  <c r="D21" i="7"/>
  <c r="J21" i="7" s="1"/>
  <c r="S21" i="7"/>
  <c r="T21" i="7" s="1"/>
  <c r="M22" i="7"/>
  <c r="N19" i="8" l="1"/>
  <c r="O19" i="8" s="1"/>
  <c r="J20" i="14"/>
  <c r="L21" i="14"/>
  <c r="I20" i="14"/>
  <c r="C22" i="14"/>
  <c r="D21" i="14"/>
  <c r="R22" i="14"/>
  <c r="S22" i="14" s="1"/>
  <c r="T22" i="14" s="1"/>
  <c r="N19" i="14"/>
  <c r="O19" i="14" s="1"/>
  <c r="C22" i="8"/>
  <c r="R22" i="8"/>
  <c r="L21" i="8"/>
  <c r="J20" i="8"/>
  <c r="J20" i="12"/>
  <c r="I20" i="12"/>
  <c r="J20" i="13"/>
  <c r="I20" i="13"/>
  <c r="C23" i="7"/>
  <c r="R23" i="7"/>
  <c r="Q22" i="8"/>
  <c r="B22" i="8"/>
  <c r="B23" i="7"/>
  <c r="Q23" i="7"/>
  <c r="S23" i="7" s="1"/>
  <c r="T23" i="7" s="1"/>
  <c r="L22" i="7"/>
  <c r="N19" i="15"/>
  <c r="O19" i="15" s="1"/>
  <c r="F24" i="12"/>
  <c r="F24" i="10"/>
  <c r="M23" i="10"/>
  <c r="F24" i="9"/>
  <c r="F24" i="8"/>
  <c r="M23" i="8"/>
  <c r="L23" i="7"/>
  <c r="G24" i="7"/>
  <c r="M24" i="6"/>
  <c r="N20" i="16"/>
  <c r="O20" i="16" s="1"/>
  <c r="C23" i="16"/>
  <c r="R23" i="16"/>
  <c r="I21" i="16"/>
  <c r="L22" i="16"/>
  <c r="S22" i="16"/>
  <c r="T22" i="16" s="1"/>
  <c r="D22" i="16"/>
  <c r="J22" i="16" s="1"/>
  <c r="Q23" i="16"/>
  <c r="B23" i="16"/>
  <c r="M24" i="15"/>
  <c r="Q23" i="15"/>
  <c r="B23" i="15"/>
  <c r="R22" i="15"/>
  <c r="S22" i="15" s="1"/>
  <c r="T22" i="15" s="1"/>
  <c r="C22" i="15"/>
  <c r="D22" i="15" s="1"/>
  <c r="J22" i="15" s="1"/>
  <c r="L21" i="15"/>
  <c r="I20" i="15"/>
  <c r="I21" i="15"/>
  <c r="L22" i="15"/>
  <c r="M24" i="14"/>
  <c r="Q24" i="14"/>
  <c r="B24" i="14"/>
  <c r="B22" i="13"/>
  <c r="Q22" i="13"/>
  <c r="S22" i="13" s="1"/>
  <c r="T22" i="13" s="1"/>
  <c r="D21" i="13"/>
  <c r="L21" i="13"/>
  <c r="C23" i="13"/>
  <c r="R23" i="13"/>
  <c r="M23" i="13"/>
  <c r="N19" i="13"/>
  <c r="O19" i="13" s="1"/>
  <c r="B22" i="12"/>
  <c r="Q22" i="12"/>
  <c r="S22" i="12" s="1"/>
  <c r="T22" i="12" s="1"/>
  <c r="D21" i="12"/>
  <c r="M23" i="12"/>
  <c r="N19" i="12"/>
  <c r="O19" i="12" s="1"/>
  <c r="L21" i="12"/>
  <c r="C23" i="12"/>
  <c r="R23" i="12"/>
  <c r="C22" i="11"/>
  <c r="D22" i="11" s="1"/>
  <c r="J22" i="11" s="1"/>
  <c r="R22" i="11"/>
  <c r="S22" i="11" s="1"/>
  <c r="T22" i="11" s="1"/>
  <c r="M23" i="11"/>
  <c r="B23" i="11"/>
  <c r="Q23" i="11"/>
  <c r="D21" i="11"/>
  <c r="J21" i="11" s="1"/>
  <c r="N19" i="10"/>
  <c r="O19" i="10" s="1"/>
  <c r="I20" i="10"/>
  <c r="L21" i="10"/>
  <c r="C23" i="10"/>
  <c r="R23" i="10"/>
  <c r="B22" i="10"/>
  <c r="D21" i="10"/>
  <c r="J21" i="10" s="1"/>
  <c r="Q22" i="10"/>
  <c r="S22" i="10" s="1"/>
  <c r="T22" i="10" s="1"/>
  <c r="N20" i="9"/>
  <c r="O20" i="9" s="1"/>
  <c r="C24" i="9"/>
  <c r="R24" i="9"/>
  <c r="M24" i="9"/>
  <c r="L22" i="9"/>
  <c r="I21" i="9"/>
  <c r="B23" i="9"/>
  <c r="Q23" i="9"/>
  <c r="S23" i="9" s="1"/>
  <c r="T23" i="9" s="1"/>
  <c r="D22" i="9"/>
  <c r="J22" i="9" s="1"/>
  <c r="I20" i="8"/>
  <c r="S22" i="8"/>
  <c r="T22" i="8" s="1"/>
  <c r="D21" i="8"/>
  <c r="I21" i="7"/>
  <c r="S22" i="7"/>
  <c r="T22" i="7" s="1"/>
  <c r="D22" i="7"/>
  <c r="J22" i="7" s="1"/>
  <c r="N20" i="7"/>
  <c r="O20" i="7" s="1"/>
  <c r="M23" i="7"/>
  <c r="N20" i="14" l="1"/>
  <c r="O20" i="14" s="1"/>
  <c r="J21" i="14"/>
  <c r="I21" i="14"/>
  <c r="L22" i="14"/>
  <c r="R23" i="14"/>
  <c r="S23" i="14" s="1"/>
  <c r="T23" i="14" s="1"/>
  <c r="C23" i="14"/>
  <c r="D22" i="14"/>
  <c r="B24" i="7"/>
  <c r="Q24" i="7"/>
  <c r="J21" i="12"/>
  <c r="I21" i="12"/>
  <c r="J21" i="13"/>
  <c r="I21" i="13"/>
  <c r="B23" i="8"/>
  <c r="Q23" i="8"/>
  <c r="L22" i="8"/>
  <c r="J21" i="8"/>
  <c r="C24" i="7"/>
  <c r="R24" i="7"/>
  <c r="C23" i="8"/>
  <c r="R23" i="8"/>
  <c r="N21" i="16"/>
  <c r="O21" i="16" s="1"/>
  <c r="F25" i="12"/>
  <c r="F25" i="10"/>
  <c r="M24" i="10"/>
  <c r="F25" i="9"/>
  <c r="F25" i="8"/>
  <c r="M24" i="8"/>
  <c r="G25" i="7"/>
  <c r="M25" i="6"/>
  <c r="S23" i="16"/>
  <c r="T23" i="16" s="1"/>
  <c r="Q24" i="16"/>
  <c r="B24" i="16"/>
  <c r="D23" i="16"/>
  <c r="J23" i="16" s="1"/>
  <c r="R24" i="16"/>
  <c r="C24" i="16"/>
  <c r="L23" i="16"/>
  <c r="I22" i="16"/>
  <c r="N21" i="15"/>
  <c r="O21" i="15" s="1"/>
  <c r="M25" i="15"/>
  <c r="B24" i="15"/>
  <c r="Q24" i="15"/>
  <c r="L23" i="15"/>
  <c r="I22" i="15"/>
  <c r="N20" i="15"/>
  <c r="O20" i="15" s="1"/>
  <c r="C23" i="15"/>
  <c r="D23" i="15" s="1"/>
  <c r="J23" i="15" s="1"/>
  <c r="R23" i="15"/>
  <c r="S23" i="15" s="1"/>
  <c r="T23" i="15" s="1"/>
  <c r="B25" i="14"/>
  <c r="Q25" i="14"/>
  <c r="M25" i="14"/>
  <c r="M24" i="13"/>
  <c r="R24" i="13"/>
  <c r="C24" i="13"/>
  <c r="N20" i="13"/>
  <c r="O20" i="13" s="1"/>
  <c r="L22" i="13"/>
  <c r="Q23" i="13"/>
  <c r="S23" i="13" s="1"/>
  <c r="T23" i="13" s="1"/>
  <c r="D22" i="13"/>
  <c r="B23" i="13"/>
  <c r="M24" i="12"/>
  <c r="R24" i="12"/>
  <c r="C24" i="12"/>
  <c r="L22" i="12"/>
  <c r="N20" i="12"/>
  <c r="O20" i="12" s="1"/>
  <c r="Q23" i="12"/>
  <c r="S23" i="12" s="1"/>
  <c r="T23" i="12" s="1"/>
  <c r="D22" i="12"/>
  <c r="B23" i="12"/>
  <c r="B24" i="11"/>
  <c r="Q24" i="11"/>
  <c r="M24" i="11"/>
  <c r="L23" i="11"/>
  <c r="I22" i="11"/>
  <c r="L22" i="11"/>
  <c r="I21" i="11"/>
  <c r="N21" i="11" s="1"/>
  <c r="O21" i="11" s="1"/>
  <c r="R23" i="11"/>
  <c r="S23" i="11" s="1"/>
  <c r="T23" i="11" s="1"/>
  <c r="C23" i="11"/>
  <c r="L22" i="10"/>
  <c r="I21" i="10"/>
  <c r="C24" i="10"/>
  <c r="R24" i="10"/>
  <c r="N20" i="10"/>
  <c r="O20" i="10" s="1"/>
  <c r="B23" i="10"/>
  <c r="D22" i="10"/>
  <c r="J22" i="10" s="1"/>
  <c r="Q23" i="10"/>
  <c r="S23" i="10" s="1"/>
  <c r="T23" i="10" s="1"/>
  <c r="N21" i="9"/>
  <c r="O21" i="9" s="1"/>
  <c r="B24" i="9"/>
  <c r="Q24" i="9"/>
  <c r="S24" i="9" s="1"/>
  <c r="T24" i="9" s="1"/>
  <c r="D23" i="9"/>
  <c r="J23" i="9" s="1"/>
  <c r="C25" i="9"/>
  <c r="R25" i="9"/>
  <c r="L23" i="9"/>
  <c r="I22" i="9"/>
  <c r="M25" i="9"/>
  <c r="D22" i="8"/>
  <c r="N20" i="8"/>
  <c r="O20" i="8" s="1"/>
  <c r="I21" i="8"/>
  <c r="D23" i="7"/>
  <c r="J23" i="7" s="1"/>
  <c r="N21" i="7"/>
  <c r="O21" i="7" s="1"/>
  <c r="M24" i="7"/>
  <c r="I22" i="7"/>
  <c r="N21" i="14" l="1"/>
  <c r="O21" i="14" s="1"/>
  <c r="J22" i="14"/>
  <c r="L23" i="14"/>
  <c r="I22" i="14"/>
  <c r="C24" i="14"/>
  <c r="R24" i="14"/>
  <c r="S24" i="14" s="1"/>
  <c r="T24" i="14" s="1"/>
  <c r="D23" i="14"/>
  <c r="Q24" i="8"/>
  <c r="B24" i="8"/>
  <c r="R24" i="8"/>
  <c r="C24" i="8"/>
  <c r="C25" i="7"/>
  <c r="R25" i="7"/>
  <c r="L23" i="8"/>
  <c r="J22" i="8"/>
  <c r="J22" i="12"/>
  <c r="I22" i="12"/>
  <c r="J22" i="13"/>
  <c r="I22" i="13"/>
  <c r="L24" i="7"/>
  <c r="B25" i="7"/>
  <c r="Q25" i="7"/>
  <c r="F26" i="12"/>
  <c r="F26" i="10"/>
  <c r="M25" i="10"/>
  <c r="F26" i="9"/>
  <c r="F26" i="8"/>
  <c r="M25" i="8"/>
  <c r="G26" i="7"/>
  <c r="M26" i="6"/>
  <c r="I23" i="16"/>
  <c r="L24" i="16"/>
  <c r="N22" i="16"/>
  <c r="O22" i="16" s="1"/>
  <c r="S24" i="16"/>
  <c r="T24" i="16" s="1"/>
  <c r="Q25" i="16"/>
  <c r="D24" i="16"/>
  <c r="J24" i="16" s="1"/>
  <c r="B25" i="16"/>
  <c r="R25" i="16"/>
  <c r="C25" i="16"/>
  <c r="R24" i="15"/>
  <c r="S24" i="15" s="1"/>
  <c r="T24" i="15" s="1"/>
  <c r="C24" i="15"/>
  <c r="N22" i="15"/>
  <c r="O22" i="15" s="1"/>
  <c r="L24" i="15"/>
  <c r="I23" i="15"/>
  <c r="N23" i="15" s="1"/>
  <c r="O23" i="15" s="1"/>
  <c r="Q25" i="15"/>
  <c r="B25" i="15"/>
  <c r="M26" i="15"/>
  <c r="M26" i="14"/>
  <c r="Q26" i="14"/>
  <c r="B26" i="14"/>
  <c r="N21" i="13"/>
  <c r="O21" i="13" s="1"/>
  <c r="L23" i="13"/>
  <c r="C25" i="13"/>
  <c r="R25" i="13"/>
  <c r="M25" i="13"/>
  <c r="B24" i="13"/>
  <c r="Q24" i="13"/>
  <c r="S24" i="13" s="1"/>
  <c r="T24" i="13" s="1"/>
  <c r="D23" i="13"/>
  <c r="C25" i="12"/>
  <c r="R25" i="12"/>
  <c r="B24" i="12"/>
  <c r="Q24" i="12"/>
  <c r="S24" i="12" s="1"/>
  <c r="T24" i="12" s="1"/>
  <c r="D23" i="12"/>
  <c r="N21" i="12"/>
  <c r="O21" i="12" s="1"/>
  <c r="L23" i="12"/>
  <c r="M25" i="12"/>
  <c r="N22" i="11"/>
  <c r="O22" i="11" s="1"/>
  <c r="M25" i="11"/>
  <c r="C24" i="11"/>
  <c r="R24" i="11"/>
  <c r="S24" i="11"/>
  <c r="T24" i="11" s="1"/>
  <c r="D23" i="11"/>
  <c r="J23" i="11" s="1"/>
  <c r="B25" i="11"/>
  <c r="Q25" i="11"/>
  <c r="R25" i="10"/>
  <c r="C25" i="10"/>
  <c r="I22" i="10"/>
  <c r="L23" i="10"/>
  <c r="Q24" i="10"/>
  <c r="S24" i="10" s="1"/>
  <c r="T24" i="10" s="1"/>
  <c r="D23" i="10"/>
  <c r="J23" i="10" s="1"/>
  <c r="B24" i="10"/>
  <c r="N21" i="10"/>
  <c r="O21" i="10" s="1"/>
  <c r="M26" i="9"/>
  <c r="N22" i="9"/>
  <c r="O22" i="9" s="1"/>
  <c r="C26" i="9"/>
  <c r="R26" i="9"/>
  <c r="B25" i="9"/>
  <c r="D24" i="9"/>
  <c r="J24" i="9" s="1"/>
  <c r="Q25" i="9"/>
  <c r="S25" i="9" s="1"/>
  <c r="T25" i="9" s="1"/>
  <c r="L24" i="9"/>
  <c r="I23" i="9"/>
  <c r="S23" i="8"/>
  <c r="T23" i="8" s="1"/>
  <c r="I22" i="8"/>
  <c r="N21" i="8"/>
  <c r="O21" i="8" s="1"/>
  <c r="D23" i="8"/>
  <c r="S24" i="7"/>
  <c r="T24" i="7" s="1"/>
  <c r="N22" i="7"/>
  <c r="O22" i="7" s="1"/>
  <c r="D24" i="7"/>
  <c r="J24" i="7" s="1"/>
  <c r="M25" i="7"/>
  <c r="I23" i="7"/>
  <c r="N22" i="12" l="1"/>
  <c r="O22" i="12" s="1"/>
  <c r="L25" i="7"/>
  <c r="C25" i="14"/>
  <c r="D24" i="14"/>
  <c r="R25" i="14"/>
  <c r="S25" i="14" s="1"/>
  <c r="T25" i="14" s="1"/>
  <c r="N22" i="14"/>
  <c r="O22" i="14" s="1"/>
  <c r="J23" i="14"/>
  <c r="L24" i="14"/>
  <c r="I23" i="14"/>
  <c r="B26" i="7"/>
  <c r="Q26" i="7"/>
  <c r="C26" i="7"/>
  <c r="R26" i="7"/>
  <c r="R25" i="8"/>
  <c r="C25" i="8"/>
  <c r="J23" i="12"/>
  <c r="I23" i="12"/>
  <c r="Q25" i="8"/>
  <c r="B25" i="8"/>
  <c r="L24" i="8"/>
  <c r="J23" i="8"/>
  <c r="J23" i="13"/>
  <c r="I23" i="13"/>
  <c r="F27" i="12"/>
  <c r="F27" i="10"/>
  <c r="M26" i="10"/>
  <c r="F27" i="9"/>
  <c r="F27" i="8"/>
  <c r="M26" i="8"/>
  <c r="G27" i="7"/>
  <c r="M27" i="6"/>
  <c r="Q26" i="16"/>
  <c r="B26" i="16"/>
  <c r="D25" i="16"/>
  <c r="J25" i="16" s="1"/>
  <c r="S25" i="16"/>
  <c r="T25" i="16" s="1"/>
  <c r="I24" i="16"/>
  <c r="L25" i="16"/>
  <c r="R26" i="16"/>
  <c r="C26" i="16"/>
  <c r="N23" i="16"/>
  <c r="O23" i="16" s="1"/>
  <c r="M27" i="15"/>
  <c r="Q26" i="15"/>
  <c r="B26" i="15"/>
  <c r="C25" i="15"/>
  <c r="R25" i="15"/>
  <c r="S25" i="15" s="1"/>
  <c r="T25" i="15" s="1"/>
  <c r="D24" i="15"/>
  <c r="J24" i="15" s="1"/>
  <c r="B27" i="14"/>
  <c r="Q27" i="14"/>
  <c r="M27" i="14"/>
  <c r="R26" i="13"/>
  <c r="C26" i="13"/>
  <c r="L24" i="13"/>
  <c r="N22" i="13"/>
  <c r="O22" i="13" s="1"/>
  <c r="Q25" i="13"/>
  <c r="S25" i="13" s="1"/>
  <c r="T25" i="13" s="1"/>
  <c r="D24" i="13"/>
  <c r="B25" i="13"/>
  <c r="L24" i="12"/>
  <c r="Q25" i="12"/>
  <c r="S25" i="12" s="1"/>
  <c r="T25" i="12" s="1"/>
  <c r="D24" i="12"/>
  <c r="B25" i="12"/>
  <c r="M26" i="12"/>
  <c r="R26" i="12"/>
  <c r="C26" i="12"/>
  <c r="L24" i="11"/>
  <c r="I23" i="11"/>
  <c r="C25" i="11"/>
  <c r="D25" i="11" s="1"/>
  <c r="J25" i="11" s="1"/>
  <c r="R25" i="11"/>
  <c r="S25" i="11" s="1"/>
  <c r="T25" i="11" s="1"/>
  <c r="Q26" i="11"/>
  <c r="B26" i="11"/>
  <c r="D24" i="11"/>
  <c r="J24" i="11" s="1"/>
  <c r="M26" i="11"/>
  <c r="N22" i="10"/>
  <c r="O22" i="10" s="1"/>
  <c r="L24" i="10"/>
  <c r="I23" i="10"/>
  <c r="C26" i="10"/>
  <c r="R26" i="10"/>
  <c r="B25" i="10"/>
  <c r="Q25" i="10"/>
  <c r="S25" i="10" s="1"/>
  <c r="T25" i="10" s="1"/>
  <c r="D24" i="10"/>
  <c r="J24" i="10" s="1"/>
  <c r="I24" i="9"/>
  <c r="L25" i="9"/>
  <c r="M27" i="9"/>
  <c r="R27" i="9"/>
  <c r="C27" i="9"/>
  <c r="Q26" i="9"/>
  <c r="S26" i="9" s="1"/>
  <c r="T26" i="9" s="1"/>
  <c r="D25" i="9"/>
  <c r="J25" i="9" s="1"/>
  <c r="B26" i="9"/>
  <c r="N23" i="9"/>
  <c r="O23" i="9" s="1"/>
  <c r="N22" i="8"/>
  <c r="O22" i="8" s="1"/>
  <c r="I23" i="8"/>
  <c r="S24" i="8"/>
  <c r="T24" i="8" s="1"/>
  <c r="D24" i="8"/>
  <c r="S25" i="7"/>
  <c r="T25" i="7" s="1"/>
  <c r="N23" i="7"/>
  <c r="O23" i="7" s="1"/>
  <c r="M26" i="7"/>
  <c r="D25" i="7"/>
  <c r="J25" i="7" s="1"/>
  <c r="I24" i="7"/>
  <c r="N23" i="14" l="1"/>
  <c r="O23" i="14" s="1"/>
  <c r="S25" i="8"/>
  <c r="T25" i="8" s="1"/>
  <c r="J24" i="14"/>
  <c r="L25" i="14"/>
  <c r="I24" i="14"/>
  <c r="R26" i="14"/>
  <c r="S26" i="14" s="1"/>
  <c r="T26" i="14" s="1"/>
  <c r="C26" i="14"/>
  <c r="D25" i="14"/>
  <c r="L25" i="8"/>
  <c r="J24" i="8"/>
  <c r="L26" i="7"/>
  <c r="C26" i="8"/>
  <c r="R26" i="8"/>
  <c r="S26" i="8" s="1"/>
  <c r="T26" i="8" s="1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M27" i="10"/>
  <c r="F28" i="9"/>
  <c r="F28" i="8"/>
  <c r="M27" i="8"/>
  <c r="G28" i="7"/>
  <c r="M28" i="6"/>
  <c r="R27" i="16"/>
  <c r="C27" i="16"/>
  <c r="L26" i="16"/>
  <c r="I25" i="16"/>
  <c r="B27" i="16"/>
  <c r="D26" i="16"/>
  <c r="J26" i="16" s="1"/>
  <c r="Q27" i="16"/>
  <c r="S26" i="16"/>
  <c r="T26" i="16" s="1"/>
  <c r="R26" i="15"/>
  <c r="S26" i="15" s="1"/>
  <c r="T26" i="15" s="1"/>
  <c r="C26" i="15"/>
  <c r="D26" i="15" s="1"/>
  <c r="J26" i="15" s="1"/>
  <c r="D25" i="15"/>
  <c r="J25" i="15" s="1"/>
  <c r="Q27" i="15"/>
  <c r="B27" i="15"/>
  <c r="I24" i="15"/>
  <c r="L25" i="15"/>
  <c r="M28" i="15"/>
  <c r="M28" i="14"/>
  <c r="Q28" i="14"/>
  <c r="B28" i="14"/>
  <c r="M26" i="13"/>
  <c r="N23" i="13"/>
  <c r="O23" i="13" s="1"/>
  <c r="D25" i="13"/>
  <c r="B26" i="13"/>
  <c r="Q26" i="13"/>
  <c r="S26" i="13" s="1"/>
  <c r="T26" i="13" s="1"/>
  <c r="M27" i="13"/>
  <c r="L25" i="13"/>
  <c r="C27" i="13"/>
  <c r="R27" i="13"/>
  <c r="L25" i="12"/>
  <c r="M27" i="12"/>
  <c r="D25" i="12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L26" i="11"/>
  <c r="I25" i="11"/>
  <c r="M27" i="11"/>
  <c r="I24" i="11"/>
  <c r="L25" i="11"/>
  <c r="N23" i="11"/>
  <c r="O23" i="11" s="1"/>
  <c r="N23" i="10"/>
  <c r="O23" i="10" s="1"/>
  <c r="R27" i="10"/>
  <c r="C27" i="10"/>
  <c r="L25" i="10"/>
  <c r="I24" i="10"/>
  <c r="Q26" i="10"/>
  <c r="S26" i="10" s="1"/>
  <c r="T26" i="10" s="1"/>
  <c r="D25" i="10"/>
  <c r="J25" i="10" s="1"/>
  <c r="B26" i="10"/>
  <c r="N24" i="9"/>
  <c r="O24" i="9" s="1"/>
  <c r="R28" i="9"/>
  <c r="C28" i="9"/>
  <c r="I25" i="9"/>
  <c r="L26" i="9"/>
  <c r="M28" i="9"/>
  <c r="Q27" i="9"/>
  <c r="S27" i="9" s="1"/>
  <c r="T27" i="9" s="1"/>
  <c r="D26" i="9"/>
  <c r="J26" i="9" s="1"/>
  <c r="B27" i="9"/>
  <c r="N23" i="8"/>
  <c r="O23" i="8" s="1"/>
  <c r="D25" i="8"/>
  <c r="I24" i="8"/>
  <c r="N24" i="7"/>
  <c r="O24" i="7" s="1"/>
  <c r="D26" i="7"/>
  <c r="J26" i="7" s="1"/>
  <c r="I25" i="7"/>
  <c r="S26" i="7"/>
  <c r="T26" i="7" s="1"/>
  <c r="M27" i="7"/>
  <c r="N24" i="14" l="1"/>
  <c r="O24" i="14" s="1"/>
  <c r="N24" i="13"/>
  <c r="O24" i="13" s="1"/>
  <c r="J25" i="14"/>
  <c r="L26" i="14"/>
  <c r="I25" i="14"/>
  <c r="N25" i="14" s="1"/>
  <c r="O25" i="14" s="1"/>
  <c r="D26" i="14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L26" i="8"/>
  <c r="J25" i="8"/>
  <c r="R27" i="8"/>
  <c r="C27" i="8"/>
  <c r="J25" i="13"/>
  <c r="I25" i="13"/>
  <c r="L27" i="7"/>
  <c r="N24" i="15"/>
  <c r="O24" i="15" s="1"/>
  <c r="F29" i="12"/>
  <c r="F29" i="10"/>
  <c r="M28" i="10"/>
  <c r="F29" i="9"/>
  <c r="N24" i="8"/>
  <c r="O24" i="8" s="1"/>
  <c r="F29" i="8"/>
  <c r="M28" i="8"/>
  <c r="G29" i="7"/>
  <c r="M29" i="6"/>
  <c r="Q28" i="16"/>
  <c r="B28" i="16"/>
  <c r="D27" i="16"/>
  <c r="J27" i="16" s="1"/>
  <c r="N25" i="16"/>
  <c r="O25" i="16" s="1"/>
  <c r="S27" i="16"/>
  <c r="T27" i="16" s="1"/>
  <c r="C28" i="16"/>
  <c r="R28" i="16"/>
  <c r="L27" i="16"/>
  <c r="I26" i="16"/>
  <c r="Q28" i="15"/>
  <c r="B28" i="15"/>
  <c r="L27" i="15"/>
  <c r="I26" i="15"/>
  <c r="C27" i="15"/>
  <c r="D27" i="15" s="1"/>
  <c r="J27" i="15" s="1"/>
  <c r="R27" i="15"/>
  <c r="S27" i="15" s="1"/>
  <c r="T27" i="15" s="1"/>
  <c r="M29" i="15"/>
  <c r="L26" i="15"/>
  <c r="I25" i="15"/>
  <c r="M29" i="14"/>
  <c r="Q29" i="14"/>
  <c r="B29" i="14"/>
  <c r="M28" i="13"/>
  <c r="L26" i="13"/>
  <c r="R28" i="13"/>
  <c r="C28" i="13"/>
  <c r="Q27" i="13"/>
  <c r="S27" i="13" s="1"/>
  <c r="T27" i="13" s="1"/>
  <c r="D26" i="13"/>
  <c r="B27" i="13"/>
  <c r="L26" i="12"/>
  <c r="R28" i="12"/>
  <c r="C28" i="12"/>
  <c r="Q27" i="12"/>
  <c r="S27" i="12" s="1"/>
  <c r="T27" i="12" s="1"/>
  <c r="D26" i="12"/>
  <c r="B27" i="12"/>
  <c r="M28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J27" i="11" s="1"/>
  <c r="B28" i="11"/>
  <c r="Q28" i="11"/>
  <c r="M28" i="11"/>
  <c r="D26" i="11"/>
  <c r="J26" i="11" s="1"/>
  <c r="I25" i="10"/>
  <c r="N25" i="10" s="1"/>
  <c r="O25" i="10" s="1"/>
  <c r="L26" i="10"/>
  <c r="N24" i="10"/>
  <c r="O24" i="10" s="1"/>
  <c r="R28" i="10"/>
  <c r="C28" i="10"/>
  <c r="B27" i="10"/>
  <c r="Q27" i="10"/>
  <c r="S27" i="10" s="1"/>
  <c r="T27" i="10" s="1"/>
  <c r="D26" i="10"/>
  <c r="J26" i="10" s="1"/>
  <c r="L27" i="9"/>
  <c r="I26" i="9"/>
  <c r="M29" i="9"/>
  <c r="C29" i="9"/>
  <c r="R29" i="9"/>
  <c r="B28" i="9"/>
  <c r="Q28" i="9"/>
  <c r="S28" i="9" s="1"/>
  <c r="T28" i="9" s="1"/>
  <c r="D27" i="9"/>
  <c r="J27" i="9" s="1"/>
  <c r="N25" i="9"/>
  <c r="O25" i="9" s="1"/>
  <c r="D26" i="8"/>
  <c r="I25" i="8"/>
  <c r="M28" i="7"/>
  <c r="N25" i="7"/>
  <c r="O25" i="7" s="1"/>
  <c r="D27" i="7"/>
  <c r="J27" i="7" s="1"/>
  <c r="I26" i="7"/>
  <c r="S27" i="7"/>
  <c r="T27" i="7" s="1"/>
  <c r="S28" i="7" l="1"/>
  <c r="T28" i="7" s="1"/>
  <c r="R28" i="14"/>
  <c r="S28" i="14" s="1"/>
  <c r="T28" i="14" s="1"/>
  <c r="C28" i="14"/>
  <c r="D27" i="14"/>
  <c r="J26" i="14"/>
  <c r="I26" i="14"/>
  <c r="L27" i="14"/>
  <c r="L27" i="8"/>
  <c r="J26" i="8"/>
  <c r="J26" i="13"/>
  <c r="I26" i="13"/>
  <c r="Q28" i="8"/>
  <c r="B28" i="8"/>
  <c r="J26" i="12"/>
  <c r="I26" i="12"/>
  <c r="R28" i="8"/>
  <c r="C28" i="8"/>
  <c r="B29" i="7"/>
  <c r="Q29" i="7"/>
  <c r="L28" i="7"/>
  <c r="C29" i="7"/>
  <c r="R29" i="7"/>
  <c r="F30" i="12"/>
  <c r="F30" i="10"/>
  <c r="M29" i="10"/>
  <c r="F30" i="9"/>
  <c r="F30" i="8"/>
  <c r="M29" i="8"/>
  <c r="G30" i="7"/>
  <c r="M30" i="6"/>
  <c r="N26" i="16"/>
  <c r="O26" i="16" s="1"/>
  <c r="I27" i="16"/>
  <c r="L28" i="16"/>
  <c r="S28" i="16"/>
  <c r="T28" i="16" s="1"/>
  <c r="Q29" i="16"/>
  <c r="B29" i="16"/>
  <c r="D28" i="16"/>
  <c r="J28" i="16" s="1"/>
  <c r="R29" i="16"/>
  <c r="C29" i="16"/>
  <c r="I27" i="15"/>
  <c r="L28" i="15"/>
  <c r="N25" i="15"/>
  <c r="O25" i="15" s="1"/>
  <c r="N26" i="15"/>
  <c r="O26" i="15" s="1"/>
  <c r="R28" i="15"/>
  <c r="S28" i="15" s="1"/>
  <c r="T28" i="15" s="1"/>
  <c r="C28" i="15"/>
  <c r="M30" i="15"/>
  <c r="B29" i="15"/>
  <c r="Q29" i="15"/>
  <c r="Q30" i="14"/>
  <c r="B30" i="14"/>
  <c r="M30" i="14"/>
  <c r="M29" i="13"/>
  <c r="Q28" i="13"/>
  <c r="S28" i="13" s="1"/>
  <c r="T28" i="13" s="1"/>
  <c r="D27" i="13"/>
  <c r="B28" i="13"/>
  <c r="R29" i="13"/>
  <c r="C29" i="13"/>
  <c r="L27" i="13"/>
  <c r="N25" i="13"/>
  <c r="O25" i="13" s="1"/>
  <c r="R29" i="12"/>
  <c r="C29" i="12"/>
  <c r="N25" i="12"/>
  <c r="O25" i="12" s="1"/>
  <c r="Q28" i="12"/>
  <c r="S28" i="12" s="1"/>
  <c r="T28" i="12" s="1"/>
  <c r="D27" i="12"/>
  <c r="B28" i="12"/>
  <c r="L27" i="12"/>
  <c r="M29" i="12"/>
  <c r="L28" i="11"/>
  <c r="I27" i="11"/>
  <c r="B29" i="11"/>
  <c r="Q29" i="11"/>
  <c r="R28" i="11"/>
  <c r="S28" i="11" s="1"/>
  <c r="T28" i="11" s="1"/>
  <c r="C28" i="11"/>
  <c r="D28" i="11" s="1"/>
  <c r="J28" i="11" s="1"/>
  <c r="I26" i="11"/>
  <c r="L27" i="11"/>
  <c r="M29" i="11"/>
  <c r="R29" i="10"/>
  <c r="C29" i="10"/>
  <c r="I26" i="10"/>
  <c r="L27" i="10"/>
  <c r="Q28" i="10"/>
  <c r="S28" i="10" s="1"/>
  <c r="T28" i="10" s="1"/>
  <c r="D27" i="10"/>
  <c r="J27" i="10" s="1"/>
  <c r="B28" i="10"/>
  <c r="N26" i="9"/>
  <c r="O26" i="9" s="1"/>
  <c r="B29" i="9"/>
  <c r="D28" i="9"/>
  <c r="J28" i="9" s="1"/>
  <c r="Q29" i="9"/>
  <c r="S29" i="9" s="1"/>
  <c r="T29" i="9" s="1"/>
  <c r="C30" i="9"/>
  <c r="R30" i="9"/>
  <c r="M30" i="9"/>
  <c r="L28" i="9"/>
  <c r="I27" i="9"/>
  <c r="N27" i="9" s="1"/>
  <c r="O27" i="9" s="1"/>
  <c r="I26" i="8"/>
  <c r="N25" i="8"/>
  <c r="O25" i="8" s="1"/>
  <c r="D27" i="8"/>
  <c r="S27" i="8"/>
  <c r="T27" i="8" s="1"/>
  <c r="D28" i="7"/>
  <c r="J28" i="7" s="1"/>
  <c r="N26" i="7"/>
  <c r="O26" i="7" s="1"/>
  <c r="I27" i="7"/>
  <c r="M29" i="7"/>
  <c r="N26" i="12" l="1"/>
  <c r="O26" i="12" s="1"/>
  <c r="N26" i="14"/>
  <c r="O26" i="14" s="1"/>
  <c r="J27" i="14"/>
  <c r="I27" i="14"/>
  <c r="L28" i="14"/>
  <c r="R29" i="14"/>
  <c r="S29" i="14" s="1"/>
  <c r="T29" i="14" s="1"/>
  <c r="C29" i="14"/>
  <c r="D28" i="14"/>
  <c r="C30" i="7"/>
  <c r="R30" i="7"/>
  <c r="Q29" i="8"/>
  <c r="B29" i="8"/>
  <c r="J27" i="12"/>
  <c r="I27" i="12"/>
  <c r="B30" i="7"/>
  <c r="Q30" i="7"/>
  <c r="J27" i="13"/>
  <c r="I27" i="13"/>
  <c r="R29" i="8"/>
  <c r="C29" i="8"/>
  <c r="L28" i="8"/>
  <c r="J27" i="8"/>
  <c r="L29" i="7"/>
  <c r="F31" i="12"/>
  <c r="F31" i="10"/>
  <c r="M30" i="10"/>
  <c r="F31" i="9"/>
  <c r="F31" i="8"/>
  <c r="M30" i="8"/>
  <c r="G31" i="7"/>
  <c r="M31" i="6"/>
  <c r="S29" i="16"/>
  <c r="T29" i="16" s="1"/>
  <c r="R30" i="16"/>
  <c r="C30" i="16"/>
  <c r="L29" i="16"/>
  <c r="I28" i="16"/>
  <c r="N27" i="16"/>
  <c r="O27" i="16" s="1"/>
  <c r="B30" i="16"/>
  <c r="Q30" i="16"/>
  <c r="D29" i="16"/>
  <c r="J29" i="16" s="1"/>
  <c r="M31" i="15"/>
  <c r="B30" i="15"/>
  <c r="Q30" i="15"/>
  <c r="R29" i="15"/>
  <c r="S29" i="15" s="1"/>
  <c r="T29" i="15" s="1"/>
  <c r="C29" i="15"/>
  <c r="D29" i="15" s="1"/>
  <c r="J29" i="15" s="1"/>
  <c r="D28" i="15"/>
  <c r="J28" i="15" s="1"/>
  <c r="N27" i="15"/>
  <c r="O27" i="15" s="1"/>
  <c r="B31" i="14"/>
  <c r="Q31" i="14"/>
  <c r="M31" i="14"/>
  <c r="B29" i="13"/>
  <c r="Q29" i="13"/>
  <c r="S29" i="13" s="1"/>
  <c r="T29" i="13" s="1"/>
  <c r="D28" i="13"/>
  <c r="N26" i="13"/>
  <c r="O26" i="13" s="1"/>
  <c r="M30" i="13"/>
  <c r="L28" i="13"/>
  <c r="C30" i="13"/>
  <c r="R30" i="13"/>
  <c r="B29" i="12"/>
  <c r="Q29" i="12"/>
  <c r="S29" i="12" s="1"/>
  <c r="T29" i="12" s="1"/>
  <c r="D28" i="12"/>
  <c r="C30" i="12"/>
  <c r="R30" i="12"/>
  <c r="L28" i="12"/>
  <c r="M30" i="12"/>
  <c r="I28" i="11"/>
  <c r="L29" i="11"/>
  <c r="Q30" i="11"/>
  <c r="B30" i="11"/>
  <c r="N27" i="11"/>
  <c r="O27" i="11" s="1"/>
  <c r="M30" i="11"/>
  <c r="N26" i="11"/>
  <c r="O26" i="11" s="1"/>
  <c r="C29" i="11"/>
  <c r="D29" i="11" s="1"/>
  <c r="J29" i="11" s="1"/>
  <c r="R29" i="11"/>
  <c r="S29" i="11" s="1"/>
  <c r="T29" i="11" s="1"/>
  <c r="N26" i="10"/>
  <c r="O26" i="10" s="1"/>
  <c r="B29" i="10"/>
  <c r="Q29" i="10"/>
  <c r="S29" i="10" s="1"/>
  <c r="T29" i="10" s="1"/>
  <c r="D28" i="10"/>
  <c r="J28" i="10" s="1"/>
  <c r="L28" i="10"/>
  <c r="I27" i="10"/>
  <c r="N27" i="10" s="1"/>
  <c r="O27" i="10" s="1"/>
  <c r="C30" i="10"/>
  <c r="R30" i="10"/>
  <c r="B30" i="9"/>
  <c r="D29" i="9"/>
  <c r="J29" i="9" s="1"/>
  <c r="Q30" i="9"/>
  <c r="S30" i="9" s="1"/>
  <c r="T30" i="9" s="1"/>
  <c r="I28" i="9"/>
  <c r="L29" i="9"/>
  <c r="M31" i="9"/>
  <c r="R31" i="9"/>
  <c r="C31" i="9"/>
  <c r="I27" i="8"/>
  <c r="D28" i="8"/>
  <c r="S28" i="8"/>
  <c r="T28" i="8" s="1"/>
  <c r="N26" i="8"/>
  <c r="O26" i="8" s="1"/>
  <c r="D29" i="7"/>
  <c r="J29" i="7" s="1"/>
  <c r="S29" i="7"/>
  <c r="T29" i="7" s="1"/>
  <c r="N27" i="7"/>
  <c r="O27" i="7" s="1"/>
  <c r="M30" i="7"/>
  <c r="I28" i="7"/>
  <c r="N27" i="14" l="1"/>
  <c r="O27" i="14" s="1"/>
  <c r="J28" i="14"/>
  <c r="I28" i="14"/>
  <c r="L29" i="14"/>
  <c r="R30" i="14"/>
  <c r="S30" i="14" s="1"/>
  <c r="T30" i="14" s="1"/>
  <c r="D29" i="14"/>
  <c r="C30" i="14"/>
  <c r="N27" i="13"/>
  <c r="O27" i="13" s="1"/>
  <c r="L30" i="7"/>
  <c r="B31" i="7"/>
  <c r="Q31" i="7"/>
  <c r="J28" i="12"/>
  <c r="I28" i="12"/>
  <c r="C31" i="7"/>
  <c r="R31" i="7"/>
  <c r="J28" i="13"/>
  <c r="I28" i="13"/>
  <c r="L29" i="8"/>
  <c r="J28" i="8"/>
  <c r="C30" i="8"/>
  <c r="R30" i="8"/>
  <c r="B30" i="8"/>
  <c r="Q30" i="8"/>
  <c r="F32" i="12"/>
  <c r="F32" i="10"/>
  <c r="M31" i="10"/>
  <c r="F32" i="9"/>
  <c r="F32" i="8"/>
  <c r="M31" i="8"/>
  <c r="G32" i="7"/>
  <c r="M32" i="6"/>
  <c r="C31" i="16"/>
  <c r="R31" i="16"/>
  <c r="I29" i="16"/>
  <c r="L30" i="16"/>
  <c r="N28" i="16"/>
  <c r="O28" i="16" s="1"/>
  <c r="S30" i="16"/>
  <c r="T30" i="16" s="1"/>
  <c r="Q31" i="16"/>
  <c r="B31" i="16"/>
  <c r="D30" i="16"/>
  <c r="J30" i="16" s="1"/>
  <c r="I29" i="15"/>
  <c r="L30" i="15"/>
  <c r="Q31" i="15"/>
  <c r="B31" i="15"/>
  <c r="M32" i="15"/>
  <c r="L29" i="15"/>
  <c r="I28" i="15"/>
  <c r="R30" i="15"/>
  <c r="S30" i="15" s="1"/>
  <c r="T30" i="15" s="1"/>
  <c r="C30" i="15"/>
  <c r="D30" i="15" s="1"/>
  <c r="J30" i="15" s="1"/>
  <c r="M32" i="14"/>
  <c r="Q32" i="14"/>
  <c r="B32" i="14"/>
  <c r="C31" i="13"/>
  <c r="R31" i="13"/>
  <c r="L29" i="13"/>
  <c r="B30" i="13"/>
  <c r="Q30" i="13"/>
  <c r="S30" i="13" s="1"/>
  <c r="T30" i="13" s="1"/>
  <c r="D29" i="13"/>
  <c r="N27" i="12"/>
  <c r="O27" i="12" s="1"/>
  <c r="C31" i="12"/>
  <c r="R31" i="12"/>
  <c r="M31" i="12"/>
  <c r="L29" i="12"/>
  <c r="B30" i="12"/>
  <c r="Q30" i="12"/>
  <c r="S30" i="12" s="1"/>
  <c r="T30" i="12" s="1"/>
  <c r="D29" i="12"/>
  <c r="C30" i="11"/>
  <c r="D30" i="11" s="1"/>
  <c r="J30" i="11" s="1"/>
  <c r="R30" i="11"/>
  <c r="S30" i="11" s="1"/>
  <c r="T30" i="11" s="1"/>
  <c r="B31" i="11"/>
  <c r="Q31" i="11"/>
  <c r="L30" i="11"/>
  <c r="I29" i="11"/>
  <c r="N28" i="11"/>
  <c r="O28" i="11" s="1"/>
  <c r="M31" i="11"/>
  <c r="I28" i="10"/>
  <c r="L29" i="10"/>
  <c r="B30" i="10"/>
  <c r="D29" i="10"/>
  <c r="J29" i="10" s="1"/>
  <c r="Q30" i="10"/>
  <c r="S30" i="10" s="1"/>
  <c r="T30" i="10" s="1"/>
  <c r="C31" i="10"/>
  <c r="R31" i="10"/>
  <c r="N28" i="9"/>
  <c r="O28" i="9" s="1"/>
  <c r="L30" i="9"/>
  <c r="I29" i="9"/>
  <c r="M32" i="9"/>
  <c r="B31" i="9"/>
  <c r="Q31" i="9"/>
  <c r="S31" i="9" s="1"/>
  <c r="T31" i="9" s="1"/>
  <c r="D30" i="9"/>
  <c r="J30" i="9" s="1"/>
  <c r="C32" i="9"/>
  <c r="R32" i="9"/>
  <c r="D29" i="8"/>
  <c r="I28" i="8"/>
  <c r="N27" i="8"/>
  <c r="O27" i="8" s="1"/>
  <c r="S29" i="8"/>
  <c r="T29" i="8" s="1"/>
  <c r="I29" i="7"/>
  <c r="D30" i="7"/>
  <c r="J30" i="7" s="1"/>
  <c r="M31" i="7"/>
  <c r="N28" i="7"/>
  <c r="O28" i="7" s="1"/>
  <c r="S30" i="7"/>
  <c r="T30" i="7" s="1"/>
  <c r="N28" i="14" l="1"/>
  <c r="O28" i="14" s="1"/>
  <c r="N28" i="13"/>
  <c r="O28" i="13" s="1"/>
  <c r="L31" i="7"/>
  <c r="D30" i="14"/>
  <c r="R31" i="14"/>
  <c r="S31" i="14" s="1"/>
  <c r="T31" i="14" s="1"/>
  <c r="C31" i="14"/>
  <c r="J29" i="14"/>
  <c r="L30" i="14"/>
  <c r="I29" i="14"/>
  <c r="B31" i="8"/>
  <c r="Q31" i="8"/>
  <c r="C32" i="7"/>
  <c r="R32" i="7"/>
  <c r="J29" i="12"/>
  <c r="I29" i="12"/>
  <c r="R31" i="8"/>
  <c r="C31" i="8"/>
  <c r="J29" i="13"/>
  <c r="I29" i="13"/>
  <c r="L30" i="8"/>
  <c r="J29" i="8"/>
  <c r="B32" i="7"/>
  <c r="Q32" i="7"/>
  <c r="F33" i="12"/>
  <c r="F33" i="10"/>
  <c r="M32" i="10"/>
  <c r="F33" i="9"/>
  <c r="F33" i="8"/>
  <c r="M32" i="8"/>
  <c r="G33" i="7"/>
  <c r="M33" i="6"/>
  <c r="N29" i="16"/>
  <c r="O29" i="16" s="1"/>
  <c r="S31" i="16"/>
  <c r="T31" i="16" s="1"/>
  <c r="I30" i="16"/>
  <c r="L31" i="16"/>
  <c r="D31" i="16"/>
  <c r="J31" i="16" s="1"/>
  <c r="Q32" i="16"/>
  <c r="B32" i="16"/>
  <c r="R32" i="16"/>
  <c r="C32" i="16"/>
  <c r="L31" i="15"/>
  <c r="I30" i="15"/>
  <c r="M33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M33" i="14"/>
  <c r="M31" i="13"/>
  <c r="R32" i="13"/>
  <c r="C32" i="13"/>
  <c r="L30" i="13"/>
  <c r="Q31" i="13"/>
  <c r="S31" i="13" s="1"/>
  <c r="T31" i="13" s="1"/>
  <c r="D30" i="13"/>
  <c r="B31" i="13"/>
  <c r="M32" i="13"/>
  <c r="N28" i="12"/>
  <c r="O28" i="12" s="1"/>
  <c r="L30" i="12"/>
  <c r="Q31" i="12"/>
  <c r="S31" i="12" s="1"/>
  <c r="T31" i="12" s="1"/>
  <c r="D30" i="12"/>
  <c r="B31" i="12"/>
  <c r="R32" i="12"/>
  <c r="C32" i="12"/>
  <c r="M32" i="12"/>
  <c r="L31" i="11"/>
  <c r="I30" i="11"/>
  <c r="N29" i="11"/>
  <c r="O29" i="11" s="1"/>
  <c r="M32" i="11"/>
  <c r="B32" i="11"/>
  <c r="Q32" i="11"/>
  <c r="R31" i="11"/>
  <c r="S31" i="11" s="1"/>
  <c r="T31" i="11" s="1"/>
  <c r="C31" i="11"/>
  <c r="B31" i="10"/>
  <c r="D30" i="10"/>
  <c r="J30" i="10" s="1"/>
  <c r="Q31" i="10"/>
  <c r="S31" i="10" s="1"/>
  <c r="T31" i="10" s="1"/>
  <c r="L30" i="10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J31" i="9" s="1"/>
  <c r="M33" i="9"/>
  <c r="N29" i="9"/>
  <c r="O29" i="9" s="1"/>
  <c r="C33" i="9"/>
  <c r="R33" i="9"/>
  <c r="L31" i="9"/>
  <c r="I30" i="9"/>
  <c r="I29" i="8"/>
  <c r="D30" i="8"/>
  <c r="N28" i="8"/>
  <c r="O28" i="8" s="1"/>
  <c r="S30" i="8"/>
  <c r="T30" i="8" s="1"/>
  <c r="S31" i="7"/>
  <c r="T31" i="7" s="1"/>
  <c r="M32" i="7"/>
  <c r="I30" i="7"/>
  <c r="D31" i="7"/>
  <c r="J31" i="7" s="1"/>
  <c r="N29" i="7"/>
  <c r="O29" i="7" s="1"/>
  <c r="S32" i="7" l="1"/>
  <c r="T32" i="7" s="1"/>
  <c r="S31" i="8"/>
  <c r="T31" i="8" s="1"/>
  <c r="N29" i="14"/>
  <c r="O29" i="14" s="1"/>
  <c r="R32" i="14"/>
  <c r="S32" i="14" s="1"/>
  <c r="T32" i="14" s="1"/>
  <c r="C32" i="14"/>
  <c r="D31" i="14"/>
  <c r="J30" i="14"/>
  <c r="I30" i="14"/>
  <c r="N30" i="14" s="1"/>
  <c r="O30" i="14" s="1"/>
  <c r="L31" i="14"/>
  <c r="L32" i="7"/>
  <c r="C32" i="8"/>
  <c r="R32" i="8"/>
  <c r="L31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M33" i="10"/>
  <c r="F34" i="9"/>
  <c r="F34" i="8"/>
  <c r="M33" i="8"/>
  <c r="G34" i="7"/>
  <c r="M34" i="6"/>
  <c r="R33" i="16"/>
  <c r="C33" i="16"/>
  <c r="Q33" i="16"/>
  <c r="D32" i="16"/>
  <c r="J32" i="16" s="1"/>
  <c r="B33" i="16"/>
  <c r="S32" i="16"/>
  <c r="T32" i="16" s="1"/>
  <c r="L32" i="16"/>
  <c r="I31" i="16"/>
  <c r="R32" i="15"/>
  <c r="S32" i="15" s="1"/>
  <c r="T32" i="15" s="1"/>
  <c r="C32" i="15"/>
  <c r="M34" i="15"/>
  <c r="N30" i="15"/>
  <c r="O30" i="15" s="1"/>
  <c r="Q33" i="15"/>
  <c r="B33" i="15"/>
  <c r="D31" i="15"/>
  <c r="J31" i="15" s="1"/>
  <c r="Q34" i="14"/>
  <c r="B34" i="14"/>
  <c r="M34" i="14"/>
  <c r="B32" i="13"/>
  <c r="Q32" i="13"/>
  <c r="S32" i="13" s="1"/>
  <c r="T32" i="13" s="1"/>
  <c r="D31" i="13"/>
  <c r="L31" i="13"/>
  <c r="N29" i="13"/>
  <c r="O29" i="13" s="1"/>
  <c r="C33" i="13"/>
  <c r="R33" i="13"/>
  <c r="M33" i="13"/>
  <c r="L31" i="12"/>
  <c r="B32" i="12"/>
  <c r="Q32" i="12"/>
  <c r="S32" i="12" s="1"/>
  <c r="T32" i="12" s="1"/>
  <c r="D31" i="12"/>
  <c r="C33" i="12"/>
  <c r="R33" i="12"/>
  <c r="M33" i="12"/>
  <c r="N29" i="12"/>
  <c r="O29" i="12" s="1"/>
  <c r="M33" i="11"/>
  <c r="N30" i="11"/>
  <c r="O30" i="11" s="1"/>
  <c r="C32" i="11"/>
  <c r="D32" i="11" s="1"/>
  <c r="J32" i="11" s="1"/>
  <c r="R32" i="11"/>
  <c r="S32" i="11" s="1"/>
  <c r="T32" i="11" s="1"/>
  <c r="D31" i="11"/>
  <c r="J31" i="11" s="1"/>
  <c r="B33" i="11"/>
  <c r="Q33" i="11"/>
  <c r="Q32" i="10"/>
  <c r="S32" i="10" s="1"/>
  <c r="T32" i="10" s="1"/>
  <c r="D31" i="10"/>
  <c r="J31" i="10" s="1"/>
  <c r="B32" i="10"/>
  <c r="R33" i="10"/>
  <c r="C33" i="10"/>
  <c r="I30" i="10"/>
  <c r="N30" i="10" s="1"/>
  <c r="O30" i="10" s="1"/>
  <c r="L31" i="10"/>
  <c r="C34" i="9"/>
  <c r="R34" i="9"/>
  <c r="B33" i="9"/>
  <c r="Q33" i="9"/>
  <c r="S33" i="9" s="1"/>
  <c r="T33" i="9" s="1"/>
  <c r="D32" i="9"/>
  <c r="J32" i="9" s="1"/>
  <c r="M34" i="9"/>
  <c r="N30" i="9"/>
  <c r="O30" i="9" s="1"/>
  <c r="L32" i="9"/>
  <c r="I31" i="9"/>
  <c r="N29" i="8"/>
  <c r="O29" i="8" s="1"/>
  <c r="I30" i="8"/>
  <c r="D31" i="8"/>
  <c r="D32" i="7"/>
  <c r="J32" i="7" s="1"/>
  <c r="N30" i="7"/>
  <c r="O30" i="7" s="1"/>
  <c r="I31" i="7"/>
  <c r="M33" i="7"/>
  <c r="S32" i="8" l="1"/>
  <c r="T32" i="8" s="1"/>
  <c r="J31" i="14"/>
  <c r="L32" i="14"/>
  <c r="I31" i="14"/>
  <c r="R33" i="14"/>
  <c r="S33" i="14" s="1"/>
  <c r="T33" i="14" s="1"/>
  <c r="D32" i="14"/>
  <c r="C33" i="14"/>
  <c r="L33" i="7"/>
  <c r="J31" i="13"/>
  <c r="I31" i="13"/>
  <c r="Q33" i="8"/>
  <c r="B33" i="8"/>
  <c r="L32" i="8"/>
  <c r="J31" i="8"/>
  <c r="B34" i="7"/>
  <c r="Q34" i="7"/>
  <c r="J31" i="12"/>
  <c r="I31" i="12"/>
  <c r="C34" i="7"/>
  <c r="R34" i="7"/>
  <c r="C33" i="8"/>
  <c r="R33" i="8"/>
  <c r="F35" i="12"/>
  <c r="F35" i="10"/>
  <c r="M34" i="10"/>
  <c r="F35" i="9"/>
  <c r="F35" i="8"/>
  <c r="M34" i="8"/>
  <c r="G35" i="7"/>
  <c r="M35" i="6"/>
  <c r="D33" i="16"/>
  <c r="J33" i="16" s="1"/>
  <c r="Q34" i="16"/>
  <c r="B34" i="16"/>
  <c r="I32" i="16"/>
  <c r="L33" i="16"/>
  <c r="R34" i="16"/>
  <c r="C34" i="16"/>
  <c r="S33" i="16"/>
  <c r="T33" i="16" s="1"/>
  <c r="N31" i="16"/>
  <c r="O31" i="16" s="1"/>
  <c r="M35" i="15"/>
  <c r="C33" i="15"/>
  <c r="D33" i="15" s="1"/>
  <c r="J33" i="15" s="1"/>
  <c r="R33" i="15"/>
  <c r="S33" i="15" s="1"/>
  <c r="T33" i="15" s="1"/>
  <c r="L32" i="15"/>
  <c r="I31" i="15"/>
  <c r="N31" i="15" s="1"/>
  <c r="O31" i="15" s="1"/>
  <c r="Q34" i="15"/>
  <c r="B34" i="15"/>
  <c r="D32" i="15"/>
  <c r="J32" i="15" s="1"/>
  <c r="B35" i="14"/>
  <c r="Q35" i="14"/>
  <c r="M35" i="14"/>
  <c r="R34" i="13"/>
  <c r="C34" i="13"/>
  <c r="N30" i="13"/>
  <c r="O30" i="13" s="1"/>
  <c r="L32" i="13"/>
  <c r="M34" i="13"/>
  <c r="Q33" i="13"/>
  <c r="S33" i="13" s="1"/>
  <c r="T33" i="13" s="1"/>
  <c r="D32" i="13"/>
  <c r="B33" i="13"/>
  <c r="R34" i="12"/>
  <c r="C34" i="12"/>
  <c r="N30" i="12"/>
  <c r="O30" i="12" s="1"/>
  <c r="L32" i="12"/>
  <c r="Q33" i="12"/>
  <c r="S33" i="12" s="1"/>
  <c r="T33" i="12" s="1"/>
  <c r="D32" i="12"/>
  <c r="B33" i="12"/>
  <c r="M34" i="12"/>
  <c r="Q34" i="11"/>
  <c r="B34" i="11"/>
  <c r="L32" i="11"/>
  <c r="I31" i="11"/>
  <c r="C33" i="11"/>
  <c r="D33" i="11" s="1"/>
  <c r="J33" i="11" s="1"/>
  <c r="R33" i="11"/>
  <c r="S33" i="11" s="1"/>
  <c r="T33" i="11" s="1"/>
  <c r="I32" i="11"/>
  <c r="L33" i="11"/>
  <c r="M34" i="11"/>
  <c r="C34" i="10"/>
  <c r="R34" i="10"/>
  <c r="B33" i="10"/>
  <c r="Q33" i="10"/>
  <c r="S33" i="10" s="1"/>
  <c r="T33" i="10" s="1"/>
  <c r="D32" i="10"/>
  <c r="J32" i="10" s="1"/>
  <c r="L32" i="10"/>
  <c r="I31" i="10"/>
  <c r="L33" i="9"/>
  <c r="I32" i="9"/>
  <c r="N31" i="9"/>
  <c r="O31" i="9" s="1"/>
  <c r="M35" i="9"/>
  <c r="Q34" i="9"/>
  <c r="S34" i="9" s="1"/>
  <c r="T34" i="9" s="1"/>
  <c r="D33" i="9"/>
  <c r="J33" i="9" s="1"/>
  <c r="B34" i="9"/>
  <c r="R35" i="9"/>
  <c r="C35" i="9"/>
  <c r="I31" i="8"/>
  <c r="D32" i="8"/>
  <c r="N30" i="8"/>
  <c r="O30" i="8" s="1"/>
  <c r="N31" i="7"/>
  <c r="O31" i="7" s="1"/>
  <c r="D33" i="7"/>
  <c r="J33" i="7" s="1"/>
  <c r="M34" i="7"/>
  <c r="I32" i="7"/>
  <c r="S33" i="7"/>
  <c r="T33" i="7" s="1"/>
  <c r="N31" i="14" l="1"/>
  <c r="O31" i="14" s="1"/>
  <c r="J32" i="14"/>
  <c r="L33" i="14"/>
  <c r="I32" i="14"/>
  <c r="R34" i="14"/>
  <c r="S34" i="14" s="1"/>
  <c r="T34" i="14" s="1"/>
  <c r="C34" i="14"/>
  <c r="D33" i="14"/>
  <c r="L34" i="7"/>
  <c r="B35" i="7"/>
  <c r="Q35" i="7"/>
  <c r="C34" i="8"/>
  <c r="R34" i="8"/>
  <c r="J32" i="13"/>
  <c r="I32" i="13"/>
  <c r="N32" i="13" s="1"/>
  <c r="O32" i="13" s="1"/>
  <c r="Q34" i="8"/>
  <c r="B34" i="8"/>
  <c r="L33" i="8"/>
  <c r="J32" i="8"/>
  <c r="C35" i="7"/>
  <c r="R35" i="7"/>
  <c r="J32" i="12"/>
  <c r="I32" i="12"/>
  <c r="F36" i="12"/>
  <c r="N32" i="11"/>
  <c r="O32" i="11" s="1"/>
  <c r="F36" i="10"/>
  <c r="M35" i="10"/>
  <c r="F36" i="9"/>
  <c r="F36" i="8"/>
  <c r="M35" i="8"/>
  <c r="G36" i="7"/>
  <c r="M36" i="6"/>
  <c r="B35" i="16"/>
  <c r="Q35" i="16"/>
  <c r="D34" i="16"/>
  <c r="J34" i="16" s="1"/>
  <c r="S34" i="16"/>
  <c r="T34" i="16" s="1"/>
  <c r="L34" i="16"/>
  <c r="I33" i="16"/>
  <c r="N32" i="16"/>
  <c r="O32" i="16" s="1"/>
  <c r="R35" i="16"/>
  <c r="C35" i="16"/>
  <c r="L34" i="15"/>
  <c r="I33" i="15"/>
  <c r="I32" i="15"/>
  <c r="L33" i="15"/>
  <c r="Q35" i="15"/>
  <c r="B35" i="15"/>
  <c r="R34" i="15"/>
  <c r="S34" i="15" s="1"/>
  <c r="T34" i="15" s="1"/>
  <c r="C34" i="15"/>
  <c r="D34" i="15" s="1"/>
  <c r="J34" i="15" s="1"/>
  <c r="M36" i="15"/>
  <c r="M36" i="14"/>
  <c r="Q36" i="14"/>
  <c r="B36" i="14"/>
  <c r="M35" i="13"/>
  <c r="N31" i="13"/>
  <c r="O31" i="13" s="1"/>
  <c r="B34" i="13"/>
  <c r="Q34" i="13"/>
  <c r="S34" i="13" s="1"/>
  <c r="T34" i="13" s="1"/>
  <c r="D33" i="13"/>
  <c r="L33" i="13"/>
  <c r="C35" i="13"/>
  <c r="R35" i="13"/>
  <c r="N31" i="12"/>
  <c r="O31" i="12" s="1"/>
  <c r="L33" i="12"/>
  <c r="M35" i="12"/>
  <c r="C35" i="12"/>
  <c r="R35" i="12"/>
  <c r="B34" i="12"/>
  <c r="Q34" i="12"/>
  <c r="S34" i="12" s="1"/>
  <c r="T34" i="12" s="1"/>
  <c r="D33" i="12"/>
  <c r="N31" i="11"/>
  <c r="O31" i="11" s="1"/>
  <c r="L34" i="11"/>
  <c r="I33" i="11"/>
  <c r="R34" i="11"/>
  <c r="S34" i="11" s="1"/>
  <c r="T34" i="11" s="1"/>
  <c r="C34" i="11"/>
  <c r="M35" i="11"/>
  <c r="Q35" i="11"/>
  <c r="B35" i="11"/>
  <c r="L33" i="10"/>
  <c r="I32" i="10"/>
  <c r="Q34" i="10"/>
  <c r="S34" i="10" s="1"/>
  <c r="T34" i="10" s="1"/>
  <c r="D33" i="10"/>
  <c r="J33" i="10" s="1"/>
  <c r="B34" i="10"/>
  <c r="R35" i="10"/>
  <c r="C35" i="10"/>
  <c r="N31" i="10"/>
  <c r="O31" i="10" s="1"/>
  <c r="R36" i="9"/>
  <c r="C36" i="9"/>
  <c r="Q35" i="9"/>
  <c r="S35" i="9" s="1"/>
  <c r="T35" i="9" s="1"/>
  <c r="D34" i="9"/>
  <c r="J34" i="9" s="1"/>
  <c r="B35" i="9"/>
  <c r="N32" i="9"/>
  <c r="O32" i="9" s="1"/>
  <c r="M36" i="9"/>
  <c r="I33" i="9"/>
  <c r="L34" i="9"/>
  <c r="I32" i="8"/>
  <c r="S33" i="8"/>
  <c r="T33" i="8" s="1"/>
  <c r="N31" i="8"/>
  <c r="O31" i="8" s="1"/>
  <c r="D33" i="8"/>
  <c r="D34" i="7"/>
  <c r="J34" i="7" s="1"/>
  <c r="M35" i="7"/>
  <c r="I33" i="7"/>
  <c r="N32" i="7"/>
  <c r="O32" i="7" s="1"/>
  <c r="S34" i="7"/>
  <c r="T34" i="7" s="1"/>
  <c r="L35" i="7" l="1"/>
  <c r="J33" i="14"/>
  <c r="I33" i="14"/>
  <c r="L34" i="14"/>
  <c r="C35" i="14"/>
  <c r="D34" i="14"/>
  <c r="R35" i="14"/>
  <c r="S35" i="14" s="1"/>
  <c r="T35" i="14" s="1"/>
  <c r="N32" i="14"/>
  <c r="O32" i="14" s="1"/>
  <c r="J33" i="13"/>
  <c r="I33" i="13"/>
  <c r="B35" i="8"/>
  <c r="Q35" i="8"/>
  <c r="L34" i="8"/>
  <c r="J33" i="8"/>
  <c r="C36" i="7"/>
  <c r="R36" i="7"/>
  <c r="C35" i="8"/>
  <c r="R35" i="8"/>
  <c r="J33" i="12"/>
  <c r="I33" i="12"/>
  <c r="B36" i="7"/>
  <c r="Q36" i="7"/>
  <c r="F37" i="12"/>
  <c r="F37" i="10"/>
  <c r="M36" i="10"/>
  <c r="F37" i="9"/>
  <c r="F37" i="8"/>
  <c r="M36" i="8"/>
  <c r="G37" i="7"/>
  <c r="M37" i="6"/>
  <c r="S35" i="16"/>
  <c r="T35" i="16" s="1"/>
  <c r="Q36" i="16"/>
  <c r="B36" i="16"/>
  <c r="D35" i="16"/>
  <c r="J35" i="16" s="1"/>
  <c r="C36" i="16"/>
  <c r="R36" i="16"/>
  <c r="I34" i="16"/>
  <c r="L35" i="16"/>
  <c r="N33" i="16"/>
  <c r="O33" i="16" s="1"/>
  <c r="L35" i="15"/>
  <c r="I34" i="15"/>
  <c r="M37" i="15"/>
  <c r="N33" i="15"/>
  <c r="O33" i="15" s="1"/>
  <c r="N32" i="15"/>
  <c r="O32" i="15" s="1"/>
  <c r="R35" i="15"/>
  <c r="S35" i="15" s="1"/>
  <c r="T35" i="15" s="1"/>
  <c r="C35" i="15"/>
  <c r="D35" i="15" s="1"/>
  <c r="J35" i="15" s="1"/>
  <c r="Q36" i="15"/>
  <c r="B36" i="15"/>
  <c r="Q37" i="14"/>
  <c r="B37" i="14"/>
  <c r="M37" i="14"/>
  <c r="L34" i="13"/>
  <c r="Q35" i="13"/>
  <c r="S35" i="13" s="1"/>
  <c r="T35" i="13" s="1"/>
  <c r="D34" i="13"/>
  <c r="B35" i="13"/>
  <c r="R36" i="13"/>
  <c r="C36" i="13"/>
  <c r="M36" i="13"/>
  <c r="R36" i="12"/>
  <c r="C36" i="12"/>
  <c r="L34" i="12"/>
  <c r="M36" i="12"/>
  <c r="Q35" i="12"/>
  <c r="S35" i="12" s="1"/>
  <c r="T35" i="12" s="1"/>
  <c r="D34" i="12"/>
  <c r="B35" i="12"/>
  <c r="N32" i="12"/>
  <c r="O32" i="12" s="1"/>
  <c r="M36" i="11"/>
  <c r="B36" i="11"/>
  <c r="Q36" i="11"/>
  <c r="R35" i="11"/>
  <c r="S35" i="11" s="1"/>
  <c r="T35" i="11" s="1"/>
  <c r="C35" i="11"/>
  <c r="D35" i="11" s="1"/>
  <c r="J35" i="11" s="1"/>
  <c r="D34" i="11"/>
  <c r="J34" i="11" s="1"/>
  <c r="N33" i="11"/>
  <c r="O33" i="11" s="1"/>
  <c r="R36" i="10"/>
  <c r="C36" i="10"/>
  <c r="B35" i="10"/>
  <c r="Q35" i="10"/>
  <c r="S35" i="10" s="1"/>
  <c r="T35" i="10" s="1"/>
  <c r="D34" i="10"/>
  <c r="J34" i="10" s="1"/>
  <c r="L34" i="10"/>
  <c r="I33" i="10"/>
  <c r="N32" i="10"/>
  <c r="O32" i="10" s="1"/>
  <c r="N33" i="9"/>
  <c r="O33" i="9" s="1"/>
  <c r="C37" i="9"/>
  <c r="R37" i="9"/>
  <c r="M37" i="9"/>
  <c r="B36" i="9"/>
  <c r="Q36" i="9"/>
  <c r="S36" i="9" s="1"/>
  <c r="T36" i="9" s="1"/>
  <c r="D35" i="9"/>
  <c r="J35" i="9" s="1"/>
  <c r="L35" i="9"/>
  <c r="I34" i="9"/>
  <c r="S34" i="8"/>
  <c r="T34" i="8" s="1"/>
  <c r="D34" i="8"/>
  <c r="I33" i="8"/>
  <c r="N32" i="8"/>
  <c r="O32" i="8" s="1"/>
  <c r="N33" i="7"/>
  <c r="O33" i="7" s="1"/>
  <c r="D35" i="7"/>
  <c r="J35" i="7" s="1"/>
  <c r="M36" i="7"/>
  <c r="I34" i="7"/>
  <c r="S35" i="7"/>
  <c r="T35" i="7" s="1"/>
  <c r="L36" i="7" l="1"/>
  <c r="S35" i="8"/>
  <c r="T35" i="8" s="1"/>
  <c r="J34" i="14"/>
  <c r="L35" i="14"/>
  <c r="I34" i="14"/>
  <c r="D35" i="14"/>
  <c r="C36" i="14"/>
  <c r="R36" i="14"/>
  <c r="S36" i="14" s="1"/>
  <c r="T36" i="14" s="1"/>
  <c r="N33" i="14"/>
  <c r="O33" i="14" s="1"/>
  <c r="C37" i="7"/>
  <c r="R37" i="7"/>
  <c r="L35" i="8"/>
  <c r="J34" i="8"/>
  <c r="B37" i="7"/>
  <c r="Q37" i="7"/>
  <c r="J34" i="12"/>
  <c r="I34" i="12"/>
  <c r="J34" i="13"/>
  <c r="I34" i="13"/>
  <c r="Q36" i="8"/>
  <c r="B36" i="8"/>
  <c r="C36" i="8"/>
  <c r="R36" i="8"/>
  <c r="S36" i="8" s="1"/>
  <c r="T36" i="8" s="1"/>
  <c r="F38" i="12"/>
  <c r="F38" i="10"/>
  <c r="M37" i="10"/>
  <c r="F38" i="9"/>
  <c r="F38" i="8"/>
  <c r="M37" i="8"/>
  <c r="G38" i="7"/>
  <c r="M38" i="6"/>
  <c r="I35" i="16"/>
  <c r="N35" i="16" s="1"/>
  <c r="O35" i="16" s="1"/>
  <c r="L36" i="16"/>
  <c r="Q37" i="16"/>
  <c r="B37" i="16"/>
  <c r="D36" i="16"/>
  <c r="J36" i="16" s="1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J36" i="15" s="1"/>
  <c r="B37" i="15"/>
  <c r="Q37" i="15"/>
  <c r="I35" i="15"/>
  <c r="L36" i="15"/>
  <c r="N34" i="15"/>
  <c r="O34" i="15" s="1"/>
  <c r="M38" i="15"/>
  <c r="Q38" i="14"/>
  <c r="B38" i="14"/>
  <c r="M38" i="14"/>
  <c r="R37" i="13"/>
  <c r="C37" i="13"/>
  <c r="L35" i="13"/>
  <c r="N33" i="13"/>
  <c r="O33" i="13" s="1"/>
  <c r="Q36" i="13"/>
  <c r="S36" i="13" s="1"/>
  <c r="T36" i="13" s="1"/>
  <c r="D35" i="13"/>
  <c r="B36" i="13"/>
  <c r="M37" i="13"/>
  <c r="R37" i="12"/>
  <c r="C37" i="12"/>
  <c r="M37" i="12"/>
  <c r="N33" i="12"/>
  <c r="O33" i="12" s="1"/>
  <c r="Q36" i="12"/>
  <c r="S36" i="12" s="1"/>
  <c r="T36" i="12" s="1"/>
  <c r="D35" i="12"/>
  <c r="B36" i="12"/>
  <c r="L35" i="12"/>
  <c r="L36" i="11"/>
  <c r="I35" i="11"/>
  <c r="B37" i="11"/>
  <c r="Q37" i="11"/>
  <c r="R36" i="11"/>
  <c r="S36" i="11" s="1"/>
  <c r="T36" i="11" s="1"/>
  <c r="C36" i="11"/>
  <c r="D36" i="11" s="1"/>
  <c r="J36" i="11" s="1"/>
  <c r="I34" i="11"/>
  <c r="N34" i="11" s="1"/>
  <c r="O34" i="11" s="1"/>
  <c r="L35" i="11"/>
  <c r="M37" i="11"/>
  <c r="N33" i="10"/>
  <c r="O33" i="10" s="1"/>
  <c r="Q36" i="10"/>
  <c r="S36" i="10" s="1"/>
  <c r="T36" i="10" s="1"/>
  <c r="D35" i="10"/>
  <c r="J35" i="10" s="1"/>
  <c r="B36" i="10"/>
  <c r="R37" i="10"/>
  <c r="C37" i="10"/>
  <c r="I34" i="10"/>
  <c r="L35" i="10"/>
  <c r="Q37" i="9"/>
  <c r="S37" i="9" s="1"/>
  <c r="T37" i="9" s="1"/>
  <c r="B37" i="9"/>
  <c r="D36" i="9"/>
  <c r="J36" i="9" s="1"/>
  <c r="N34" i="9"/>
  <c r="O34" i="9" s="1"/>
  <c r="C38" i="9"/>
  <c r="R38" i="9"/>
  <c r="M38" i="9"/>
  <c r="L36" i="9"/>
  <c r="I35" i="9"/>
  <c r="N33" i="8"/>
  <c r="O33" i="8" s="1"/>
  <c r="D35" i="8"/>
  <c r="I34" i="8"/>
  <c r="N34" i="7"/>
  <c r="O34" i="7" s="1"/>
  <c r="S36" i="7"/>
  <c r="T36" i="7" s="1"/>
  <c r="D36" i="7"/>
  <c r="J36" i="7" s="1"/>
  <c r="M37" i="7"/>
  <c r="I35" i="7"/>
  <c r="R37" i="14" l="1"/>
  <c r="S37" i="14" s="1"/>
  <c r="T37" i="14" s="1"/>
  <c r="C37" i="14"/>
  <c r="D36" i="14"/>
  <c r="J35" i="14"/>
  <c r="I35" i="14"/>
  <c r="L36" i="14"/>
  <c r="N34" i="14"/>
  <c r="O34" i="14" s="1"/>
  <c r="L36" i="8"/>
  <c r="J35" i="8"/>
  <c r="L37" i="7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M38" i="10"/>
  <c r="F39" i="9"/>
  <c r="N34" i="8"/>
  <c r="O34" i="8" s="1"/>
  <c r="F39" i="8"/>
  <c r="M38" i="8"/>
  <c r="G39" i="7"/>
  <c r="M39" i="6"/>
  <c r="R38" i="16"/>
  <c r="C38" i="16"/>
  <c r="L37" i="16"/>
  <c r="I36" i="16"/>
  <c r="B38" i="16"/>
  <c r="Q38" i="16"/>
  <c r="D37" i="16"/>
  <c r="J37" i="16" s="1"/>
  <c r="S37" i="16"/>
  <c r="T37" i="16" s="1"/>
  <c r="N35" i="15"/>
  <c r="O35" i="15" s="1"/>
  <c r="L37" i="15"/>
  <c r="I36" i="15"/>
  <c r="M39" i="15"/>
  <c r="R37" i="15"/>
  <c r="S37" i="15" s="1"/>
  <c r="T37" i="15" s="1"/>
  <c r="C37" i="15"/>
  <c r="D37" i="15" s="1"/>
  <c r="J37" i="15" s="1"/>
  <c r="B38" i="15"/>
  <c r="Q38" i="15"/>
  <c r="B39" i="14"/>
  <c r="Q39" i="14"/>
  <c r="M39" i="14"/>
  <c r="R38" i="13"/>
  <c r="C38" i="13"/>
  <c r="L36" i="13"/>
  <c r="N34" i="13"/>
  <c r="O34" i="13" s="1"/>
  <c r="M38" i="13"/>
  <c r="Q37" i="13"/>
  <c r="S37" i="13" s="1"/>
  <c r="T37" i="13" s="1"/>
  <c r="D36" i="13"/>
  <c r="B37" i="13"/>
  <c r="N34" i="12"/>
  <c r="O34" i="12" s="1"/>
  <c r="C38" i="12"/>
  <c r="R38" i="12"/>
  <c r="L36" i="12"/>
  <c r="M38" i="12"/>
  <c r="Q37" i="12"/>
  <c r="S37" i="12" s="1"/>
  <c r="T37" i="12" s="1"/>
  <c r="D36" i="12"/>
  <c r="B37" i="12"/>
  <c r="I36" i="11"/>
  <c r="N36" i="11" s="1"/>
  <c r="O36" i="11" s="1"/>
  <c r="L37" i="11"/>
  <c r="M38" i="11"/>
  <c r="Q38" i="11"/>
  <c r="B38" i="11"/>
  <c r="N35" i="11"/>
  <c r="O35" i="11" s="1"/>
  <c r="R37" i="11"/>
  <c r="S37" i="11" s="1"/>
  <c r="T37" i="11" s="1"/>
  <c r="C37" i="11"/>
  <c r="D37" i="11" s="1"/>
  <c r="J37" i="11" s="1"/>
  <c r="B37" i="10"/>
  <c r="Q37" i="10"/>
  <c r="S37" i="10" s="1"/>
  <c r="T37" i="10" s="1"/>
  <c r="D36" i="10"/>
  <c r="J36" i="10" s="1"/>
  <c r="L36" i="10"/>
  <c r="I35" i="10"/>
  <c r="N35" i="10" s="1"/>
  <c r="O35" i="10" s="1"/>
  <c r="N34" i="10"/>
  <c r="O34" i="10" s="1"/>
  <c r="C38" i="10"/>
  <c r="R38" i="10"/>
  <c r="R39" i="9"/>
  <c r="C39" i="9"/>
  <c r="B38" i="9"/>
  <c r="D37" i="9"/>
  <c r="J37" i="9" s="1"/>
  <c r="Q38" i="9"/>
  <c r="S38" i="9" s="1"/>
  <c r="T38" i="9" s="1"/>
  <c r="M39" i="9"/>
  <c r="N35" i="9"/>
  <c r="O35" i="9" s="1"/>
  <c r="I36" i="9"/>
  <c r="L37" i="9"/>
  <c r="D36" i="8"/>
  <c r="I35" i="8"/>
  <c r="M38" i="7"/>
  <c r="I36" i="7"/>
  <c r="S37" i="7"/>
  <c r="T37" i="7" s="1"/>
  <c r="D37" i="7"/>
  <c r="J37" i="7" s="1"/>
  <c r="N35" i="7"/>
  <c r="O35" i="7" s="1"/>
  <c r="N35" i="14" l="1"/>
  <c r="O35" i="14" s="1"/>
  <c r="J36" i="14"/>
  <c r="L37" i="14"/>
  <c r="I36" i="14"/>
  <c r="D37" i="14"/>
  <c r="R38" i="14"/>
  <c r="S38" i="14" s="1"/>
  <c r="T38" i="14" s="1"/>
  <c r="C38" i="14"/>
  <c r="L38" i="7"/>
  <c r="L37" i="8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M39" i="10"/>
  <c r="F40" i="9"/>
  <c r="F40" i="8"/>
  <c r="M39" i="8"/>
  <c r="G40" i="7"/>
  <c r="M40" i="6"/>
  <c r="N36" i="16"/>
  <c r="O36" i="16" s="1"/>
  <c r="S38" i="16"/>
  <c r="T38" i="16" s="1"/>
  <c r="C39" i="16"/>
  <c r="R39" i="16"/>
  <c r="I37" i="16"/>
  <c r="L38" i="16"/>
  <c r="D38" i="16"/>
  <c r="J38" i="16" s="1"/>
  <c r="Q39" i="16"/>
  <c r="B39" i="16"/>
  <c r="I37" i="15"/>
  <c r="L38" i="15"/>
  <c r="Q39" i="15"/>
  <c r="B39" i="15"/>
  <c r="M40" i="15"/>
  <c r="N36" i="15"/>
  <c r="O36" i="15" s="1"/>
  <c r="C38" i="15"/>
  <c r="D38" i="15" s="1"/>
  <c r="J38" i="15" s="1"/>
  <c r="R38" i="15"/>
  <c r="S38" i="15" s="1"/>
  <c r="T38" i="15" s="1"/>
  <c r="B40" i="14"/>
  <c r="Q40" i="14"/>
  <c r="M40" i="14"/>
  <c r="M39" i="13"/>
  <c r="B38" i="13"/>
  <c r="Q38" i="13"/>
  <c r="S38" i="13" s="1"/>
  <c r="T38" i="13" s="1"/>
  <c r="D37" i="13"/>
  <c r="L37" i="13"/>
  <c r="C39" i="13"/>
  <c r="R39" i="13"/>
  <c r="N35" i="13"/>
  <c r="O35" i="13" s="1"/>
  <c r="B38" i="12"/>
  <c r="Q38" i="12"/>
  <c r="S38" i="12" s="1"/>
  <c r="T38" i="12" s="1"/>
  <c r="D37" i="12"/>
  <c r="N35" i="12"/>
  <c r="O35" i="12" s="1"/>
  <c r="L37" i="12"/>
  <c r="C39" i="12"/>
  <c r="R39" i="12"/>
  <c r="M39" i="12"/>
  <c r="L38" i="11"/>
  <c r="I37" i="11"/>
  <c r="C38" i="11"/>
  <c r="R38" i="11"/>
  <c r="S38" i="11" s="1"/>
  <c r="T38" i="11" s="1"/>
  <c r="M39" i="11"/>
  <c r="B39" i="11"/>
  <c r="Q39" i="11"/>
  <c r="C39" i="10"/>
  <c r="R39" i="10"/>
  <c r="I36" i="10"/>
  <c r="L37" i="10"/>
  <c r="B38" i="10"/>
  <c r="D37" i="10"/>
  <c r="J37" i="10" s="1"/>
  <c r="Q38" i="10"/>
  <c r="S38" i="10" s="1"/>
  <c r="T38" i="10" s="1"/>
  <c r="M40" i="9"/>
  <c r="L38" i="9"/>
  <c r="I37" i="9"/>
  <c r="B39" i="9"/>
  <c r="Q39" i="9"/>
  <c r="S39" i="9" s="1"/>
  <c r="T39" i="9" s="1"/>
  <c r="D38" i="9"/>
  <c r="J38" i="9" s="1"/>
  <c r="N36" i="9"/>
  <c r="O36" i="9" s="1"/>
  <c r="C40" i="9"/>
  <c r="R40" i="9"/>
  <c r="N35" i="8"/>
  <c r="O35" i="8" s="1"/>
  <c r="D37" i="8"/>
  <c r="I36" i="8"/>
  <c r="S37" i="8"/>
  <c r="T37" i="8" s="1"/>
  <c r="N36" i="7"/>
  <c r="O36" i="7" s="1"/>
  <c r="I37" i="7"/>
  <c r="D38" i="7"/>
  <c r="J38" i="7" s="1"/>
  <c r="M39" i="7"/>
  <c r="S38" i="7"/>
  <c r="T38" i="7" s="1"/>
  <c r="N36" i="13" l="1"/>
  <c r="O36" i="13" s="1"/>
  <c r="N36" i="14"/>
  <c r="O36" i="14" s="1"/>
  <c r="S38" i="8"/>
  <c r="T38" i="8" s="1"/>
  <c r="D38" i="14"/>
  <c r="C39" i="14"/>
  <c r="R39" i="14"/>
  <c r="S39" i="14" s="1"/>
  <c r="T39" i="14" s="1"/>
  <c r="L39" i="7"/>
  <c r="J37" i="14"/>
  <c r="I37" i="14"/>
  <c r="L38" i="14"/>
  <c r="B39" i="8"/>
  <c r="Q39" i="8"/>
  <c r="R39" i="8"/>
  <c r="C39" i="8"/>
  <c r="C40" i="7"/>
  <c r="R40" i="7"/>
  <c r="L38" i="8"/>
  <c r="J37" i="8"/>
  <c r="B40" i="7"/>
  <c r="Q40" i="7"/>
  <c r="J37" i="12"/>
  <c r="I37" i="12"/>
  <c r="J37" i="13"/>
  <c r="I37" i="13"/>
  <c r="N37" i="16"/>
  <c r="O37" i="16" s="1"/>
  <c r="F41" i="12"/>
  <c r="F41" i="10"/>
  <c r="M40" i="10"/>
  <c r="F41" i="9"/>
  <c r="F41" i="8"/>
  <c r="M40" i="8"/>
  <c r="G41" i="7"/>
  <c r="M41" i="6"/>
  <c r="Q40" i="16"/>
  <c r="B40" i="16"/>
  <c r="D39" i="16"/>
  <c r="J39" i="16" s="1"/>
  <c r="L39" i="16"/>
  <c r="I38" i="16"/>
  <c r="R40" i="16"/>
  <c r="C40" i="16"/>
  <c r="S39" i="16"/>
  <c r="T39" i="16" s="1"/>
  <c r="B40" i="15"/>
  <c r="Q40" i="15"/>
  <c r="L39" i="15"/>
  <c r="I38" i="15"/>
  <c r="C39" i="15"/>
  <c r="R39" i="15"/>
  <c r="S39" i="15" s="1"/>
  <c r="T39" i="15" s="1"/>
  <c r="M41" i="15"/>
  <c r="N37" i="15"/>
  <c r="O37" i="15" s="1"/>
  <c r="M41" i="14"/>
  <c r="Q41" i="14"/>
  <c r="B41" i="14"/>
  <c r="L38" i="13"/>
  <c r="B39" i="13"/>
  <c r="Q39" i="13"/>
  <c r="S39" i="13" s="1"/>
  <c r="T39" i="13" s="1"/>
  <c r="D38" i="13"/>
  <c r="M40" i="13"/>
  <c r="C40" i="13"/>
  <c r="R40" i="13"/>
  <c r="R40" i="12"/>
  <c r="C40" i="12"/>
  <c r="N36" i="12"/>
  <c r="O36" i="12" s="1"/>
  <c r="M40" i="12"/>
  <c r="L38" i="12"/>
  <c r="Q39" i="12"/>
  <c r="S39" i="12" s="1"/>
  <c r="T39" i="12" s="1"/>
  <c r="D38" i="12"/>
  <c r="B39" i="12"/>
  <c r="M40" i="11"/>
  <c r="R39" i="11"/>
  <c r="C39" i="11"/>
  <c r="D39" i="11" s="1"/>
  <c r="J39" i="11" s="1"/>
  <c r="S39" i="11"/>
  <c r="T39" i="11" s="1"/>
  <c r="B40" i="11"/>
  <c r="Q40" i="11"/>
  <c r="D38" i="11"/>
  <c r="J38" i="11" s="1"/>
  <c r="N37" i="11"/>
  <c r="O37" i="11" s="1"/>
  <c r="N36" i="10"/>
  <c r="O36" i="10" s="1"/>
  <c r="L38" i="10"/>
  <c r="I37" i="10"/>
  <c r="B39" i="10"/>
  <c r="D38" i="10"/>
  <c r="J38" i="10" s="1"/>
  <c r="Q39" i="10"/>
  <c r="S39" i="10" s="1"/>
  <c r="T39" i="10" s="1"/>
  <c r="C40" i="10"/>
  <c r="R40" i="10"/>
  <c r="B40" i="9"/>
  <c r="Q40" i="9"/>
  <c r="S40" i="9" s="1"/>
  <c r="T40" i="9" s="1"/>
  <c r="D39" i="9"/>
  <c r="J39" i="9" s="1"/>
  <c r="N37" i="9"/>
  <c r="O37" i="9" s="1"/>
  <c r="C41" i="9"/>
  <c r="R41" i="9"/>
  <c r="L39" i="9"/>
  <c r="I38" i="9"/>
  <c r="N38" i="9" s="1"/>
  <c r="O38" i="9" s="1"/>
  <c r="M41" i="9"/>
  <c r="D38" i="8"/>
  <c r="N36" i="8"/>
  <c r="O36" i="8" s="1"/>
  <c r="I37" i="8"/>
  <c r="N37" i="7"/>
  <c r="O37" i="7" s="1"/>
  <c r="I38" i="7"/>
  <c r="D39" i="7"/>
  <c r="J39" i="7" s="1"/>
  <c r="S39" i="7"/>
  <c r="T39" i="7" s="1"/>
  <c r="M40" i="7"/>
  <c r="N37" i="14" l="1"/>
  <c r="O37" i="14" s="1"/>
  <c r="S40" i="7"/>
  <c r="T40" i="7" s="1"/>
  <c r="L40" i="7"/>
  <c r="C40" i="14"/>
  <c r="R40" i="14"/>
  <c r="S40" i="14" s="1"/>
  <c r="T40" i="14" s="1"/>
  <c r="D39" i="14"/>
  <c r="J38" i="14"/>
  <c r="I38" i="14"/>
  <c r="L39" i="14"/>
  <c r="J38" i="13"/>
  <c r="I38" i="13"/>
  <c r="Q40" i="8"/>
  <c r="B40" i="8"/>
  <c r="C41" i="7"/>
  <c r="R41" i="7"/>
  <c r="B41" i="7"/>
  <c r="Q41" i="7"/>
  <c r="C40" i="8"/>
  <c r="R40" i="8"/>
  <c r="L39" i="8"/>
  <c r="J38" i="8"/>
  <c r="J38" i="12"/>
  <c r="I38" i="12"/>
  <c r="F42" i="12"/>
  <c r="F42" i="10"/>
  <c r="M41" i="10"/>
  <c r="F42" i="9"/>
  <c r="F42" i="8"/>
  <c r="M41" i="8"/>
  <c r="G42" i="7"/>
  <c r="M42" i="6"/>
  <c r="S40" i="16"/>
  <c r="T40" i="16" s="1"/>
  <c r="I39" i="16"/>
  <c r="L40" i="16"/>
  <c r="N38" i="16"/>
  <c r="O38" i="16" s="1"/>
  <c r="Q41" i="16"/>
  <c r="D40" i="16"/>
  <c r="J40" i="16" s="1"/>
  <c r="B41" i="16"/>
  <c r="R41" i="16"/>
  <c r="C41" i="16"/>
  <c r="R40" i="15"/>
  <c r="S40" i="15" s="1"/>
  <c r="T40" i="15" s="1"/>
  <c r="C40" i="15"/>
  <c r="D40" i="15" s="1"/>
  <c r="J40" i="15" s="1"/>
  <c r="N38" i="15"/>
  <c r="O38" i="15" s="1"/>
  <c r="D39" i="15"/>
  <c r="J39" i="15" s="1"/>
  <c r="M42" i="15"/>
  <c r="Q41" i="15"/>
  <c r="B41" i="15"/>
  <c r="Q42" i="14"/>
  <c r="B42" i="14"/>
  <c r="M42" i="14"/>
  <c r="M41" i="13"/>
  <c r="N37" i="13"/>
  <c r="O37" i="13" s="1"/>
  <c r="L39" i="13"/>
  <c r="B40" i="13"/>
  <c r="D39" i="13"/>
  <c r="Q40" i="13"/>
  <c r="S40" i="13" s="1"/>
  <c r="T40" i="13" s="1"/>
  <c r="C41" i="13"/>
  <c r="R41" i="13"/>
  <c r="N37" i="12"/>
  <c r="O37" i="12" s="1"/>
  <c r="B40" i="12"/>
  <c r="D39" i="12"/>
  <c r="Q40" i="12"/>
  <c r="S40" i="12" s="1"/>
  <c r="T40" i="12" s="1"/>
  <c r="C41" i="12"/>
  <c r="R41" i="12"/>
  <c r="M41" i="12"/>
  <c r="L39" i="12"/>
  <c r="L39" i="11"/>
  <c r="I38" i="11"/>
  <c r="N38" i="11" s="1"/>
  <c r="O38" i="11" s="1"/>
  <c r="M41" i="11"/>
  <c r="L40" i="11"/>
  <c r="I39" i="11"/>
  <c r="C40" i="11"/>
  <c r="D40" i="11" s="1"/>
  <c r="J40" i="11" s="1"/>
  <c r="R40" i="11"/>
  <c r="S40" i="11" s="1"/>
  <c r="T40" i="11" s="1"/>
  <c r="B41" i="11"/>
  <c r="Q41" i="11"/>
  <c r="N37" i="10"/>
  <c r="O37" i="10" s="1"/>
  <c r="I38" i="10"/>
  <c r="L39" i="10"/>
  <c r="Q40" i="10"/>
  <c r="S40" i="10" s="1"/>
  <c r="T40" i="10" s="1"/>
  <c r="D39" i="10"/>
  <c r="J39" i="10" s="1"/>
  <c r="B40" i="10"/>
  <c r="R41" i="10"/>
  <c r="C41" i="10"/>
  <c r="C42" i="9"/>
  <c r="R42" i="9"/>
  <c r="L40" i="9"/>
  <c r="I39" i="9"/>
  <c r="M42" i="9"/>
  <c r="D40" i="9"/>
  <c r="J40" i="9" s="1"/>
  <c r="Q41" i="9"/>
  <c r="S41" i="9" s="1"/>
  <c r="T41" i="9" s="1"/>
  <c r="B41" i="9"/>
  <c r="N37" i="8"/>
  <c r="O37" i="8" s="1"/>
  <c r="S39" i="8"/>
  <c r="T39" i="8" s="1"/>
  <c r="I38" i="8"/>
  <c r="D39" i="8"/>
  <c r="N38" i="7"/>
  <c r="O38" i="7" s="1"/>
  <c r="M41" i="7"/>
  <c r="I39" i="7"/>
  <c r="D40" i="7"/>
  <c r="J40" i="7" s="1"/>
  <c r="S41" i="7" l="1"/>
  <c r="T41" i="7" s="1"/>
  <c r="N38" i="14"/>
  <c r="O38" i="14" s="1"/>
  <c r="J39" i="14"/>
  <c r="L40" i="14"/>
  <c r="I39" i="14"/>
  <c r="C41" i="14"/>
  <c r="R41" i="14"/>
  <c r="S41" i="14" s="1"/>
  <c r="T41" i="14" s="1"/>
  <c r="D40" i="14"/>
  <c r="L40" i="8"/>
  <c r="J39" i="8"/>
  <c r="L41" i="7"/>
  <c r="B42" i="7"/>
  <c r="Q42" i="7"/>
  <c r="C42" i="7"/>
  <c r="R42" i="7"/>
  <c r="Q41" i="8"/>
  <c r="B41" i="8"/>
  <c r="J39" i="13"/>
  <c r="I39" i="13"/>
  <c r="J39" i="12"/>
  <c r="I39" i="12"/>
  <c r="R41" i="8"/>
  <c r="C41" i="8"/>
  <c r="F43" i="12"/>
  <c r="F43" i="10"/>
  <c r="M42" i="10"/>
  <c r="F43" i="9"/>
  <c r="F43" i="8"/>
  <c r="M42" i="8"/>
  <c r="G43" i="7"/>
  <c r="M43" i="6"/>
  <c r="N39" i="16"/>
  <c r="O39" i="16" s="1"/>
  <c r="Q42" i="16"/>
  <c r="B42" i="16"/>
  <c r="D41" i="16"/>
  <c r="J41" i="16" s="1"/>
  <c r="R42" i="16"/>
  <c r="C42" i="16"/>
  <c r="I40" i="16"/>
  <c r="L41" i="16"/>
  <c r="S41" i="16"/>
  <c r="T41" i="16" s="1"/>
  <c r="M43" i="15"/>
  <c r="B42" i="15"/>
  <c r="Q42" i="15"/>
  <c r="C41" i="15"/>
  <c r="R41" i="15"/>
  <c r="S41" i="15" s="1"/>
  <c r="T41" i="15" s="1"/>
  <c r="L40" i="15"/>
  <c r="I39" i="15"/>
  <c r="I40" i="15"/>
  <c r="L41" i="15"/>
  <c r="Q43" i="14"/>
  <c r="B43" i="14"/>
  <c r="M43" i="14"/>
  <c r="Q41" i="13"/>
  <c r="S41" i="13" s="1"/>
  <c r="T41" i="13" s="1"/>
  <c r="D40" i="13"/>
  <c r="B41" i="13"/>
  <c r="R42" i="13"/>
  <c r="C42" i="13"/>
  <c r="N38" i="13"/>
  <c r="O38" i="13" s="1"/>
  <c r="L40" i="13"/>
  <c r="N39" i="13"/>
  <c r="O39" i="13" s="1"/>
  <c r="M42" i="13"/>
  <c r="M42" i="12"/>
  <c r="N38" i="12"/>
  <c r="O38" i="12" s="1"/>
  <c r="L40" i="12"/>
  <c r="R42" i="12"/>
  <c r="C42" i="12"/>
  <c r="Q41" i="12"/>
  <c r="S41" i="12" s="1"/>
  <c r="T41" i="12" s="1"/>
  <c r="D40" i="12"/>
  <c r="B41" i="12"/>
  <c r="N39" i="11"/>
  <c r="O39" i="11" s="1"/>
  <c r="Q42" i="11"/>
  <c r="B42" i="11"/>
  <c r="M42" i="11"/>
  <c r="I40" i="11"/>
  <c r="N40" i="11" s="1"/>
  <c r="O40" i="11" s="1"/>
  <c r="L41" i="11"/>
  <c r="C41" i="11"/>
  <c r="R41" i="11"/>
  <c r="S41" i="11" s="1"/>
  <c r="T41" i="11" s="1"/>
  <c r="L40" i="10"/>
  <c r="I39" i="10"/>
  <c r="C42" i="10"/>
  <c r="R42" i="10"/>
  <c r="B41" i="10"/>
  <c r="Q41" i="10"/>
  <c r="S41" i="10" s="1"/>
  <c r="T41" i="10" s="1"/>
  <c r="D40" i="10"/>
  <c r="J40" i="10" s="1"/>
  <c r="N38" i="10"/>
  <c r="O38" i="10" s="1"/>
  <c r="M43" i="9"/>
  <c r="N39" i="9"/>
  <c r="O39" i="9" s="1"/>
  <c r="Q42" i="9"/>
  <c r="S42" i="9" s="1"/>
  <c r="T42" i="9" s="1"/>
  <c r="D41" i="9"/>
  <c r="J41" i="9" s="1"/>
  <c r="B42" i="9"/>
  <c r="L41" i="9"/>
  <c r="I40" i="9"/>
  <c r="R43" i="9"/>
  <c r="C43" i="9"/>
  <c r="I39" i="8"/>
  <c r="S41" i="8"/>
  <c r="T41" i="8" s="1"/>
  <c r="D40" i="8"/>
  <c r="S40" i="8"/>
  <c r="T40" i="8" s="1"/>
  <c r="N38" i="8"/>
  <c r="O38" i="8" s="1"/>
  <c r="I40" i="7"/>
  <c r="N39" i="7"/>
  <c r="O39" i="7" s="1"/>
  <c r="D41" i="7"/>
  <c r="J41" i="7" s="1"/>
  <c r="M42" i="7"/>
  <c r="D41" i="14" l="1"/>
  <c r="R42" i="14"/>
  <c r="S42" i="14" s="1"/>
  <c r="T42" i="14" s="1"/>
  <c r="C42" i="14"/>
  <c r="N39" i="14"/>
  <c r="O39" i="14" s="1"/>
  <c r="J40" i="14"/>
  <c r="I40" i="14"/>
  <c r="L41" i="14"/>
  <c r="J40" i="12"/>
  <c r="I40" i="12"/>
  <c r="L42" i="7"/>
  <c r="C42" i="8"/>
  <c r="R42" i="8"/>
  <c r="C43" i="7"/>
  <c r="R43" i="7"/>
  <c r="B43" i="7"/>
  <c r="Q43" i="7"/>
  <c r="L41" i="8"/>
  <c r="J40" i="8"/>
  <c r="J40" i="13"/>
  <c r="I40" i="13"/>
  <c r="B42" i="8"/>
  <c r="Q42" i="8"/>
  <c r="N40" i="16"/>
  <c r="O40" i="16" s="1"/>
  <c r="F44" i="12"/>
  <c r="F44" i="10"/>
  <c r="M43" i="10"/>
  <c r="F44" i="9"/>
  <c r="F44" i="8"/>
  <c r="M43" i="8"/>
  <c r="G44" i="7"/>
  <c r="M44" i="6"/>
  <c r="R43" i="16"/>
  <c r="C43" i="16"/>
  <c r="L42" i="16"/>
  <c r="I41" i="16"/>
  <c r="B43" i="16"/>
  <c r="D42" i="16"/>
  <c r="J42" i="16" s="1"/>
  <c r="Q43" i="16"/>
  <c r="S42" i="16"/>
  <c r="T42" i="16" s="1"/>
  <c r="R42" i="15"/>
  <c r="S42" i="15" s="1"/>
  <c r="T42" i="15" s="1"/>
  <c r="C42" i="15"/>
  <c r="D42" i="15" s="1"/>
  <c r="J42" i="15" s="1"/>
  <c r="Q43" i="15"/>
  <c r="B43" i="15"/>
  <c r="N40" i="15"/>
  <c r="O40" i="15" s="1"/>
  <c r="D41" i="15"/>
  <c r="J41" i="15" s="1"/>
  <c r="N39" i="15"/>
  <c r="O39" i="15" s="1"/>
  <c r="M44" i="15"/>
  <c r="Q44" i="14"/>
  <c r="B44" i="14"/>
  <c r="M44" i="14"/>
  <c r="R43" i="13"/>
  <c r="C43" i="13"/>
  <c r="Q42" i="13"/>
  <c r="S42" i="13" s="1"/>
  <c r="T42" i="13" s="1"/>
  <c r="D41" i="13"/>
  <c r="B42" i="13"/>
  <c r="M43" i="13"/>
  <c r="L41" i="13"/>
  <c r="L41" i="12"/>
  <c r="M43" i="12"/>
  <c r="N39" i="12"/>
  <c r="O39" i="12" s="1"/>
  <c r="Q42" i="12"/>
  <c r="S42" i="12" s="1"/>
  <c r="T42" i="12" s="1"/>
  <c r="D41" i="12"/>
  <c r="B42" i="12"/>
  <c r="C43" i="12"/>
  <c r="R43" i="12"/>
  <c r="M43" i="11"/>
  <c r="C42" i="11"/>
  <c r="D42" i="11" s="1"/>
  <c r="J42" i="11" s="1"/>
  <c r="R42" i="11"/>
  <c r="S42" i="11" s="1"/>
  <c r="T42" i="11" s="1"/>
  <c r="Q43" i="11"/>
  <c r="B43" i="11"/>
  <c r="D41" i="11"/>
  <c r="J41" i="11" s="1"/>
  <c r="R43" i="10"/>
  <c r="C43" i="10"/>
  <c r="L41" i="10"/>
  <c r="I40" i="10"/>
  <c r="N39" i="10"/>
  <c r="O39" i="10" s="1"/>
  <c r="Q42" i="10"/>
  <c r="S42" i="10" s="1"/>
  <c r="T42" i="10" s="1"/>
  <c r="D41" i="10"/>
  <c r="J41" i="10" s="1"/>
  <c r="B42" i="10"/>
  <c r="I41" i="9"/>
  <c r="L42" i="9"/>
  <c r="Q43" i="9"/>
  <c r="S43" i="9" s="1"/>
  <c r="T43" i="9" s="1"/>
  <c r="D42" i="9"/>
  <c r="J42" i="9" s="1"/>
  <c r="B43" i="9"/>
  <c r="R44" i="9"/>
  <c r="C44" i="9"/>
  <c r="N40" i="9"/>
  <c r="O40" i="9" s="1"/>
  <c r="M44" i="9"/>
  <c r="D41" i="8"/>
  <c r="I40" i="8"/>
  <c r="N39" i="8"/>
  <c r="O39" i="8" s="1"/>
  <c r="S42" i="7"/>
  <c r="T42" i="7" s="1"/>
  <c r="M43" i="7"/>
  <c r="I41" i="7"/>
  <c r="N40" i="7"/>
  <c r="O40" i="7" s="1"/>
  <c r="D42" i="7"/>
  <c r="J42" i="7" s="1"/>
  <c r="L43" i="7" l="1"/>
  <c r="N40" i="14"/>
  <c r="O40" i="14" s="1"/>
  <c r="D42" i="14"/>
  <c r="R43" i="14"/>
  <c r="S43" i="14" s="1"/>
  <c r="T43" i="14" s="1"/>
  <c r="C43" i="14"/>
  <c r="J41" i="14"/>
  <c r="I41" i="14"/>
  <c r="L42" i="14"/>
  <c r="B43" i="8"/>
  <c r="Q43" i="8"/>
  <c r="C44" i="7"/>
  <c r="R44" i="7"/>
  <c r="B44" i="7"/>
  <c r="Q44" i="7"/>
  <c r="L42" i="8"/>
  <c r="J41" i="8"/>
  <c r="J41" i="12"/>
  <c r="I41" i="12"/>
  <c r="J41" i="13"/>
  <c r="I41" i="13"/>
  <c r="R43" i="8"/>
  <c r="C43" i="8"/>
  <c r="F45" i="12"/>
  <c r="F45" i="10"/>
  <c r="M44" i="10"/>
  <c r="F45" i="9"/>
  <c r="F45" i="8"/>
  <c r="M44" i="8"/>
  <c r="G45" i="7"/>
  <c r="M45" i="6"/>
  <c r="L43" i="16"/>
  <c r="I42" i="16"/>
  <c r="N41" i="16"/>
  <c r="O41" i="16" s="1"/>
  <c r="S43" i="16"/>
  <c r="T43" i="16" s="1"/>
  <c r="C44" i="16"/>
  <c r="R44" i="16"/>
  <c r="Q44" i="16"/>
  <c r="B44" i="16"/>
  <c r="D43" i="16"/>
  <c r="J43" i="16" s="1"/>
  <c r="Q44" i="15"/>
  <c r="B44" i="15"/>
  <c r="R43" i="15"/>
  <c r="S43" i="15" s="1"/>
  <c r="T43" i="15" s="1"/>
  <c r="C43" i="15"/>
  <c r="L43" i="15"/>
  <c r="I42" i="15"/>
  <c r="M45" i="15"/>
  <c r="L42" i="15"/>
  <c r="I41" i="15"/>
  <c r="Q45" i="14"/>
  <c r="B45" i="14"/>
  <c r="M45" i="14"/>
  <c r="M44" i="13"/>
  <c r="L42" i="13"/>
  <c r="R44" i="13"/>
  <c r="C44" i="13"/>
  <c r="Q43" i="13"/>
  <c r="S43" i="13" s="1"/>
  <c r="T43" i="13" s="1"/>
  <c r="D42" i="13"/>
  <c r="B43" i="13"/>
  <c r="N40" i="13"/>
  <c r="O40" i="13" s="1"/>
  <c r="M44" i="12"/>
  <c r="R44" i="12"/>
  <c r="C44" i="12"/>
  <c r="Q43" i="12"/>
  <c r="S43" i="12" s="1"/>
  <c r="T43" i="12" s="1"/>
  <c r="D42" i="12"/>
  <c r="B43" i="12"/>
  <c r="L42" i="12"/>
  <c r="N40" i="12"/>
  <c r="O40" i="12" s="1"/>
  <c r="M44" i="11"/>
  <c r="I42" i="11"/>
  <c r="L43" i="11"/>
  <c r="B44" i="11"/>
  <c r="Q44" i="11"/>
  <c r="L42" i="11"/>
  <c r="I41" i="11"/>
  <c r="N41" i="11" s="1"/>
  <c r="O41" i="11" s="1"/>
  <c r="R43" i="11"/>
  <c r="S43" i="11" s="1"/>
  <c r="T43" i="11" s="1"/>
  <c r="C43" i="11"/>
  <c r="L42" i="10"/>
  <c r="I41" i="10"/>
  <c r="N40" i="10"/>
  <c r="O40" i="10" s="1"/>
  <c r="R44" i="10"/>
  <c r="C44" i="10"/>
  <c r="B43" i="10"/>
  <c r="Q43" i="10"/>
  <c r="S43" i="10" s="1"/>
  <c r="T43" i="10" s="1"/>
  <c r="D42" i="10"/>
  <c r="J42" i="10" s="1"/>
  <c r="L43" i="9"/>
  <c r="I42" i="9"/>
  <c r="B44" i="9"/>
  <c r="D43" i="9"/>
  <c r="J43" i="9" s="1"/>
  <c r="Q44" i="9"/>
  <c r="S44" i="9" s="1"/>
  <c r="T44" i="9" s="1"/>
  <c r="C45" i="9"/>
  <c r="R45" i="9"/>
  <c r="M45" i="9"/>
  <c r="N41" i="9"/>
  <c r="O41" i="9" s="1"/>
  <c r="N40" i="8"/>
  <c r="O40" i="8" s="1"/>
  <c r="D42" i="8"/>
  <c r="I41" i="8"/>
  <c r="S42" i="8"/>
  <c r="T42" i="8" s="1"/>
  <c r="D43" i="7"/>
  <c r="J43" i="7" s="1"/>
  <c r="N41" i="7"/>
  <c r="O41" i="7" s="1"/>
  <c r="I42" i="7"/>
  <c r="S43" i="7"/>
  <c r="T43" i="7" s="1"/>
  <c r="M44" i="7"/>
  <c r="S43" i="8" l="1"/>
  <c r="T43" i="8" s="1"/>
  <c r="L44" i="7"/>
  <c r="N41" i="14"/>
  <c r="O41" i="14" s="1"/>
  <c r="R44" i="14"/>
  <c r="S44" i="14" s="1"/>
  <c r="T44" i="14" s="1"/>
  <c r="C44" i="14"/>
  <c r="D43" i="14"/>
  <c r="J42" i="14"/>
  <c r="L43" i="14"/>
  <c r="I42" i="14"/>
  <c r="C44" i="8"/>
  <c r="R44" i="8"/>
  <c r="B45" i="7"/>
  <c r="Q45" i="7"/>
  <c r="J42" i="13"/>
  <c r="I42" i="13"/>
  <c r="L43" i="8"/>
  <c r="J42" i="8"/>
  <c r="J42" i="12"/>
  <c r="I42" i="12"/>
  <c r="C45" i="7"/>
  <c r="R45" i="7"/>
  <c r="B44" i="8"/>
  <c r="Q44" i="8"/>
  <c r="S44" i="8" s="1"/>
  <c r="T44" i="8" s="1"/>
  <c r="F46" i="12"/>
  <c r="F46" i="10"/>
  <c r="M45" i="10"/>
  <c r="F46" i="9"/>
  <c r="F46" i="8"/>
  <c r="M45" i="8"/>
  <c r="G46" i="7"/>
  <c r="M46" i="6"/>
  <c r="I43" i="16"/>
  <c r="L44" i="16"/>
  <c r="N42" i="16"/>
  <c r="O42" i="16" s="1"/>
  <c r="R45" i="16"/>
  <c r="C45" i="16"/>
  <c r="Q45" i="16"/>
  <c r="B45" i="16"/>
  <c r="D44" i="16"/>
  <c r="J44" i="16" s="1"/>
  <c r="S44" i="16"/>
  <c r="T44" i="16" s="1"/>
  <c r="N42" i="15"/>
  <c r="O42" i="15" s="1"/>
  <c r="R44" i="15"/>
  <c r="S44" i="15" s="1"/>
  <c r="T44" i="15" s="1"/>
  <c r="C44" i="15"/>
  <c r="D44" i="15" s="1"/>
  <c r="J44" i="15" s="1"/>
  <c r="M46" i="15"/>
  <c r="D43" i="15"/>
  <c r="J43" i="15" s="1"/>
  <c r="N41" i="15"/>
  <c r="O41" i="15" s="1"/>
  <c r="Q45" i="15"/>
  <c r="B45" i="15"/>
  <c r="B46" i="14"/>
  <c r="Q46" i="14"/>
  <c r="M46" i="14"/>
  <c r="R45" i="13"/>
  <c r="C45" i="13"/>
  <c r="N41" i="13"/>
  <c r="O41" i="13" s="1"/>
  <c r="Q44" i="13"/>
  <c r="S44" i="13" s="1"/>
  <c r="T44" i="13" s="1"/>
  <c r="D43" i="13"/>
  <c r="B44" i="13"/>
  <c r="L43" i="13"/>
  <c r="M45" i="13"/>
  <c r="Q44" i="12"/>
  <c r="S44" i="12" s="1"/>
  <c r="T44" i="12" s="1"/>
  <c r="D43" i="12"/>
  <c r="B44" i="12"/>
  <c r="L43" i="12"/>
  <c r="R45" i="12"/>
  <c r="C45" i="12"/>
  <c r="N41" i="12"/>
  <c r="O41" i="12" s="1"/>
  <c r="M45" i="12"/>
  <c r="R44" i="11"/>
  <c r="S44" i="11" s="1"/>
  <c r="T44" i="11" s="1"/>
  <c r="C44" i="11"/>
  <c r="D44" i="11" s="1"/>
  <c r="J44" i="11" s="1"/>
  <c r="D43" i="11"/>
  <c r="J43" i="11" s="1"/>
  <c r="M45" i="11"/>
  <c r="B45" i="11"/>
  <c r="Q45" i="11"/>
  <c r="N42" i="11"/>
  <c r="O42" i="11" s="1"/>
  <c r="R45" i="10"/>
  <c r="C45" i="10"/>
  <c r="I42" i="10"/>
  <c r="L43" i="10"/>
  <c r="Q44" i="10"/>
  <c r="S44" i="10" s="1"/>
  <c r="T44" i="10" s="1"/>
  <c r="D43" i="10"/>
  <c r="J43" i="10" s="1"/>
  <c r="B44" i="10"/>
  <c r="N41" i="10"/>
  <c r="O41" i="10" s="1"/>
  <c r="N42" i="9"/>
  <c r="O42" i="9" s="1"/>
  <c r="M46" i="9"/>
  <c r="R46" i="9"/>
  <c r="C46" i="9"/>
  <c r="I43" i="9"/>
  <c r="L44" i="9"/>
  <c r="D44" i="9"/>
  <c r="J44" i="9" s="1"/>
  <c r="B45" i="9"/>
  <c r="Q45" i="9"/>
  <c r="S45" i="9" s="1"/>
  <c r="T45" i="9" s="1"/>
  <c r="D43" i="8"/>
  <c r="I42" i="8"/>
  <c r="N41" i="8"/>
  <c r="O41" i="8" s="1"/>
  <c r="N42" i="7"/>
  <c r="O42" i="7" s="1"/>
  <c r="I43" i="7"/>
  <c r="D44" i="7"/>
  <c r="J44" i="7" s="1"/>
  <c r="M45" i="7"/>
  <c r="S44" i="7"/>
  <c r="T44" i="7" s="1"/>
  <c r="N42" i="14" l="1"/>
  <c r="O42" i="14" s="1"/>
  <c r="N42" i="13"/>
  <c r="O42" i="13" s="1"/>
  <c r="J43" i="14"/>
  <c r="L44" i="14"/>
  <c r="I43" i="14"/>
  <c r="R45" i="14"/>
  <c r="S45" i="14" s="1"/>
  <c r="T45" i="14" s="1"/>
  <c r="C45" i="14"/>
  <c r="D44" i="14"/>
  <c r="L45" i="7"/>
  <c r="L44" i="8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C45" i="8"/>
  <c r="F47" i="12"/>
  <c r="F47" i="10"/>
  <c r="M46" i="10"/>
  <c r="F47" i="9"/>
  <c r="F47" i="8"/>
  <c r="M46" i="8"/>
  <c r="G47" i="7"/>
  <c r="M47" i="6"/>
  <c r="L45" i="16"/>
  <c r="I44" i="16"/>
  <c r="B46" i="16"/>
  <c r="Q46" i="16"/>
  <c r="D45" i="16"/>
  <c r="J45" i="16" s="1"/>
  <c r="S45" i="16"/>
  <c r="T45" i="16" s="1"/>
  <c r="N43" i="16"/>
  <c r="O43" i="16" s="1"/>
  <c r="R46" i="16"/>
  <c r="C46" i="16"/>
  <c r="L45" i="15"/>
  <c r="I44" i="15"/>
  <c r="M47" i="15"/>
  <c r="I43" i="15"/>
  <c r="L44" i="15"/>
  <c r="R45" i="15"/>
  <c r="S45" i="15" s="1"/>
  <c r="T45" i="15" s="1"/>
  <c r="C45" i="15"/>
  <c r="D45" i="15" s="1"/>
  <c r="J45" i="15" s="1"/>
  <c r="B46" i="15"/>
  <c r="Q46" i="15"/>
  <c r="M47" i="14"/>
  <c r="B47" i="14"/>
  <c r="Q47" i="14"/>
  <c r="Q45" i="13"/>
  <c r="S45" i="13" s="1"/>
  <c r="T45" i="13" s="1"/>
  <c r="D44" i="13"/>
  <c r="B45" i="13"/>
  <c r="M46" i="13"/>
  <c r="R46" i="13"/>
  <c r="C46" i="13"/>
  <c r="L44" i="13"/>
  <c r="N42" i="12"/>
  <c r="O42" i="12" s="1"/>
  <c r="Q45" i="12"/>
  <c r="S45" i="12" s="1"/>
  <c r="T45" i="12" s="1"/>
  <c r="D44" i="12"/>
  <c r="B45" i="12"/>
  <c r="R46" i="12"/>
  <c r="C46" i="12"/>
  <c r="L44" i="12"/>
  <c r="M46" i="12"/>
  <c r="Q46" i="11"/>
  <c r="B46" i="11"/>
  <c r="I44" i="11"/>
  <c r="L45" i="11"/>
  <c r="M46" i="11"/>
  <c r="L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J44" i="10" s="1"/>
  <c r="L44" i="10"/>
  <c r="I43" i="10"/>
  <c r="C46" i="10"/>
  <c r="R46" i="10"/>
  <c r="N43" i="9"/>
  <c r="O43" i="9" s="1"/>
  <c r="Q46" i="9"/>
  <c r="S46" i="9" s="1"/>
  <c r="T46" i="9" s="1"/>
  <c r="D45" i="9"/>
  <c r="J45" i="9" s="1"/>
  <c r="B46" i="9"/>
  <c r="I44" i="9"/>
  <c r="L45" i="9"/>
  <c r="R47" i="9"/>
  <c r="C47" i="9"/>
  <c r="M47" i="9"/>
  <c r="N42" i="8"/>
  <c r="O42" i="8" s="1"/>
  <c r="I43" i="8"/>
  <c r="S45" i="8"/>
  <c r="T45" i="8" s="1"/>
  <c r="D44" i="8"/>
  <c r="I44" i="7"/>
  <c r="D45" i="7"/>
  <c r="J45" i="7" s="1"/>
  <c r="S45" i="7"/>
  <c r="T45" i="7" s="1"/>
  <c r="M46" i="7"/>
  <c r="N43" i="7"/>
  <c r="O43" i="7" s="1"/>
  <c r="S46" i="7" l="1"/>
  <c r="T46" i="7" s="1"/>
  <c r="N43" i="14"/>
  <c r="O43" i="14" s="1"/>
  <c r="J44" i="14"/>
  <c r="I44" i="14"/>
  <c r="L45" i="14"/>
  <c r="C46" i="14"/>
  <c r="D45" i="14"/>
  <c r="R46" i="14"/>
  <c r="S46" i="14" s="1"/>
  <c r="T46" i="14" s="1"/>
  <c r="C47" i="7"/>
  <c r="R47" i="7"/>
  <c r="L46" i="7"/>
  <c r="C46" i="8"/>
  <c r="R46" i="8"/>
  <c r="B46" i="8"/>
  <c r="Q46" i="8"/>
  <c r="L45" i="8"/>
  <c r="J44" i="8"/>
  <c r="J44" i="12"/>
  <c r="I44" i="12"/>
  <c r="J44" i="13"/>
  <c r="I44" i="13"/>
  <c r="B47" i="7"/>
  <c r="Q47" i="7"/>
  <c r="N43" i="15"/>
  <c r="O43" i="15" s="1"/>
  <c r="F48" i="12"/>
  <c r="F48" i="10"/>
  <c r="M47" i="10"/>
  <c r="F48" i="9"/>
  <c r="F48" i="8"/>
  <c r="M47" i="8"/>
  <c r="G48" i="7"/>
  <c r="M48" i="6"/>
  <c r="C47" i="16"/>
  <c r="R47" i="16"/>
  <c r="S46" i="16"/>
  <c r="T46" i="16" s="1"/>
  <c r="N44" i="16"/>
  <c r="O44" i="16" s="1"/>
  <c r="I45" i="16"/>
  <c r="L46" i="16"/>
  <c r="Q47" i="16"/>
  <c r="B47" i="16"/>
  <c r="D46" i="16"/>
  <c r="J46" i="16" s="1"/>
  <c r="Q47" i="15"/>
  <c r="B47" i="15"/>
  <c r="C46" i="15"/>
  <c r="D46" i="15" s="1"/>
  <c r="J46" i="15" s="1"/>
  <c r="R46" i="15"/>
  <c r="S46" i="15" s="1"/>
  <c r="T46" i="15" s="1"/>
  <c r="N44" i="15"/>
  <c r="O44" i="15" s="1"/>
  <c r="I45" i="15"/>
  <c r="N45" i="15" s="1"/>
  <c r="O45" i="15" s="1"/>
  <c r="L46" i="15"/>
  <c r="M48" i="15"/>
  <c r="B48" i="14"/>
  <c r="Q48" i="14"/>
  <c r="M48" i="14"/>
  <c r="C47" i="13"/>
  <c r="R47" i="13"/>
  <c r="L45" i="13"/>
  <c r="M47" i="13"/>
  <c r="B46" i="13"/>
  <c r="Q46" i="13"/>
  <c r="S46" i="13" s="1"/>
  <c r="T46" i="13" s="1"/>
  <c r="D45" i="13"/>
  <c r="N43" i="13"/>
  <c r="O43" i="13" s="1"/>
  <c r="M47" i="12"/>
  <c r="B46" i="12"/>
  <c r="Q46" i="12"/>
  <c r="S46" i="12" s="1"/>
  <c r="T46" i="12" s="1"/>
  <c r="D45" i="12"/>
  <c r="L45" i="12"/>
  <c r="C47" i="12"/>
  <c r="R47" i="12"/>
  <c r="M47" i="11"/>
  <c r="B47" i="11"/>
  <c r="Q47" i="11"/>
  <c r="C46" i="11"/>
  <c r="D46" i="11" s="1"/>
  <c r="J46" i="11" s="1"/>
  <c r="R46" i="11"/>
  <c r="S46" i="11" s="1"/>
  <c r="T46" i="11" s="1"/>
  <c r="N44" i="11"/>
  <c r="O44" i="11" s="1"/>
  <c r="D45" i="11"/>
  <c r="J45" i="11" s="1"/>
  <c r="I44" i="10"/>
  <c r="L45" i="10"/>
  <c r="B46" i="10"/>
  <c r="D45" i="10"/>
  <c r="J45" i="10" s="1"/>
  <c r="Q46" i="10"/>
  <c r="S46" i="10" s="1"/>
  <c r="T46" i="10" s="1"/>
  <c r="C47" i="10"/>
  <c r="R47" i="10"/>
  <c r="N43" i="10"/>
  <c r="O43" i="10" s="1"/>
  <c r="M48" i="9"/>
  <c r="B47" i="9"/>
  <c r="Q47" i="9"/>
  <c r="S47" i="9" s="1"/>
  <c r="T47" i="9" s="1"/>
  <c r="D46" i="9"/>
  <c r="J46" i="9" s="1"/>
  <c r="N44" i="9"/>
  <c r="O44" i="9" s="1"/>
  <c r="L46" i="9"/>
  <c r="I45" i="9"/>
  <c r="C48" i="9"/>
  <c r="R48" i="9"/>
  <c r="D45" i="8"/>
  <c r="I44" i="8"/>
  <c r="N43" i="8"/>
  <c r="O43" i="8" s="1"/>
  <c r="M47" i="7"/>
  <c r="N44" i="7"/>
  <c r="O44" i="7" s="1"/>
  <c r="I45" i="7"/>
  <c r="D46" i="7"/>
  <c r="J46" i="7" s="1"/>
  <c r="J45" i="14" l="1"/>
  <c r="L46" i="14"/>
  <c r="I45" i="14"/>
  <c r="D46" i="14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L46" i="8"/>
  <c r="J45" i="8"/>
  <c r="J45" i="12"/>
  <c r="I45" i="12"/>
  <c r="L47" i="7"/>
  <c r="C48" i="7"/>
  <c r="R48" i="7"/>
  <c r="N45" i="16"/>
  <c r="O45" i="16" s="1"/>
  <c r="F49" i="12"/>
  <c r="F49" i="10"/>
  <c r="M48" i="10"/>
  <c r="F49" i="9"/>
  <c r="F49" i="8"/>
  <c r="M48" i="8"/>
  <c r="G49" i="7"/>
  <c r="L48" i="7"/>
  <c r="M49" i="6"/>
  <c r="I46" i="16"/>
  <c r="L47" i="16"/>
  <c r="D47" i="16"/>
  <c r="J47" i="16" s="1"/>
  <c r="Q48" i="16"/>
  <c r="B48" i="16"/>
  <c r="S47" i="16"/>
  <c r="T47" i="16" s="1"/>
  <c r="R48" i="16"/>
  <c r="C48" i="16"/>
  <c r="L47" i="15"/>
  <c r="I46" i="15"/>
  <c r="M49" i="15"/>
  <c r="C47" i="15"/>
  <c r="R47" i="15"/>
  <c r="S47" i="15" s="1"/>
  <c r="T47" i="15" s="1"/>
  <c r="B48" i="15"/>
  <c r="Q48" i="15"/>
  <c r="Q49" i="14"/>
  <c r="B49" i="14"/>
  <c r="M49" i="14"/>
  <c r="M48" i="13"/>
  <c r="N44" i="13"/>
  <c r="O44" i="13" s="1"/>
  <c r="L46" i="13"/>
  <c r="B47" i="13"/>
  <c r="Q47" i="13"/>
  <c r="S47" i="13" s="1"/>
  <c r="T47" i="13" s="1"/>
  <c r="D46" i="13"/>
  <c r="C48" i="13"/>
  <c r="R48" i="13"/>
  <c r="N44" i="12"/>
  <c r="O44" i="12" s="1"/>
  <c r="R48" i="12"/>
  <c r="C48" i="12"/>
  <c r="L46" i="12"/>
  <c r="Q47" i="12"/>
  <c r="S47" i="12" s="1"/>
  <c r="T47" i="12" s="1"/>
  <c r="D46" i="12"/>
  <c r="B47" i="12"/>
  <c r="M48" i="12"/>
  <c r="L47" i="11"/>
  <c r="I46" i="11"/>
  <c r="M48" i="11"/>
  <c r="B48" i="11"/>
  <c r="Q48" i="11"/>
  <c r="R47" i="11"/>
  <c r="S47" i="11" s="1"/>
  <c r="T47" i="11" s="1"/>
  <c r="C47" i="11"/>
  <c r="L46" i="11"/>
  <c r="I45" i="11"/>
  <c r="C48" i="10"/>
  <c r="R48" i="10"/>
  <c r="B47" i="10"/>
  <c r="Q47" i="10"/>
  <c r="S47" i="10" s="1"/>
  <c r="T47" i="10" s="1"/>
  <c r="D46" i="10"/>
  <c r="J46" i="10" s="1"/>
  <c r="L46" i="10"/>
  <c r="I45" i="10"/>
  <c r="N44" i="10"/>
  <c r="O44" i="10" s="1"/>
  <c r="L47" i="9"/>
  <c r="I46" i="9"/>
  <c r="B48" i="9"/>
  <c r="Q48" i="9"/>
  <c r="S48" i="9" s="1"/>
  <c r="T48" i="9" s="1"/>
  <c r="D47" i="9"/>
  <c r="J47" i="9" s="1"/>
  <c r="C49" i="9"/>
  <c r="R49" i="9"/>
  <c r="N45" i="9"/>
  <c r="O45" i="9" s="1"/>
  <c r="M49" i="9"/>
  <c r="N44" i="8"/>
  <c r="O44" i="8" s="1"/>
  <c r="S46" i="8"/>
  <c r="T46" i="8" s="1"/>
  <c r="I45" i="8"/>
  <c r="D46" i="8"/>
  <c r="N45" i="7"/>
  <c r="O45" i="7" s="1"/>
  <c r="I46" i="7"/>
  <c r="S47" i="7"/>
  <c r="T47" i="7" s="1"/>
  <c r="D47" i="7"/>
  <c r="J47" i="7" s="1"/>
  <c r="M48" i="7"/>
  <c r="N45" i="14" l="1"/>
  <c r="O45" i="14" s="1"/>
  <c r="R48" i="14"/>
  <c r="S48" i="14" s="1"/>
  <c r="T48" i="14" s="1"/>
  <c r="C48" i="14"/>
  <c r="D47" i="14"/>
  <c r="J46" i="14"/>
  <c r="L47" i="14"/>
  <c r="I46" i="14"/>
  <c r="N46" i="14" s="1"/>
  <c r="O46" i="14" s="1"/>
  <c r="L47" i="8"/>
  <c r="J46" i="8"/>
  <c r="C48" i="8"/>
  <c r="R48" i="8"/>
  <c r="C49" i="7"/>
  <c r="R49" i="7"/>
  <c r="B48" i="8"/>
  <c r="Q48" i="8"/>
  <c r="S48" i="8" s="1"/>
  <c r="T48" i="8" s="1"/>
  <c r="J46" i="12"/>
  <c r="I46" i="12"/>
  <c r="J46" i="13"/>
  <c r="I46" i="13"/>
  <c r="B49" i="7"/>
  <c r="Q49" i="7"/>
  <c r="F50" i="12"/>
  <c r="F50" i="10"/>
  <c r="M49" i="10"/>
  <c r="F50" i="9"/>
  <c r="F50" i="8"/>
  <c r="M49" i="8"/>
  <c r="G50" i="7"/>
  <c r="M50" i="6"/>
  <c r="S48" i="16"/>
  <c r="T48" i="16" s="1"/>
  <c r="R49" i="16"/>
  <c r="C49" i="16"/>
  <c r="N46" i="16"/>
  <c r="O46" i="16" s="1"/>
  <c r="Q49" i="16"/>
  <c r="D48" i="16"/>
  <c r="J48" i="16" s="1"/>
  <c r="B49" i="16"/>
  <c r="L48" i="16"/>
  <c r="I47" i="16"/>
  <c r="R48" i="15"/>
  <c r="S48" i="15" s="1"/>
  <c r="T48" i="15" s="1"/>
  <c r="C48" i="15"/>
  <c r="D48" i="15" s="1"/>
  <c r="J48" i="15" s="1"/>
  <c r="D47" i="15"/>
  <c r="J47" i="15" s="1"/>
  <c r="M50" i="15"/>
  <c r="N46" i="15"/>
  <c r="O46" i="15" s="1"/>
  <c r="Q49" i="15"/>
  <c r="B49" i="15"/>
  <c r="Q50" i="14"/>
  <c r="B50" i="14"/>
  <c r="M50" i="14"/>
  <c r="B48" i="13"/>
  <c r="D47" i="13"/>
  <c r="Q48" i="13"/>
  <c r="S48" i="13" s="1"/>
  <c r="T48" i="13" s="1"/>
  <c r="N45" i="13"/>
  <c r="O45" i="13" s="1"/>
  <c r="C49" i="13"/>
  <c r="R49" i="13"/>
  <c r="L47" i="13"/>
  <c r="M49" i="13"/>
  <c r="B48" i="12"/>
  <c r="Q48" i="12"/>
  <c r="S48" i="12" s="1"/>
  <c r="T48" i="12" s="1"/>
  <c r="D47" i="12"/>
  <c r="N45" i="12"/>
  <c r="O45" i="12" s="1"/>
  <c r="C49" i="12"/>
  <c r="R49" i="12"/>
  <c r="L47" i="12"/>
  <c r="M49" i="12"/>
  <c r="N45" i="11"/>
  <c r="O45" i="11" s="1"/>
  <c r="M49" i="11"/>
  <c r="Q49" i="11"/>
  <c r="B49" i="11"/>
  <c r="C48" i="11"/>
  <c r="D48" i="11" s="1"/>
  <c r="J48" i="11" s="1"/>
  <c r="R48" i="11"/>
  <c r="S48" i="11" s="1"/>
  <c r="T48" i="11" s="1"/>
  <c r="D47" i="11"/>
  <c r="J47" i="11" s="1"/>
  <c r="N46" i="11"/>
  <c r="O46" i="11" s="1"/>
  <c r="N45" i="10"/>
  <c r="O45" i="10" s="1"/>
  <c r="Q48" i="10"/>
  <c r="S48" i="10" s="1"/>
  <c r="T48" i="10" s="1"/>
  <c r="D47" i="10"/>
  <c r="J47" i="10" s="1"/>
  <c r="B48" i="10"/>
  <c r="I46" i="10"/>
  <c r="L47" i="10"/>
  <c r="R49" i="10"/>
  <c r="C49" i="10"/>
  <c r="C50" i="9"/>
  <c r="R50" i="9"/>
  <c r="B49" i="9"/>
  <c r="Q49" i="9"/>
  <c r="S49" i="9" s="1"/>
  <c r="T49" i="9" s="1"/>
  <c r="D48" i="9"/>
  <c r="J48" i="9" s="1"/>
  <c r="M50" i="9"/>
  <c r="I47" i="9"/>
  <c r="N47" i="9" s="1"/>
  <c r="O47" i="9" s="1"/>
  <c r="L48" i="9"/>
  <c r="N46" i="9"/>
  <c r="O46" i="9" s="1"/>
  <c r="I46" i="8"/>
  <c r="D47" i="8"/>
  <c r="N45" i="8"/>
  <c r="O45" i="8" s="1"/>
  <c r="D48" i="7"/>
  <c r="J48" i="7" s="1"/>
  <c r="N46" i="7"/>
  <c r="O46" i="7" s="1"/>
  <c r="I47" i="7"/>
  <c r="M49" i="7"/>
  <c r="S48" i="7"/>
  <c r="T48" i="7" s="1"/>
  <c r="N46" i="13" l="1"/>
  <c r="O46" i="13" s="1"/>
  <c r="N46" i="12"/>
  <c r="O46" i="12" s="1"/>
  <c r="J47" i="14"/>
  <c r="L48" i="14"/>
  <c r="I47" i="14"/>
  <c r="R49" i="14"/>
  <c r="S49" i="14" s="1"/>
  <c r="T49" i="14" s="1"/>
  <c r="D48" i="14"/>
  <c r="C49" i="14"/>
  <c r="J47" i="13"/>
  <c r="I47" i="13"/>
  <c r="Q49" i="8"/>
  <c r="B49" i="8"/>
  <c r="L49" i="7"/>
  <c r="L48" i="8"/>
  <c r="J47" i="8"/>
  <c r="B50" i="7"/>
  <c r="Q50" i="7"/>
  <c r="C50" i="7"/>
  <c r="R50" i="7"/>
  <c r="J47" i="12"/>
  <c r="I47" i="12"/>
  <c r="C49" i="8"/>
  <c r="R49" i="8"/>
  <c r="F51" i="12"/>
  <c r="F51" i="10"/>
  <c r="M50" i="10"/>
  <c r="F51" i="9"/>
  <c r="F51" i="8"/>
  <c r="M50" i="8"/>
  <c r="G51" i="7"/>
  <c r="M51" i="6"/>
  <c r="R50" i="16"/>
  <c r="C50" i="16"/>
  <c r="N47" i="16"/>
  <c r="O47" i="16" s="1"/>
  <c r="D49" i="16"/>
  <c r="J49" i="16" s="1"/>
  <c r="Q50" i="16"/>
  <c r="B50" i="16"/>
  <c r="I48" i="16"/>
  <c r="L49" i="16"/>
  <c r="S49" i="16"/>
  <c r="T49" i="16" s="1"/>
  <c r="M51" i="15"/>
  <c r="I48" i="15"/>
  <c r="L49" i="15"/>
  <c r="C49" i="15"/>
  <c r="R49" i="15"/>
  <c r="S49" i="15" s="1"/>
  <c r="T49" i="15" s="1"/>
  <c r="B50" i="15"/>
  <c r="Q50" i="15"/>
  <c r="L48" i="15"/>
  <c r="I47" i="15"/>
  <c r="M51" i="14"/>
  <c r="Q51" i="14"/>
  <c r="B51" i="14"/>
  <c r="R50" i="13"/>
  <c r="C50" i="13"/>
  <c r="M50" i="13"/>
  <c r="L48" i="13"/>
  <c r="Q49" i="13"/>
  <c r="S49" i="13" s="1"/>
  <c r="T49" i="13" s="1"/>
  <c r="D48" i="13"/>
  <c r="B49" i="13"/>
  <c r="L48" i="12"/>
  <c r="R50" i="12"/>
  <c r="C50" i="12"/>
  <c r="M50" i="12"/>
  <c r="Q49" i="12"/>
  <c r="S49" i="12" s="1"/>
  <c r="T49" i="12" s="1"/>
  <c r="D48" i="12"/>
  <c r="B49" i="12"/>
  <c r="L48" i="11"/>
  <c r="I47" i="11"/>
  <c r="N47" i="11" s="1"/>
  <c r="O47" i="11" s="1"/>
  <c r="I48" i="11"/>
  <c r="L49" i="11"/>
  <c r="M50" i="11"/>
  <c r="Q50" i="11"/>
  <c r="B50" i="11"/>
  <c r="C49" i="11"/>
  <c r="R49" i="11"/>
  <c r="S49" i="11" s="1"/>
  <c r="T49" i="11" s="1"/>
  <c r="C50" i="10"/>
  <c r="R50" i="10"/>
  <c r="L48" i="10"/>
  <c r="I47" i="10"/>
  <c r="N46" i="10"/>
  <c r="O46" i="10" s="1"/>
  <c r="B49" i="10"/>
  <c r="Q49" i="10"/>
  <c r="S49" i="10" s="1"/>
  <c r="T49" i="10" s="1"/>
  <c r="D48" i="10"/>
  <c r="J48" i="10" s="1"/>
  <c r="M51" i="9"/>
  <c r="R51" i="9"/>
  <c r="C51" i="9"/>
  <c r="L49" i="9"/>
  <c r="I48" i="9"/>
  <c r="Q50" i="9"/>
  <c r="S50" i="9" s="1"/>
  <c r="T50" i="9" s="1"/>
  <c r="D49" i="9"/>
  <c r="J49" i="9" s="1"/>
  <c r="B50" i="9"/>
  <c r="D48" i="8"/>
  <c r="N46" i="8"/>
  <c r="O46" i="8" s="1"/>
  <c r="I47" i="8"/>
  <c r="N47" i="7"/>
  <c r="O47" i="7" s="1"/>
  <c r="D49" i="7"/>
  <c r="J49" i="7" s="1"/>
  <c r="M50" i="7"/>
  <c r="I48" i="7"/>
  <c r="S49" i="7"/>
  <c r="T49" i="7" s="1"/>
  <c r="N47" i="14" l="1"/>
  <c r="O47" i="14" s="1"/>
  <c r="D49" i="14"/>
  <c r="C50" i="14"/>
  <c r="R50" i="14"/>
  <c r="S50" i="14" s="1"/>
  <c r="T50" i="14" s="1"/>
  <c r="L50" i="7"/>
  <c r="J48" i="14"/>
  <c r="L49" i="14"/>
  <c r="I48" i="14"/>
  <c r="N48" i="14" s="1"/>
  <c r="O48" i="14" s="1"/>
  <c r="C50" i="8"/>
  <c r="R50" i="8"/>
  <c r="J48" i="12"/>
  <c r="I48" i="12"/>
  <c r="Q50" i="8"/>
  <c r="S50" i="8" s="1"/>
  <c r="T50" i="8" s="1"/>
  <c r="B50" i="8"/>
  <c r="J48" i="13"/>
  <c r="I48" i="13"/>
  <c r="B51" i="7"/>
  <c r="Q51" i="7"/>
  <c r="L49" i="8"/>
  <c r="J48" i="8"/>
  <c r="C51" i="7"/>
  <c r="R51" i="7"/>
  <c r="N48" i="16"/>
  <c r="O48" i="16" s="1"/>
  <c r="F52" i="12"/>
  <c r="F52" i="10"/>
  <c r="M51" i="10"/>
  <c r="F52" i="9"/>
  <c r="F52" i="8"/>
  <c r="M51" i="8"/>
  <c r="G52" i="7"/>
  <c r="M52" i="6"/>
  <c r="B51" i="16"/>
  <c r="Q51" i="16"/>
  <c r="D50" i="16"/>
  <c r="J50" i="16" s="1"/>
  <c r="L50" i="16"/>
  <c r="I49" i="16"/>
  <c r="R51" i="16"/>
  <c r="C51" i="16"/>
  <c r="S50" i="16"/>
  <c r="T50" i="16" s="1"/>
  <c r="R50" i="15"/>
  <c r="S50" i="15" s="1"/>
  <c r="T50" i="15" s="1"/>
  <c r="C50" i="15"/>
  <c r="D50" i="15" s="1"/>
  <c r="J50" i="15" s="1"/>
  <c r="N48" i="15"/>
  <c r="O48" i="15" s="1"/>
  <c r="D49" i="15"/>
  <c r="J49" i="15" s="1"/>
  <c r="N47" i="15"/>
  <c r="O47" i="15" s="1"/>
  <c r="Q51" i="15"/>
  <c r="B51" i="15"/>
  <c r="M52" i="15"/>
  <c r="Q52" i="14"/>
  <c r="B52" i="14"/>
  <c r="M52" i="14"/>
  <c r="N47" i="13"/>
  <c r="O47" i="13" s="1"/>
  <c r="R51" i="13"/>
  <c r="C51" i="13"/>
  <c r="Q50" i="13"/>
  <c r="S50" i="13" s="1"/>
  <c r="T50" i="13" s="1"/>
  <c r="D49" i="13"/>
  <c r="B50" i="13"/>
  <c r="L49" i="13"/>
  <c r="R51" i="12"/>
  <c r="C51" i="12"/>
  <c r="Q50" i="12"/>
  <c r="S50" i="12" s="1"/>
  <c r="T50" i="12" s="1"/>
  <c r="D49" i="12"/>
  <c r="B50" i="12"/>
  <c r="M51" i="12"/>
  <c r="L49" i="12"/>
  <c r="N47" i="12"/>
  <c r="O47" i="12" s="1"/>
  <c r="M51" i="11"/>
  <c r="R50" i="11"/>
  <c r="S50" i="11" s="1"/>
  <c r="T50" i="11" s="1"/>
  <c r="C50" i="11"/>
  <c r="D50" i="11" s="1"/>
  <c r="J50" i="11" s="1"/>
  <c r="Q51" i="11"/>
  <c r="B51" i="11"/>
  <c r="N48" i="11"/>
  <c r="O48" i="11" s="1"/>
  <c r="D49" i="11"/>
  <c r="J49" i="11" s="1"/>
  <c r="N47" i="10"/>
  <c r="O47" i="10" s="1"/>
  <c r="R51" i="10"/>
  <c r="C51" i="10"/>
  <c r="Q50" i="10"/>
  <c r="S50" i="10" s="1"/>
  <c r="T50" i="10" s="1"/>
  <c r="D49" i="10"/>
  <c r="J49" i="10" s="1"/>
  <c r="B50" i="10"/>
  <c r="I48" i="10"/>
  <c r="N48" i="10" s="1"/>
  <c r="O48" i="10" s="1"/>
  <c r="L49" i="10"/>
  <c r="N48" i="9"/>
  <c r="O48" i="9" s="1"/>
  <c r="R52" i="9"/>
  <c r="C52" i="9"/>
  <c r="Q51" i="9"/>
  <c r="S51" i="9" s="1"/>
  <c r="T51" i="9" s="1"/>
  <c r="D50" i="9"/>
  <c r="J50" i="9" s="1"/>
  <c r="B51" i="9"/>
  <c r="L50" i="9"/>
  <c r="I49" i="9"/>
  <c r="N49" i="9" s="1"/>
  <c r="O49" i="9" s="1"/>
  <c r="M52" i="9"/>
  <c r="I48" i="8"/>
  <c r="N47" i="8"/>
  <c r="O47" i="8" s="1"/>
  <c r="D49" i="8"/>
  <c r="S49" i="8"/>
  <c r="T49" i="8" s="1"/>
  <c r="N48" i="7"/>
  <c r="O48" i="7" s="1"/>
  <c r="D50" i="7"/>
  <c r="J50" i="7" s="1"/>
  <c r="S50" i="7"/>
  <c r="T50" i="7" s="1"/>
  <c r="M51" i="7"/>
  <c r="I49" i="7"/>
  <c r="R51" i="14" l="1"/>
  <c r="S51" i="14" s="1"/>
  <c r="T51" i="14" s="1"/>
  <c r="C51" i="14"/>
  <c r="D50" i="14"/>
  <c r="J49" i="14"/>
  <c r="L50" i="14"/>
  <c r="I49" i="14"/>
  <c r="N49" i="14" s="1"/>
  <c r="O49" i="14" s="1"/>
  <c r="L51" i="7"/>
  <c r="B52" i="7"/>
  <c r="Q52" i="7"/>
  <c r="L50" i="8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M53" i="10" s="1"/>
  <c r="X9" i="10" s="1"/>
  <c r="M52" i="10"/>
  <c r="F53" i="9"/>
  <c r="F53" i="8"/>
  <c r="M53" i="8" s="1"/>
  <c r="M52" i="8"/>
  <c r="G53" i="7"/>
  <c r="M53" i="6"/>
  <c r="C52" i="16"/>
  <c r="R52" i="16"/>
  <c r="N49" i="16"/>
  <c r="O49" i="16" s="1"/>
  <c r="I50" i="16"/>
  <c r="L51" i="16"/>
  <c r="S51" i="16"/>
  <c r="T51" i="16" s="1"/>
  <c r="Q52" i="16"/>
  <c r="B52" i="16"/>
  <c r="D51" i="16"/>
  <c r="J51" i="16" s="1"/>
  <c r="L51" i="15"/>
  <c r="I50" i="15"/>
  <c r="L50" i="15"/>
  <c r="I49" i="15"/>
  <c r="C51" i="15"/>
  <c r="R51" i="15"/>
  <c r="S51" i="15" s="1"/>
  <c r="T51" i="15" s="1"/>
  <c r="M53" i="15"/>
  <c r="X9" i="15" s="1"/>
  <c r="Q52" i="15"/>
  <c r="B52" i="15"/>
  <c r="M53" i="14"/>
  <c r="X9" i="14" s="1"/>
  <c r="Q53" i="14"/>
  <c r="B53" i="14"/>
  <c r="M51" i="13"/>
  <c r="Q51" i="13"/>
  <c r="D50" i="13"/>
  <c r="B51" i="13"/>
  <c r="L50" i="13"/>
  <c r="N48" i="13"/>
  <c r="O48" i="13" s="1"/>
  <c r="M52" i="13"/>
  <c r="R52" i="13"/>
  <c r="C52" i="13"/>
  <c r="M52" i="12"/>
  <c r="Q51" i="12"/>
  <c r="S51" i="12" s="1"/>
  <c r="T51" i="12" s="1"/>
  <c r="D50" i="12"/>
  <c r="B51" i="12"/>
  <c r="L50" i="12"/>
  <c r="R52" i="12"/>
  <c r="C52" i="12"/>
  <c r="N48" i="12"/>
  <c r="O48" i="12" s="1"/>
  <c r="I50" i="11"/>
  <c r="L51" i="11"/>
  <c r="R51" i="11"/>
  <c r="S51" i="11" s="1"/>
  <c r="T51" i="11" s="1"/>
  <c r="C51" i="11"/>
  <c r="D51" i="11" s="1"/>
  <c r="J51" i="11" s="1"/>
  <c r="Q52" i="11"/>
  <c r="B52" i="11"/>
  <c r="L50" i="11"/>
  <c r="I49" i="11"/>
  <c r="M52" i="11"/>
  <c r="Q51" i="10"/>
  <c r="S51" i="10" s="1"/>
  <c r="T51" i="10" s="1"/>
  <c r="B51" i="10"/>
  <c r="D50" i="10"/>
  <c r="J50" i="10" s="1"/>
  <c r="R52" i="10"/>
  <c r="C52" i="10"/>
  <c r="I49" i="10"/>
  <c r="L50" i="10"/>
  <c r="R53" i="9"/>
  <c r="C53" i="9"/>
  <c r="B52" i="9"/>
  <c r="Q52" i="9"/>
  <c r="S52" i="9" s="1"/>
  <c r="T52" i="9" s="1"/>
  <c r="D51" i="9"/>
  <c r="J51" i="9" s="1"/>
  <c r="L51" i="9"/>
  <c r="I50" i="9"/>
  <c r="M53" i="9"/>
  <c r="X9" i="9" s="1"/>
  <c r="N48" i="8"/>
  <c r="O48" i="8" s="1"/>
  <c r="I49" i="8"/>
  <c r="S51" i="8"/>
  <c r="T51" i="8" s="1"/>
  <c r="D50" i="8"/>
  <c r="M52" i="7"/>
  <c r="N49" i="7"/>
  <c r="O49" i="7" s="1"/>
  <c r="I50" i="7"/>
  <c r="D51" i="7"/>
  <c r="J51" i="7" s="1"/>
  <c r="S51" i="7"/>
  <c r="T51" i="7" s="1"/>
  <c r="S52" i="7" l="1"/>
  <c r="T52" i="7" s="1"/>
  <c r="J50" i="14"/>
  <c r="L51" i="14"/>
  <c r="I50" i="14"/>
  <c r="R52" i="14"/>
  <c r="S52" i="14" s="1"/>
  <c r="T52" i="14" s="1"/>
  <c r="C52" i="14"/>
  <c r="D51" i="14"/>
  <c r="C53" i="7"/>
  <c r="R53" i="7"/>
  <c r="L51" i="8"/>
  <c r="J50" i="8"/>
  <c r="C52" i="8"/>
  <c r="R52" i="8"/>
  <c r="Q52" i="8"/>
  <c r="S52" i="8" s="1"/>
  <c r="T52" i="8" s="1"/>
  <c r="B52" i="8"/>
  <c r="J50" i="12"/>
  <c r="I50" i="12"/>
  <c r="J50" i="13"/>
  <c r="I50" i="13"/>
  <c r="L52" i="7"/>
  <c r="B53" i="7"/>
  <c r="Q53" i="7"/>
  <c r="S51" i="13"/>
  <c r="T51" i="13" s="1"/>
  <c r="I51" i="16"/>
  <c r="L52" i="16"/>
  <c r="Q53" i="16"/>
  <c r="B53" i="16"/>
  <c r="D52" i="16"/>
  <c r="J52" i="16" s="1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J51" i="15" s="1"/>
  <c r="N50" i="15"/>
  <c r="O50" i="15" s="1"/>
  <c r="R53" i="13"/>
  <c r="C53" i="13"/>
  <c r="L51" i="13"/>
  <c r="N49" i="13"/>
  <c r="O49" i="13" s="1"/>
  <c r="Q52" i="13"/>
  <c r="S52" i="13" s="1"/>
  <c r="T52" i="13" s="1"/>
  <c r="D51" i="13"/>
  <c r="B52" i="13"/>
  <c r="M53" i="13"/>
  <c r="X9" i="13" s="1"/>
  <c r="N49" i="12"/>
  <c r="O49" i="12" s="1"/>
  <c r="M53" i="12"/>
  <c r="X9" i="12" s="1"/>
  <c r="Q52" i="12"/>
  <c r="S52" i="12" s="1"/>
  <c r="T52" i="12" s="1"/>
  <c r="D51" i="12"/>
  <c r="B52" i="12"/>
  <c r="L51" i="12"/>
  <c r="R53" i="12"/>
  <c r="C53" i="12"/>
  <c r="N50" i="11"/>
  <c r="O50" i="11" s="1"/>
  <c r="R52" i="11"/>
  <c r="S52" i="11" s="1"/>
  <c r="T52" i="11" s="1"/>
  <c r="C52" i="11"/>
  <c r="M53" i="11"/>
  <c r="X9" i="11" s="1"/>
  <c r="I51" i="11"/>
  <c r="L52" i="11"/>
  <c r="N49" i="11"/>
  <c r="O49" i="11" s="1"/>
  <c r="Q53" i="11"/>
  <c r="B53" i="11"/>
  <c r="R53" i="10"/>
  <c r="C53" i="10"/>
  <c r="I50" i="10"/>
  <c r="L51" i="10"/>
  <c r="Q52" i="10"/>
  <c r="S52" i="10" s="1"/>
  <c r="T52" i="10" s="1"/>
  <c r="D51" i="10"/>
  <c r="J51" i="10" s="1"/>
  <c r="B52" i="10"/>
  <c r="N49" i="10"/>
  <c r="O49" i="10" s="1"/>
  <c r="I51" i="9"/>
  <c r="L52" i="9"/>
  <c r="Q53" i="9"/>
  <c r="S53" i="9" s="1"/>
  <c r="T53" i="9" s="1"/>
  <c r="X14" i="9" s="1"/>
  <c r="D52" i="9"/>
  <c r="J52" i="9" s="1"/>
  <c r="B53" i="9"/>
  <c r="D53" i="9" s="1"/>
  <c r="J53" i="9" s="1"/>
  <c r="N50" i="9"/>
  <c r="O50" i="9" s="1"/>
  <c r="N49" i="8"/>
  <c r="O49" i="8" s="1"/>
  <c r="I50" i="8"/>
  <c r="D51" i="8"/>
  <c r="N50" i="7"/>
  <c r="O50" i="7" s="1"/>
  <c r="I51" i="7"/>
  <c r="D52" i="7"/>
  <c r="J52" i="7" s="1"/>
  <c r="M53" i="7"/>
  <c r="X9" i="7" s="1"/>
  <c r="J51" i="14" l="1"/>
  <c r="L52" i="14"/>
  <c r="I51" i="14"/>
  <c r="C53" i="14"/>
  <c r="D53" i="14" s="1"/>
  <c r="R53" i="14"/>
  <c r="S53" i="14" s="1"/>
  <c r="T53" i="14" s="1"/>
  <c r="X14" i="14" s="1"/>
  <c r="D52" i="14"/>
  <c r="N50" i="14"/>
  <c r="O50" i="14" s="1"/>
  <c r="Q53" i="8"/>
  <c r="S53" i="8" s="1"/>
  <c r="T53" i="8" s="1"/>
  <c r="X14" i="8" s="1"/>
  <c r="B53" i="8"/>
  <c r="R53" i="8"/>
  <c r="C53" i="8"/>
  <c r="J51" i="12"/>
  <c r="I51" i="12"/>
  <c r="L52" i="8"/>
  <c r="J51" i="8"/>
  <c r="L53" i="7"/>
  <c r="X8" i="7" s="1"/>
  <c r="J51" i="13"/>
  <c r="I51" i="13"/>
  <c r="S53" i="7"/>
  <c r="T53" i="7" s="1"/>
  <c r="X14" i="7" s="1"/>
  <c r="D53" i="16"/>
  <c r="J53" i="16" s="1"/>
  <c r="L53" i="16"/>
  <c r="X8" i="16" s="1"/>
  <c r="I52" i="16"/>
  <c r="K53" i="16"/>
  <c r="X7" i="16" s="1"/>
  <c r="X9" i="16"/>
  <c r="N51" i="16"/>
  <c r="O51" i="16" s="1"/>
  <c r="I51" i="15"/>
  <c r="L52" i="15"/>
  <c r="R53" i="15"/>
  <c r="S53" i="15" s="1"/>
  <c r="T53" i="15" s="1"/>
  <c r="X14" i="15" s="1"/>
  <c r="C53" i="15"/>
  <c r="D52" i="15"/>
  <c r="J52" i="15" s="1"/>
  <c r="D53" i="15"/>
  <c r="J53" i="15" s="1"/>
  <c r="L52" i="13"/>
  <c r="N50" i="13"/>
  <c r="O50" i="13" s="1"/>
  <c r="Q53" i="13"/>
  <c r="S53" i="13" s="1"/>
  <c r="T53" i="13" s="1"/>
  <c r="X14" i="13" s="1"/>
  <c r="D52" i="13"/>
  <c r="B53" i="13"/>
  <c r="D53" i="13" s="1"/>
  <c r="N50" i="12"/>
  <c r="O50" i="12" s="1"/>
  <c r="L52" i="12"/>
  <c r="Q53" i="12"/>
  <c r="S53" i="12" s="1"/>
  <c r="T53" i="12" s="1"/>
  <c r="X14" i="12" s="1"/>
  <c r="D52" i="12"/>
  <c r="B53" i="12"/>
  <c r="D53" i="12" s="1"/>
  <c r="N51" i="11"/>
  <c r="O51" i="11" s="1"/>
  <c r="R53" i="11"/>
  <c r="S53" i="11" s="1"/>
  <c r="T53" i="11" s="1"/>
  <c r="X14" i="11" s="1"/>
  <c r="C53" i="11"/>
  <c r="D53" i="11" s="1"/>
  <c r="J53" i="11" s="1"/>
  <c r="D52" i="11"/>
  <c r="J52" i="11" s="1"/>
  <c r="Q53" i="10"/>
  <c r="S53" i="10" s="1"/>
  <c r="T53" i="10" s="1"/>
  <c r="X14" i="10" s="1"/>
  <c r="B53" i="10"/>
  <c r="D53" i="10" s="1"/>
  <c r="J53" i="10" s="1"/>
  <c r="D52" i="10"/>
  <c r="J52" i="10" s="1"/>
  <c r="L52" i="10"/>
  <c r="I51" i="10"/>
  <c r="N50" i="10"/>
  <c r="O50" i="10" s="1"/>
  <c r="I52" i="9"/>
  <c r="L53" i="9"/>
  <c r="X8" i="9" s="1"/>
  <c r="I53" i="9"/>
  <c r="X6" i="9"/>
  <c r="K53" i="9"/>
  <c r="X7" i="9" s="1"/>
  <c r="N51" i="9"/>
  <c r="O51" i="9" s="1"/>
  <c r="N50" i="8"/>
  <c r="O50" i="8" s="1"/>
  <c r="D52" i="8"/>
  <c r="I51" i="8"/>
  <c r="I52" i="7"/>
  <c r="N51" i="7"/>
  <c r="O51" i="7" s="1"/>
  <c r="D53" i="7"/>
  <c r="J53" i="7" s="1"/>
  <c r="D53" i="8" l="1"/>
  <c r="J53" i="8" s="1"/>
  <c r="N51" i="14"/>
  <c r="O51" i="14" s="1"/>
  <c r="J53" i="14"/>
  <c r="I53" i="14"/>
  <c r="K53" i="14"/>
  <c r="X7" i="14" s="1"/>
  <c r="J52" i="14"/>
  <c r="X6" i="14" s="1"/>
  <c r="I52" i="14"/>
  <c r="L53" i="14"/>
  <c r="X8" i="14" s="1"/>
  <c r="J52" i="12"/>
  <c r="I52" i="12"/>
  <c r="J53" i="12"/>
  <c r="I53" i="12"/>
  <c r="L53" i="8"/>
  <c r="J52" i="8"/>
  <c r="J53" i="13"/>
  <c r="I53" i="13"/>
  <c r="J52" i="13"/>
  <c r="I52" i="13"/>
  <c r="N52" i="16"/>
  <c r="O52" i="16" s="1"/>
  <c r="S53" i="16"/>
  <c r="T53" i="16" s="1"/>
  <c r="X14" i="16" s="1"/>
  <c r="I53" i="16"/>
  <c r="X6" i="16"/>
  <c r="I53" i="15"/>
  <c r="K53" i="15"/>
  <c r="X7" i="15" s="1"/>
  <c r="I52" i="15"/>
  <c r="N52" i="15" s="1"/>
  <c r="O52" i="15" s="1"/>
  <c r="L53" i="15"/>
  <c r="X8" i="15" s="1"/>
  <c r="N51" i="15"/>
  <c r="O51" i="15" s="1"/>
  <c r="K53" i="13"/>
  <c r="X7" i="13" s="1"/>
  <c r="L53" i="13"/>
  <c r="X8" i="13" s="1"/>
  <c r="N51" i="13"/>
  <c r="O51" i="13" s="1"/>
  <c r="K53" i="12"/>
  <c r="X7" i="12" s="1"/>
  <c r="L53" i="12"/>
  <c r="X8" i="12" s="1"/>
  <c r="N51" i="12"/>
  <c r="O51" i="12" s="1"/>
  <c r="I53" i="11"/>
  <c r="X6" i="11"/>
  <c r="K53" i="11"/>
  <c r="X7" i="11" s="1"/>
  <c r="I52" i="11"/>
  <c r="L53" i="11"/>
  <c r="X8" i="11" s="1"/>
  <c r="N51" i="10"/>
  <c r="O51" i="10" s="1"/>
  <c r="I52" i="10"/>
  <c r="L53" i="10"/>
  <c r="X8" i="10" s="1"/>
  <c r="I53" i="10"/>
  <c r="X6" i="10"/>
  <c r="K53" i="10"/>
  <c r="X7" i="10" s="1"/>
  <c r="N53" i="9"/>
  <c r="O53" i="9" s="1"/>
  <c r="X5" i="9"/>
  <c r="N52" i="9"/>
  <c r="O52" i="9" s="1"/>
  <c r="N51" i="8"/>
  <c r="O51" i="8" s="1"/>
  <c r="I53" i="8"/>
  <c r="K53" i="8"/>
  <c r="I52" i="8"/>
  <c r="I53" i="7"/>
  <c r="X5" i="7" s="1"/>
  <c r="X6" i="7"/>
  <c r="K53" i="7"/>
  <c r="X7" i="7" s="1"/>
  <c r="N52" i="7"/>
  <c r="O52" i="7" s="1"/>
  <c r="N53" i="14" l="1"/>
  <c r="O53" i="14" s="1"/>
  <c r="N52" i="14"/>
  <c r="O52" i="14" s="1"/>
  <c r="X5" i="14"/>
  <c r="X18" i="9"/>
  <c r="X16" i="9" s="1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N52" i="8"/>
  <c r="O52" i="8" s="1"/>
  <c r="N53" i="8"/>
  <c r="O53" i="8" s="1"/>
  <c r="N53" i="7"/>
  <c r="O53" i="7" s="1"/>
  <c r="X18" i="14" l="1"/>
  <c r="X16" i="14" s="1"/>
  <c r="X3" i="14"/>
  <c r="X15" i="9"/>
  <c r="X11" i="9"/>
  <c r="X3" i="16"/>
  <c r="I14" i="18" s="1"/>
  <c r="X18" i="16"/>
  <c r="X3" i="15"/>
  <c r="I13" i="18" s="1"/>
  <c r="X18" i="15"/>
  <c r="X3" i="13"/>
  <c r="X18" i="13"/>
  <c r="X16" i="13" s="1"/>
  <c r="X3" i="12"/>
  <c r="X18" i="12"/>
  <c r="X16" i="12" s="1"/>
  <c r="X3" i="11"/>
  <c r="X18" i="11"/>
  <c r="X16" i="11" s="1"/>
  <c r="X3" i="10"/>
  <c r="X18" i="10"/>
  <c r="X16" i="10" s="1"/>
  <c r="X18" i="8"/>
  <c r="X16" i="8" s="1"/>
  <c r="X3" i="8"/>
  <c r="X3" i="7"/>
  <c r="X18" i="7"/>
  <c r="X16" i="7" s="1"/>
  <c r="X16" i="16" l="1"/>
  <c r="M14" i="18"/>
  <c r="X16" i="15"/>
  <c r="M13" i="18"/>
  <c r="X11" i="14"/>
  <c r="X15" i="14"/>
  <c r="X11" i="10"/>
  <c r="X15" i="10"/>
  <c r="X15" i="7"/>
  <c r="X11" i="7"/>
  <c r="X15" i="16"/>
  <c r="X11" i="16"/>
  <c r="J14" i="18" s="1"/>
  <c r="X15" i="15"/>
  <c r="X11" i="15"/>
  <c r="J13" i="18" s="1"/>
  <c r="X11" i="13"/>
  <c r="X15" i="13"/>
  <c r="X11" i="12"/>
  <c r="X15" i="12"/>
  <c r="X15" i="11"/>
  <c r="X11" i="11"/>
  <c r="X11" i="8"/>
  <c r="X15" i="8"/>
  <c r="C3" i="6" l="1"/>
  <c r="R4" i="6" s="1"/>
  <c r="B3" i="6"/>
  <c r="Q4" i="6" s="1"/>
  <c r="C4" i="6" l="1"/>
  <c r="R5" i="6" s="1"/>
  <c r="D3" i="6"/>
  <c r="I3" i="6" l="1"/>
  <c r="L4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J4" i="6" l="1"/>
  <c r="I4" i="6"/>
  <c r="L5" i="6"/>
  <c r="B6" i="6"/>
  <c r="Q7" i="6" s="1"/>
  <c r="S7" i="6" s="1"/>
  <c r="D5" i="6"/>
  <c r="T5" i="6"/>
  <c r="C7" i="6"/>
  <c r="R8" i="6" s="1"/>
  <c r="N3" i="6"/>
  <c r="O3" i="6" s="1"/>
  <c r="J5" i="6" l="1"/>
  <c r="I5" i="6"/>
  <c r="L6" i="6"/>
  <c r="B7" i="6"/>
  <c r="Q8" i="6" s="1"/>
  <c r="S8" i="6" s="1"/>
  <c r="D6" i="6"/>
  <c r="C8" i="6"/>
  <c r="R9" i="6" s="1"/>
  <c r="T6" i="6"/>
  <c r="N5" i="6" l="1"/>
  <c r="O5" i="6" s="1"/>
  <c r="J6" i="6"/>
  <c r="I6" i="6"/>
  <c r="L7" i="6"/>
  <c r="B8" i="6"/>
  <c r="Q9" i="6" s="1"/>
  <c r="S9" i="6" s="1"/>
  <c r="D7" i="6"/>
  <c r="T7" i="6"/>
  <c r="N4" i="6"/>
  <c r="O4" i="6" s="1"/>
  <c r="C9" i="6"/>
  <c r="R10" i="6" s="1"/>
  <c r="J7" i="6" l="1"/>
  <c r="I7" i="6"/>
  <c r="L8" i="6"/>
  <c r="B9" i="6"/>
  <c r="Q10" i="6" s="1"/>
  <c r="S10" i="6" s="1"/>
  <c r="D8" i="6"/>
  <c r="C10" i="6"/>
  <c r="R11" i="6" s="1"/>
  <c r="N6" i="6"/>
  <c r="O6" i="6" s="1"/>
  <c r="T8" i="6"/>
  <c r="J8" i="6" l="1"/>
  <c r="I8" i="6"/>
  <c r="L9" i="6"/>
  <c r="B10" i="6"/>
  <c r="Q11" i="6" s="1"/>
  <c r="S11" i="6" s="1"/>
  <c r="D9" i="6"/>
  <c r="C11" i="6"/>
  <c r="R12" i="6" s="1"/>
  <c r="N7" i="6"/>
  <c r="O7" i="6" s="1"/>
  <c r="T9" i="6"/>
  <c r="J9" i="6" l="1"/>
  <c r="I9" i="6"/>
  <c r="L10" i="6"/>
  <c r="B11" i="6"/>
  <c r="Q12" i="6" s="1"/>
  <c r="S12" i="6" s="1"/>
  <c r="D10" i="6"/>
  <c r="C12" i="6"/>
  <c r="R13" i="6" s="1"/>
  <c r="T10" i="6"/>
  <c r="N8" i="6"/>
  <c r="O8" i="6" s="1"/>
  <c r="J10" i="6" l="1"/>
  <c r="I10" i="6"/>
  <c r="L11" i="6"/>
  <c r="B12" i="6"/>
  <c r="Q13" i="6" s="1"/>
  <c r="S13" i="6" s="1"/>
  <c r="D11" i="6"/>
  <c r="C13" i="6"/>
  <c r="R14" i="6" s="1"/>
  <c r="N9" i="6"/>
  <c r="O9" i="6" s="1"/>
  <c r="T11" i="6"/>
  <c r="N10" i="6" l="1"/>
  <c r="O10" i="6" s="1"/>
  <c r="J11" i="6"/>
  <c r="I11" i="6"/>
  <c r="L12" i="6"/>
  <c r="B13" i="6"/>
  <c r="Q14" i="6" s="1"/>
  <c r="S14" i="6" s="1"/>
  <c r="D12" i="6"/>
  <c r="C14" i="6"/>
  <c r="R15" i="6" s="1"/>
  <c r="T12" i="6"/>
  <c r="J12" i="6" l="1"/>
  <c r="I12" i="6"/>
  <c r="L13" i="6"/>
  <c r="B14" i="6"/>
  <c r="Q15" i="6" s="1"/>
  <c r="S15" i="6" s="1"/>
  <c r="D13" i="6"/>
  <c r="C15" i="6"/>
  <c r="R16" i="6" s="1"/>
  <c r="T13" i="6"/>
  <c r="N11" i="6"/>
  <c r="O11" i="6" s="1"/>
  <c r="N12" i="6" l="1"/>
  <c r="O12" i="6" s="1"/>
  <c r="J13" i="6"/>
  <c r="I13" i="6"/>
  <c r="L14" i="6"/>
  <c r="B15" i="6"/>
  <c r="Q16" i="6" s="1"/>
  <c r="S16" i="6" s="1"/>
  <c r="D14" i="6"/>
  <c r="C16" i="6"/>
  <c r="R17" i="6" s="1"/>
  <c r="T14" i="6"/>
  <c r="N13" i="6" l="1"/>
  <c r="O13" i="6" s="1"/>
  <c r="J14" i="6"/>
  <c r="I14" i="6"/>
  <c r="L15" i="6"/>
  <c r="B16" i="6"/>
  <c r="Q17" i="6" s="1"/>
  <c r="S17" i="6" s="1"/>
  <c r="D15" i="6"/>
  <c r="C17" i="6"/>
  <c r="R18" i="6" s="1"/>
  <c r="T15" i="6"/>
  <c r="N14" i="6" l="1"/>
  <c r="O14" i="6" s="1"/>
  <c r="J15" i="6"/>
  <c r="I15" i="6"/>
  <c r="L16" i="6"/>
  <c r="B17" i="6"/>
  <c r="Q18" i="6" s="1"/>
  <c r="S18" i="6" s="1"/>
  <c r="D16" i="6"/>
  <c r="T16" i="6"/>
  <c r="C18" i="6"/>
  <c r="R19" i="6" s="1"/>
  <c r="J16" i="6" l="1"/>
  <c r="I16" i="6"/>
  <c r="L17" i="6"/>
  <c r="N15" i="6"/>
  <c r="O15" i="6" s="1"/>
  <c r="B18" i="6"/>
  <c r="Q19" i="6" s="1"/>
  <c r="S19" i="6" s="1"/>
  <c r="D17" i="6"/>
  <c r="C19" i="6"/>
  <c r="R20" i="6" s="1"/>
  <c r="T17" i="6"/>
  <c r="J17" i="6" l="1"/>
  <c r="I17" i="6"/>
  <c r="L18" i="6"/>
  <c r="N16" i="6"/>
  <c r="O16" i="6" s="1"/>
  <c r="B19" i="6"/>
  <c r="Q20" i="6" s="1"/>
  <c r="S20" i="6" s="1"/>
  <c r="D18" i="6"/>
  <c r="T18" i="6"/>
  <c r="C20" i="6"/>
  <c r="R21" i="6" s="1"/>
  <c r="J18" i="6" l="1"/>
  <c r="I18" i="6"/>
  <c r="L19" i="6"/>
  <c r="B20" i="6"/>
  <c r="Q21" i="6" s="1"/>
  <c r="S21" i="6" s="1"/>
  <c r="D19" i="6"/>
  <c r="C21" i="6"/>
  <c r="R22" i="6" s="1"/>
  <c r="T19" i="6"/>
  <c r="N17" i="6"/>
  <c r="O17" i="6" s="1"/>
  <c r="J19" i="6" l="1"/>
  <c r="I19" i="6"/>
  <c r="L20" i="6"/>
  <c r="N18" i="6"/>
  <c r="O18" i="6" s="1"/>
  <c r="B21" i="6"/>
  <c r="Q22" i="6" s="1"/>
  <c r="S22" i="6" s="1"/>
  <c r="D20" i="6"/>
  <c r="T20" i="6"/>
  <c r="C22" i="6"/>
  <c r="R23" i="6" s="1"/>
  <c r="J20" i="6" l="1"/>
  <c r="I20" i="6"/>
  <c r="L21" i="6"/>
  <c r="N19" i="6"/>
  <c r="O19" i="6" s="1"/>
  <c r="B22" i="6"/>
  <c r="Q23" i="6" s="1"/>
  <c r="S23" i="6" s="1"/>
  <c r="D21" i="6"/>
  <c r="C23" i="6"/>
  <c r="R24" i="6" s="1"/>
  <c r="T21" i="6"/>
  <c r="N20" i="6" l="1"/>
  <c r="O20" i="6" s="1"/>
  <c r="J21" i="6"/>
  <c r="I21" i="6"/>
  <c r="L22" i="6"/>
  <c r="B23" i="6"/>
  <c r="Q24" i="6" s="1"/>
  <c r="S24" i="6" s="1"/>
  <c r="D22" i="6"/>
  <c r="C24" i="6"/>
  <c r="R25" i="6" s="1"/>
  <c r="T22" i="6"/>
  <c r="N21" i="6" l="1"/>
  <c r="O21" i="6" s="1"/>
  <c r="J22" i="6"/>
  <c r="I22" i="6"/>
  <c r="L23" i="6"/>
  <c r="B24" i="6"/>
  <c r="Q25" i="6" s="1"/>
  <c r="S25" i="6" s="1"/>
  <c r="D23" i="6"/>
  <c r="C25" i="6"/>
  <c r="R26" i="6" s="1"/>
  <c r="T23" i="6"/>
  <c r="J23" i="6" l="1"/>
  <c r="I23" i="6"/>
  <c r="L24" i="6"/>
  <c r="N22" i="6"/>
  <c r="O22" i="6" s="1"/>
  <c r="B25" i="6"/>
  <c r="Q26" i="6" s="1"/>
  <c r="S26" i="6" s="1"/>
  <c r="D24" i="6"/>
  <c r="T24" i="6"/>
  <c r="C26" i="6"/>
  <c r="R27" i="6" s="1"/>
  <c r="J24" i="6" l="1"/>
  <c r="I24" i="6"/>
  <c r="L25" i="6"/>
  <c r="N23" i="6"/>
  <c r="O23" i="6" s="1"/>
  <c r="B26" i="6"/>
  <c r="Q27" i="6" s="1"/>
  <c r="S27" i="6" s="1"/>
  <c r="D25" i="6"/>
  <c r="T25" i="6"/>
  <c r="C27" i="6"/>
  <c r="R28" i="6" s="1"/>
  <c r="J25" i="6" l="1"/>
  <c r="I25" i="6"/>
  <c r="L26" i="6"/>
  <c r="N24" i="6"/>
  <c r="O24" i="6" s="1"/>
  <c r="B27" i="6"/>
  <c r="Q28" i="6" s="1"/>
  <c r="S28" i="6" s="1"/>
  <c r="D26" i="6"/>
  <c r="C28" i="6"/>
  <c r="R29" i="6" s="1"/>
  <c r="T26" i="6"/>
  <c r="N25" i="6" l="1"/>
  <c r="O25" i="6" s="1"/>
  <c r="J26" i="6"/>
  <c r="I26" i="6"/>
  <c r="L27" i="6"/>
  <c r="B28" i="6"/>
  <c r="Q29" i="6" s="1"/>
  <c r="S29" i="6" s="1"/>
  <c r="D27" i="6"/>
  <c r="C29" i="6"/>
  <c r="R30" i="6" s="1"/>
  <c r="T27" i="6"/>
  <c r="J27" i="6" l="1"/>
  <c r="I27" i="6"/>
  <c r="L28" i="6"/>
  <c r="B29" i="6"/>
  <c r="Q30" i="6" s="1"/>
  <c r="S30" i="6" s="1"/>
  <c r="D28" i="6"/>
  <c r="C30" i="6"/>
  <c r="R31" i="6" s="1"/>
  <c r="T28" i="6"/>
  <c r="N26" i="6"/>
  <c r="O26" i="6" s="1"/>
  <c r="N27" i="6" l="1"/>
  <c r="O27" i="6" s="1"/>
  <c r="J28" i="6"/>
  <c r="I28" i="6"/>
  <c r="L29" i="6"/>
  <c r="T29" i="6"/>
  <c r="B30" i="6"/>
  <c r="Q31" i="6" s="1"/>
  <c r="S31" i="6" s="1"/>
  <c r="D29" i="6"/>
  <c r="C31" i="6"/>
  <c r="R32" i="6" s="1"/>
  <c r="J29" i="6" l="1"/>
  <c r="I29" i="6"/>
  <c r="L30" i="6"/>
  <c r="B31" i="6"/>
  <c r="Q32" i="6" s="1"/>
  <c r="S32" i="6" s="1"/>
  <c r="D30" i="6"/>
  <c r="T30" i="6"/>
  <c r="C32" i="6"/>
  <c r="R33" i="6" s="1"/>
  <c r="N28" i="6"/>
  <c r="O28" i="6" s="1"/>
  <c r="J30" i="6" l="1"/>
  <c r="I30" i="6"/>
  <c r="L31" i="6"/>
  <c r="N29" i="6"/>
  <c r="O29" i="6" s="1"/>
  <c r="B32" i="6"/>
  <c r="Q33" i="6" s="1"/>
  <c r="S33" i="6" s="1"/>
  <c r="D31" i="6"/>
  <c r="C33" i="6"/>
  <c r="R34" i="6" s="1"/>
  <c r="T31" i="6"/>
  <c r="J31" i="6" l="1"/>
  <c r="I31" i="6"/>
  <c r="L32" i="6"/>
  <c r="B33" i="6"/>
  <c r="Q34" i="6" s="1"/>
  <c r="S34" i="6" s="1"/>
  <c r="D32" i="6"/>
  <c r="T32" i="6"/>
  <c r="C34" i="6"/>
  <c r="R35" i="6" s="1"/>
  <c r="N30" i="6"/>
  <c r="O30" i="6" s="1"/>
  <c r="J32" i="6" l="1"/>
  <c r="I32" i="6"/>
  <c r="N32" i="6" s="1"/>
  <c r="O32" i="6" s="1"/>
  <c r="L33" i="6"/>
  <c r="B34" i="6"/>
  <c r="Q35" i="6" s="1"/>
  <c r="S35" i="6" s="1"/>
  <c r="D33" i="6"/>
  <c r="C35" i="6"/>
  <c r="R36" i="6" s="1"/>
  <c r="T33" i="6"/>
  <c r="N31" i="6"/>
  <c r="O31" i="6" s="1"/>
  <c r="J33" i="6" l="1"/>
  <c r="I33" i="6"/>
  <c r="L34" i="6"/>
  <c r="B35" i="6"/>
  <c r="Q36" i="6" s="1"/>
  <c r="S36" i="6" s="1"/>
  <c r="D34" i="6"/>
  <c r="T34" i="6"/>
  <c r="C36" i="6"/>
  <c r="R37" i="6" s="1"/>
  <c r="J34" i="6" l="1"/>
  <c r="I34" i="6"/>
  <c r="L35" i="6"/>
  <c r="B36" i="6"/>
  <c r="Q37" i="6" s="1"/>
  <c r="S37" i="6" s="1"/>
  <c r="D35" i="6"/>
  <c r="C37" i="6"/>
  <c r="R38" i="6" s="1"/>
  <c r="T35" i="6"/>
  <c r="N33" i="6"/>
  <c r="O33" i="6" s="1"/>
  <c r="J35" i="6" l="1"/>
  <c r="I35" i="6"/>
  <c r="L36" i="6"/>
  <c r="N34" i="6"/>
  <c r="O34" i="6" s="1"/>
  <c r="B37" i="6"/>
  <c r="Q38" i="6" s="1"/>
  <c r="S38" i="6" s="1"/>
  <c r="D36" i="6"/>
  <c r="C38" i="6"/>
  <c r="R39" i="6" s="1"/>
  <c r="T36" i="6"/>
  <c r="J36" i="6" l="1"/>
  <c r="I36" i="6"/>
  <c r="L37" i="6"/>
  <c r="B38" i="6"/>
  <c r="Q39" i="6" s="1"/>
  <c r="S39" i="6" s="1"/>
  <c r="D37" i="6"/>
  <c r="C39" i="6"/>
  <c r="R40" i="6" s="1"/>
  <c r="N35" i="6"/>
  <c r="O35" i="6" s="1"/>
  <c r="T37" i="6"/>
  <c r="N36" i="6" l="1"/>
  <c r="O36" i="6" s="1"/>
  <c r="J37" i="6"/>
  <c r="I37" i="6"/>
  <c r="L38" i="6"/>
  <c r="B39" i="6"/>
  <c r="Q40" i="6" s="1"/>
  <c r="S40" i="6" s="1"/>
  <c r="D38" i="6"/>
  <c r="C40" i="6"/>
  <c r="R41" i="6" s="1"/>
  <c r="T38" i="6"/>
  <c r="J38" i="6" l="1"/>
  <c r="I38" i="6"/>
  <c r="L39" i="6"/>
  <c r="B40" i="6"/>
  <c r="Q41" i="6" s="1"/>
  <c r="S41" i="6" s="1"/>
  <c r="D39" i="6"/>
  <c r="T39" i="6"/>
  <c r="C41" i="6"/>
  <c r="R42" i="6" s="1"/>
  <c r="N37" i="6"/>
  <c r="O37" i="6" s="1"/>
  <c r="N38" i="6" l="1"/>
  <c r="O38" i="6" s="1"/>
  <c r="J39" i="6"/>
  <c r="I39" i="6"/>
  <c r="L40" i="6"/>
  <c r="B41" i="6"/>
  <c r="Q42" i="6" s="1"/>
  <c r="S42" i="6" s="1"/>
  <c r="D40" i="6"/>
  <c r="C42" i="6"/>
  <c r="R43" i="6" s="1"/>
  <c r="T40" i="6"/>
  <c r="J40" i="6" l="1"/>
  <c r="I40" i="6"/>
  <c r="L41" i="6"/>
  <c r="B42" i="6"/>
  <c r="Q43" i="6" s="1"/>
  <c r="S43" i="6" s="1"/>
  <c r="D41" i="6"/>
  <c r="C43" i="6"/>
  <c r="R44" i="6" s="1"/>
  <c r="N39" i="6"/>
  <c r="O39" i="6" s="1"/>
  <c r="T41" i="6"/>
  <c r="J41" i="6" l="1"/>
  <c r="I41" i="6"/>
  <c r="L42" i="6"/>
  <c r="N40" i="6"/>
  <c r="O40" i="6" s="1"/>
  <c r="B43" i="6"/>
  <c r="Q44" i="6" s="1"/>
  <c r="S44" i="6" s="1"/>
  <c r="D42" i="6"/>
  <c r="C44" i="6"/>
  <c r="R45" i="6" s="1"/>
  <c r="T42" i="6"/>
  <c r="J42" i="6" l="1"/>
  <c r="I42" i="6"/>
  <c r="L43" i="6"/>
  <c r="N41" i="6"/>
  <c r="O41" i="6" s="1"/>
  <c r="B44" i="6"/>
  <c r="Q45" i="6" s="1"/>
  <c r="S45" i="6" s="1"/>
  <c r="D43" i="6"/>
  <c r="C45" i="6"/>
  <c r="R46" i="6" s="1"/>
  <c r="T43" i="6"/>
  <c r="J43" i="6" l="1"/>
  <c r="I43" i="6"/>
  <c r="L44" i="6"/>
  <c r="B45" i="6"/>
  <c r="Q46" i="6" s="1"/>
  <c r="S46" i="6" s="1"/>
  <c r="D44" i="6"/>
  <c r="C46" i="6"/>
  <c r="R47" i="6" s="1"/>
  <c r="N42" i="6"/>
  <c r="O42" i="6" s="1"/>
  <c r="T44" i="6"/>
  <c r="J44" i="6" l="1"/>
  <c r="I44" i="6"/>
  <c r="L45" i="6"/>
  <c r="B46" i="6"/>
  <c r="Q47" i="6" s="1"/>
  <c r="S47" i="6" s="1"/>
  <c r="D45" i="6"/>
  <c r="C47" i="6"/>
  <c r="R48" i="6" s="1"/>
  <c r="T45" i="6"/>
  <c r="N43" i="6"/>
  <c r="O43" i="6" s="1"/>
  <c r="J45" i="6" l="1"/>
  <c r="I45" i="6"/>
  <c r="L46" i="6"/>
  <c r="N44" i="6"/>
  <c r="O44" i="6" s="1"/>
  <c r="B47" i="6"/>
  <c r="Q48" i="6" s="1"/>
  <c r="S48" i="6" s="1"/>
  <c r="D46" i="6"/>
  <c r="C48" i="6"/>
  <c r="R49" i="6" s="1"/>
  <c r="T46" i="6"/>
  <c r="J46" i="6" l="1"/>
  <c r="I46" i="6"/>
  <c r="L47" i="6"/>
  <c r="N45" i="6"/>
  <c r="O45" i="6" s="1"/>
  <c r="B48" i="6"/>
  <c r="Q49" i="6" s="1"/>
  <c r="S49" i="6" s="1"/>
  <c r="D47" i="6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L48" i="6"/>
  <c r="B49" i="6"/>
  <c r="Q50" i="6" s="1"/>
  <c r="S50" i="6" s="1"/>
  <c r="D48" i="6"/>
  <c r="C50" i="6"/>
  <c r="R51" i="6" s="1"/>
  <c r="N46" i="6"/>
  <c r="O46" i="6" s="1"/>
  <c r="T48" i="6"/>
  <c r="J48" i="6" l="1"/>
  <c r="I48" i="6"/>
  <c r="L49" i="6"/>
  <c r="B50" i="6"/>
  <c r="Q51" i="6" s="1"/>
  <c r="S51" i="6" s="1"/>
  <c r="D49" i="6"/>
  <c r="C51" i="6"/>
  <c r="R52" i="6" s="1"/>
  <c r="T49" i="6"/>
  <c r="N47" i="6"/>
  <c r="O47" i="6" s="1"/>
  <c r="J49" i="6" l="1"/>
  <c r="I49" i="6"/>
  <c r="L50" i="6"/>
  <c r="N48" i="6"/>
  <c r="O48" i="6" s="1"/>
  <c r="B51" i="6"/>
  <c r="Q52" i="6" s="1"/>
  <c r="S52" i="6" s="1"/>
  <c r="D50" i="6"/>
  <c r="C52" i="6"/>
  <c r="R53" i="6" s="1"/>
  <c r="T50" i="6"/>
  <c r="J50" i="6" l="1"/>
  <c r="I50" i="6"/>
  <c r="L51" i="6"/>
  <c r="B52" i="6"/>
  <c r="Q53" i="6" s="1"/>
  <c r="D51" i="6"/>
  <c r="C53" i="6"/>
  <c r="T51" i="6"/>
  <c r="N49" i="6"/>
  <c r="O49" i="6" s="1"/>
  <c r="J51" i="6" l="1"/>
  <c r="I51" i="6"/>
  <c r="N51" i="6" s="1"/>
  <c r="O51" i="6" s="1"/>
  <c r="L52" i="6"/>
  <c r="X9" i="6"/>
  <c r="S53" i="6"/>
  <c r="N50" i="6"/>
  <c r="O50" i="6" s="1"/>
  <c r="B53" i="6"/>
  <c r="D53" i="6" s="1"/>
  <c r="D52" i="6"/>
  <c r="T52" i="6"/>
  <c r="J53" i="6" l="1"/>
  <c r="I53" i="6"/>
  <c r="K53" i="6"/>
  <c r="J52" i="6"/>
  <c r="I52" i="6"/>
  <c r="L53" i="6"/>
  <c r="T53" i="6"/>
  <c r="X14" i="6" s="1"/>
  <c r="N52" i="6" l="1"/>
  <c r="O52" i="6" s="1"/>
  <c r="X8" i="6"/>
  <c r="X5" i="6"/>
  <c r="X6" i="6"/>
  <c r="X7" i="6"/>
  <c r="N53" i="6" l="1"/>
  <c r="O53" i="6" s="1"/>
  <c r="X3" i="6" l="1"/>
  <c r="X11" i="6" s="1"/>
  <c r="X18" i="6"/>
  <c r="X16" i="6" s="1"/>
  <c r="C7" i="17" l="1"/>
  <c r="D7" i="17" s="1"/>
  <c r="G20" i="17" s="1"/>
  <c r="C12" i="17"/>
  <c r="C6" i="17"/>
  <c r="D6" i="17" s="1"/>
  <c r="I9" i="17" s="1"/>
  <c r="C4" i="17"/>
  <c r="D4" i="17" s="1"/>
  <c r="C3" i="17"/>
  <c r="C5" i="17"/>
  <c r="D5" i="17" s="1"/>
  <c r="H9" i="17" s="1"/>
  <c r="C10" i="17"/>
  <c r="D10" i="17" s="1"/>
  <c r="C11" i="17"/>
  <c r="C8" i="17"/>
  <c r="D8" i="17" s="1"/>
  <c r="C9" i="17"/>
  <c r="D9" i="17" s="1"/>
  <c r="X15" i="6"/>
  <c r="D12" i="17" l="1"/>
  <c r="K14" i="18"/>
  <c r="D11" i="17"/>
  <c r="K13" i="18"/>
  <c r="H20" i="17"/>
  <c r="G6" i="17"/>
  <c r="G5" i="17"/>
  <c r="I4" i="17"/>
  <c r="H4" i="17"/>
  <c r="D3" i="17"/>
  <c r="G9" i="17" s="1"/>
  <c r="L3" i="17" s="1" a="1"/>
  <c r="L3" i="17" s="1"/>
  <c r="J20" i="17" l="1"/>
  <c r="L14" i="18"/>
  <c r="I20" i="17"/>
  <c r="M14" i="17" s="1" a="1"/>
  <c r="M14" i="17" s="1"/>
  <c r="T10" i="17" s="1"/>
  <c r="H15" i="18" s="1"/>
  <c r="L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<sst xmlns="http://schemas.openxmlformats.org/spreadsheetml/2006/main" count="738" uniqueCount="120">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</sst>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</numFmts>
  <fonts count="18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168" fontId="0" fillId="0" borderId="28" xfId="0" applyNumberFormat="1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0" borderId="49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4" xfId="0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23" borderId="55" xfId="0" applyFont="1" applyFill="1" applyBorder="1" applyAlignment="1">
      <alignment horizontal="center"/>
    </xf>
    <xf numFmtId="0" fontId="11" fillId="23" borderId="18" xfId="0" applyFont="1" applyFill="1" applyBorder="1" applyAlignment="1">
      <alignment horizontal="center"/>
    </xf>
    <xf numFmtId="0" fontId="11" fillId="23" borderId="19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sqref="A1:H1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64" t="s">
        <v>0</v>
      </c>
      <c r="B1" s="165"/>
      <c r="C1" s="165"/>
      <c r="D1" s="165"/>
      <c r="E1" s="165"/>
      <c r="F1" s="165"/>
      <c r="G1" s="165"/>
      <c r="H1" s="16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topLeftCell="A41" workbookViewId="0">
      <selection activeCell="D63" sqref="D63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64" t="s">
        <v>11</v>
      </c>
      <c r="B1" s="165"/>
      <c r="C1" s="165"/>
      <c r="D1" s="165"/>
      <c r="E1" s="165"/>
      <c r="F1" s="165"/>
      <c r="G1" s="165"/>
      <c r="H1" s="16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topLeftCell="B1" zoomScale="63" workbookViewId="0">
      <selection activeCell="R12" sqref="R12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66" t="s">
        <v>29</v>
      </c>
      <c r="H1" s="167"/>
      <c r="I1" s="167"/>
      <c r="L1" s="167" t="s">
        <v>30</v>
      </c>
      <c r="M1" s="167"/>
      <c r="N1" s="167"/>
      <c r="Q1" s="167" t="s">
        <v>31</v>
      </c>
      <c r="R1" s="167"/>
      <c r="S1" s="167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topLeftCell="B1" workbookViewId="0">
      <selection activeCell="G24" sqref="G24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70" t="s">
        <v>48</v>
      </c>
      <c r="C3" s="171"/>
      <c r="E3" s="172" t="s">
        <v>82</v>
      </c>
      <c r="F3" s="173"/>
    </row>
    <row r="4" spans="2:8" x14ac:dyDescent="0.25">
      <c r="B4" s="28" t="s">
        <v>33</v>
      </c>
      <c r="C4" s="29">
        <v>70000</v>
      </c>
      <c r="E4" s="89" t="s">
        <v>83</v>
      </c>
      <c r="F4" s="90">
        <v>0.39</v>
      </c>
    </row>
    <row r="5" spans="2:8" x14ac:dyDescent="0.25">
      <c r="B5" s="30" t="s">
        <v>39</v>
      </c>
      <c r="C5" s="35">
        <v>0.8</v>
      </c>
      <c r="E5" s="91" t="s">
        <v>85</v>
      </c>
      <c r="F5" s="92">
        <v>5.3199999999999997E-2</v>
      </c>
    </row>
    <row r="6" spans="2:8" x14ac:dyDescent="0.25">
      <c r="B6" s="30" t="s">
        <v>40</v>
      </c>
      <c r="C6" s="35">
        <v>0.2</v>
      </c>
      <c r="E6" s="93" t="s">
        <v>84</v>
      </c>
      <c r="F6" s="94">
        <v>0.25</v>
      </c>
    </row>
    <row r="7" spans="2:8" x14ac:dyDescent="0.25">
      <c r="B7" s="30" t="s">
        <v>41</v>
      </c>
      <c r="C7" s="36">
        <v>0.2</v>
      </c>
      <c r="E7" s="93" t="s">
        <v>86</v>
      </c>
      <c r="F7" s="94">
        <v>0.15</v>
      </c>
      <c r="H7" s="24"/>
    </row>
    <row r="8" spans="2:8" x14ac:dyDescent="0.25">
      <c r="B8" s="30" t="s">
        <v>42</v>
      </c>
      <c r="C8" s="31">
        <v>0.1</v>
      </c>
      <c r="E8" s="93" t="s">
        <v>87</v>
      </c>
      <c r="F8" s="94">
        <f>MIN(1.5*C12,1)</f>
        <v>0.22499999999999998</v>
      </c>
    </row>
    <row r="9" spans="2:8" x14ac:dyDescent="0.25">
      <c r="B9" s="30" t="s">
        <v>34</v>
      </c>
      <c r="C9" s="31">
        <v>50</v>
      </c>
      <c r="E9" s="93" t="s">
        <v>88</v>
      </c>
      <c r="F9" s="94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3" t="s">
        <v>89</v>
      </c>
      <c r="F10" s="94">
        <v>0.4</v>
      </c>
    </row>
    <row r="11" spans="2:8" x14ac:dyDescent="0.25">
      <c r="B11" s="30" t="s">
        <v>36</v>
      </c>
      <c r="C11" s="37">
        <v>20</v>
      </c>
      <c r="D11" s="24"/>
      <c r="E11" s="93" t="s">
        <v>90</v>
      </c>
      <c r="F11" s="95">
        <v>1.5E-3</v>
      </c>
    </row>
    <row r="12" spans="2:8" x14ac:dyDescent="0.25">
      <c r="B12" s="30" t="s">
        <v>43</v>
      </c>
      <c r="C12" s="40">
        <v>0.15</v>
      </c>
      <c r="D12" s="24"/>
      <c r="E12" s="93" t="s">
        <v>92</v>
      </c>
      <c r="F12" s="94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6" t="s">
        <v>91</v>
      </c>
      <c r="F13" s="97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68" t="s">
        <v>49</v>
      </c>
      <c r="C17" s="169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I1" zoomScale="103" workbookViewId="0">
      <selection activeCell="W22" sqref="W2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66208.72677363352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DATA!$C$13*((1+DATA!$C$10)^A4)*F4*G4</f>
        <v>43.092533512500005</v>
      </c>
      <c r="N4" s="47">
        <f t="shared" ref="N4:N53" si="1">SUM(I4:M4)</f>
        <v>11728.473832970456</v>
      </c>
      <c r="O4" s="26">
        <f>N4*'EIOPA RATES'!G12</f>
        <v>11482.293461163121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528.91386648749972</v>
      </c>
      <c r="T4" s="81">
        <f>S4*F4*G3</f>
        <v>525.77251480596385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DATA!$C$13*((1+DATA!$C$10)^A5)*F5*G5</f>
        <v>37.11905556815298</v>
      </c>
      <c r="N5" s="47">
        <f t="shared" si="1"/>
        <v>9917.8589790319311</v>
      </c>
      <c r="O5" s="26">
        <f>N5*'EIOPA RATES'!G13</f>
        <v>9515.7497704399284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533.70438311765486</v>
      </c>
      <c r="T5" s="81">
        <f t="shared" ref="T5:T53" si="3">S5*F5*G4</f>
        <v>448.03136019881589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DATA!$C$13*((1+DATA!$C$10)^A6)*F6*G6</f>
        <v>31.954935849632967</v>
      </c>
      <c r="N6" s="47">
        <f t="shared" si="1"/>
        <v>8403.9921313251052</v>
      </c>
      <c r="O6" s="26">
        <f>N6*'EIOPA RATES'!G14</f>
        <v>7882.3504142716838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539.12333508123459</v>
      </c>
      <c r="T6" s="81">
        <f t="shared" si="3"/>
        <v>381.97649088832026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DATA!$C$13*((1+DATA!$C$10)^A7)*F7*G7</f>
        <v>27.488438076556427</v>
      </c>
      <c r="N7" s="47">
        <f t="shared" si="1"/>
        <v>7135.200058086386</v>
      </c>
      <c r="O7" s="26">
        <f>N7*'EIOPA RATES'!G15</f>
        <v>6530.3999844128903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544.87378702948365</v>
      </c>
      <c r="T7" s="81">
        <f t="shared" si="3"/>
        <v>325.5789824995756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DATA!$C$13*((1+DATA!$C$10)^A8)*F8*G8</f>
        <v>23.62752176353268</v>
      </c>
      <c r="N8" s="47">
        <f t="shared" si="1"/>
        <v>6063.0045033127617</v>
      </c>
      <c r="O8" s="26">
        <f>N8*'EIOPA RATES'!G16</f>
        <v>5407.43550007051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550.80628217679896</v>
      </c>
      <c r="T8" s="81">
        <f t="shared" si="3"/>
        <v>277.34942378478354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DATA!$C$13*((1+DATA!$C$10)^A9)*F9*G9</f>
        <v>20.289827877053902</v>
      </c>
      <c r="N9" s="47">
        <f t="shared" si="1"/>
        <v>5155.5381589699191</v>
      </c>
      <c r="O9" s="26">
        <f>N9*'EIOPA RATES'!G17</f>
        <v>4477.2227968593115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556.67268983370184</v>
      </c>
      <c r="T9" s="81">
        <f t="shared" si="3"/>
        <v>235.98712954146788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DATA!$C$13*((1+DATA!$C$10)^A10)*F10*G10</f>
        <v>17.404605440224138</v>
      </c>
      <c r="N10" s="47">
        <f t="shared" si="1"/>
        <v>4386.5664989878433</v>
      </c>
      <c r="O10" s="26">
        <f>N10*'EIOPA RATES'!G18</f>
        <v>3706.1821476116397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562.58353533867046</v>
      </c>
      <c r="T10" s="81">
        <f t="shared" si="3"/>
        <v>200.56773397114853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DATA!$C$13*((1+DATA!$C$10)^A11)*F11*G11</f>
        <v>14.910746638698756</v>
      </c>
      <c r="N11" s="47">
        <f t="shared" si="1"/>
        <v>3734.2700636911859</v>
      </c>
      <c r="O11" s="26">
        <f>N11*'EIOPA RATES'!G19</f>
        <v>3067.0430980551337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568.59596378370429</v>
      </c>
      <c r="T11" s="81">
        <f t="shared" si="3"/>
        <v>170.26009020618264</v>
      </c>
      <c r="W11" s="66" t="s">
        <v>75</v>
      </c>
      <c r="X11" s="69">
        <f>DATA!C4-X3</f>
        <v>3791.2732263664802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DATA!$C$13*((1+DATA!$C$10)^A12)*F12*G12</f>
        <v>12.759099767800144</v>
      </c>
      <c r="N12" s="47">
        <f t="shared" si="1"/>
        <v>3175.210189215918</v>
      </c>
      <c r="O12" s="26">
        <f>N12*'EIOPA RATES'!G20</f>
        <v>2533.7909468561802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574.59575771538982</v>
      </c>
      <c r="T12" s="81">
        <f t="shared" si="3"/>
        <v>144.34175209189709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DATA!$C$13*((1+DATA!$C$10)^A13)*F13*G13</f>
        <v>10.903144473882108</v>
      </c>
      <c r="N13" s="47">
        <f t="shared" si="1"/>
        <v>2697.3076621798878</v>
      </c>
      <c r="O13" s="26">
        <f>N13*'EIOPA RATES'!G21</f>
        <v>2092.3881374731609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580.01313803014955</v>
      </c>
      <c r="T13" s="81">
        <f t="shared" si="3"/>
        <v>122.06719083055447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DATA!$C$13*((1+DATA!$C$10)^A14)*F14*G14</f>
        <v>9.3055583875057977</v>
      </c>
      <c r="N14" s="47">
        <f t="shared" si="1"/>
        <v>2291.823520521858</v>
      </c>
      <c r="O14" s="26">
        <f>N14*'EIOPA RATES'!G22</f>
        <v>1724.5492899943313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586.46924972930674</v>
      </c>
      <c r="T14" s="81">
        <f t="shared" si="3"/>
        <v>103.27539500869794</v>
      </c>
      <c r="W14" s="73" t="s">
        <v>77</v>
      </c>
      <c r="X14" s="72">
        <f>SUM(T3:T53)</f>
        <v>3433.1655750430723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DATA!$C$13*((1+DATA!$C$10)^A15)*F15*G15</f>
        <v>7.9276129256474652</v>
      </c>
      <c r="N15" s="47">
        <f t="shared" si="1"/>
        <v>1948.5848949868873</v>
      </c>
      <c r="O15" s="26">
        <f>N15*'EIOPA RATES'!G23</f>
        <v>1423.3455513462445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592.31166781004731</v>
      </c>
      <c r="T15" s="81">
        <f t="shared" si="3"/>
        <v>87.116763749342027</v>
      </c>
      <c r="W15" s="74" t="s">
        <v>78</v>
      </c>
      <c r="X15" s="70">
        <f>DATA!C4-X3-X14</f>
        <v>358.10765132340794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DATA!$C$13*((1+DATA!$C$10)^A16)*F16*G16</f>
        <v>6.7405795123229648</v>
      </c>
      <c r="N16" s="47">
        <f t="shared" si="1"/>
        <v>1653.9356444735752</v>
      </c>
      <c r="O16" s="26">
        <f>N16*'EIOPA RATES'!G24</f>
        <v>1173.1873821342131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597.77223006805843</v>
      </c>
      <c r="T16" s="81">
        <f t="shared" si="3"/>
        <v>73.289508430056401</v>
      </c>
      <c r="W16" s="75" t="s">
        <v>79</v>
      </c>
      <c r="X16" s="71">
        <f>(DATA!$C$14-DATA!$C$15)*X18*DATA!C4</f>
        <v>3158.2046093443378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DATA!$C$13*((1+DATA!$C$10)^A17)*F17*G17</f>
        <v>5.7172623418476558</v>
      </c>
      <c r="N17" s="47">
        <f t="shared" si="1"/>
        <v>1402.5673861971188</v>
      </c>
      <c r="O17" s="26">
        <f>N17*'EIOPA RATES'!G25</f>
        <v>967.22960744314958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602.39994615718513</v>
      </c>
      <c r="T17" s="81">
        <f t="shared" si="3"/>
        <v>61.416025841292935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DATA!$C$13*((1+DATA!$C$10)^A18)*F18*G18</f>
        <v>4.8378652721730049</v>
      </c>
      <c r="N18" s="47">
        <f t="shared" si="1"/>
        <v>1185.450795115958</v>
      </c>
      <c r="O18" s="26">
        <f>N18*'EIOPA RATES'!G26</f>
        <v>795.04243615259747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606.70262369695718</v>
      </c>
      <c r="T18" s="81">
        <f t="shared" si="3"/>
        <v>51.31426778997853</v>
      </c>
      <c r="W18" s="66" t="s">
        <v>80</v>
      </c>
      <c r="X18" s="69">
        <f>SUMPRODUCT(O4:O53,A4:A53)/SUM(O4:O53)</f>
        <v>5.6396510881148894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DATA!$C$13*((1+DATA!$C$10)^A19)*F19*G19</f>
        <v>4.0812692377695097</v>
      </c>
      <c r="N19" s="47">
        <f t="shared" si="1"/>
        <v>1002.806623302928</v>
      </c>
      <c r="O19" s="26">
        <f>N19*'EIOPA RATES'!G27</f>
        <v>653.85459517514721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611.1053239767391</v>
      </c>
      <c r="T19" s="81">
        <f t="shared" si="3"/>
        <v>42.748377397181251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DATA!$C$13*((1+DATA!$C$10)^A20)*F20*G20</f>
        <v>3.4363120827083646</v>
      </c>
      <c r="N20" s="47">
        <f t="shared" si="1"/>
        <v>841.24010227031408</v>
      </c>
      <c r="O20" s="26">
        <f>N20*'EIOPA RATES'!G28</f>
        <v>533.4236797982353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615.23129894560759</v>
      </c>
      <c r="T20" s="81">
        <f t="shared" si="3"/>
        <v>35.525415869676252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DATA!$C$13*((1+DATA!$C$10)^A21)*F21*G21</f>
        <v>2.8842145327092514</v>
      </c>
      <c r="N21" s="47">
        <f t="shared" si="1"/>
        <v>706.86886800325055</v>
      </c>
      <c r="O21" s="26">
        <f>N21*'EIOPA RATES'!G29</f>
        <v>436.52115250359788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618.38827065169187</v>
      </c>
      <c r="T21" s="81">
        <f t="shared" si="3"/>
        <v>29.383043799299553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DATA!$C$13*((1+DATA!$C$10)^A22)*F22*G22</f>
        <v>2.4104901208742051</v>
      </c>
      <c r="N22" s="47">
        <f t="shared" si="1"/>
        <v>593.35545575485082</v>
      </c>
      <c r="O22" s="26">
        <f>N22*'EIOPA RATES'!G30</f>
        <v>357.73123230257164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619.95498756955828</v>
      </c>
      <c r="T22" s="81">
        <f t="shared" si="3"/>
        <v>24.1364459113579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DATA!$C$13*((1+DATA!$C$10)^A23)*F23*G23</f>
        <v>2.0038867925817305</v>
      </c>
      <c r="N23" s="47">
        <f t="shared" si="1"/>
        <v>496.55727553151951</v>
      </c>
      <c r="O23" s="26">
        <f>N23*'EIOPA RATES'!G31</f>
        <v>293.04135283197252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619.8190061327814</v>
      </c>
      <c r="T23" s="81">
        <f t="shared" si="3"/>
        <v>19.667343676493473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DATA!$C$13*((1+DATA!$C$10)^A24)*F24*G24</f>
        <v>1.6573205854890232</v>
      </c>
      <c r="N24" s="47">
        <f t="shared" si="1"/>
        <v>413.10788905579216</v>
      </c>
      <c r="O24" s="26">
        <f>N24*'EIOPA RATES'!G32</f>
        <v>238.47157163943902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620.05861266457157</v>
      </c>
      <c r="T24" s="81">
        <f t="shared" si="3"/>
        <v>15.953160405474472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DATA!$C$13*((1+DATA!$C$10)^A25)*F25*G25</f>
        <v>1.3600723470694571</v>
      </c>
      <c r="N25" s="47">
        <f t="shared" si="1"/>
        <v>345.58640093540401</v>
      </c>
      <c r="O25" s="26">
        <f>N25*'EIOPA RATES'!G33</f>
        <v>194.92599340855554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620.92712441337062</v>
      </c>
      <c r="T25" s="81">
        <f t="shared" si="3"/>
        <v>12.853160588817108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DATA!$C$13*((1+DATA!$C$10)^A26)*F26*G26</f>
        <v>1.1087959873747357</v>
      </c>
      <c r="N26" s="47">
        <f t="shared" si="1"/>
        <v>285.60388104322396</v>
      </c>
      <c r="O26" s="26">
        <f>N26*'EIOPA RATES'!G34</f>
        <v>157.23595703590604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622.41792347027206</v>
      </c>
      <c r="T26" s="81">
        <f t="shared" si="3"/>
        <v>10.297714697753275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DATA!$C$13*((1+DATA!$C$10)^A27)*F27*G27</f>
        <v>0.89716587949145066</v>
      </c>
      <c r="N27" s="47">
        <f t="shared" si="1"/>
        <v>235.31785382411076</v>
      </c>
      <c r="O27" s="26">
        <f>N27*'EIOPA RATES'!G35</f>
        <v>126.32148767048199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624.50493281050228</v>
      </c>
      <c r="T27" s="81">
        <f t="shared" si="3"/>
        <v>8.1962570296396002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DATA!$C$13*((1+DATA!$C$10)^A28)*F28*G28</f>
        <v>0.71929699217873222</v>
      </c>
      <c r="N28" s="47">
        <f t="shared" si="1"/>
        <v>193.52431198330487</v>
      </c>
      <c r="O28" s="26">
        <f>N28*'EIOPA RATES'!G36</f>
        <v>101.20330326895228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627.13863603202185</v>
      </c>
      <c r="T28" s="81">
        <f t="shared" si="3"/>
        <v>6.4696170891068423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DATA!$C$13*((1+DATA!$C$10)^A29)*F29*G29</f>
        <v>0.5718621018676151</v>
      </c>
      <c r="N29" s="47">
        <f t="shared" si="1"/>
        <v>157.18248301686842</v>
      </c>
      <c r="O29" s="26">
        <f>N29*'EIOPA RATES'!G37</f>
        <v>80.03346015656399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630.08329027974571</v>
      </c>
      <c r="T29" s="81">
        <f t="shared" si="3"/>
        <v>5.0663580922864186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DATA!$C$13*((1+DATA!$C$10)^A30)*F30*G30</f>
        <v>0.44943860072756536</v>
      </c>
      <c r="N30" s="47">
        <f t="shared" si="1"/>
        <v>127.8282304071902</v>
      </c>
      <c r="O30" s="26">
        <f>N30*'EIOPA RATES'!G38</f>
        <v>63.319049762677857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633.55257842441029</v>
      </c>
      <c r="T30" s="81">
        <f t="shared" si="3"/>
        <v>3.9251789836074811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DATA!$C$13*((1+DATA!$C$10)^A31)*F31*G31</f>
        <v>0.34800403576014166</v>
      </c>
      <c r="N31" s="47">
        <f t="shared" si="1"/>
        <v>103.6607558582978</v>
      </c>
      <c r="O31" s="26">
        <f>N31*'EIOPA RATES'!G39</f>
        <v>49.933606901746771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637.26701674995002</v>
      </c>
      <c r="T31" s="81">
        <f t="shared" si="3"/>
        <v>2.997174177190026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DATA!$C$13*((1+DATA!$C$10)^A32)*F32*G32</f>
        <v>0.26487903826969583</v>
      </c>
      <c r="N32" s="47">
        <f t="shared" si="1"/>
        <v>83.186018446819702</v>
      </c>
      <c r="O32" s="26">
        <f>N32*'EIOPA RATES'!G40</f>
        <v>38.939941517340436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641.43359151151299</v>
      </c>
      <c r="T32" s="81">
        <f t="shared" si="3"/>
        <v>2.2511549012568941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DATA!$C$13*((1+DATA!$C$10)^A33)*F33*G33</f>
        <v>0.19792188980394515</v>
      </c>
      <c r="N33" s="47">
        <f t="shared" si="1"/>
        <v>65.651123017225729</v>
      </c>
      <c r="O33" s="26">
        <f>N33*'EIOPA RATES'!G41</f>
        <v>29.859150642934626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645.723258090184</v>
      </c>
      <c r="T33" s="81">
        <f t="shared" si="3"/>
        <v>1.6601455878881599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DATA!$C$13*((1+DATA!$C$10)^A34)*F34*G34</f>
        <v>0.14487194783285653</v>
      </c>
      <c r="N34" s="47">
        <f t="shared" si="1"/>
        <v>51.008733071217989</v>
      </c>
      <c r="O34" s="26">
        <f>N34*'EIOPA RATES'!G42</f>
        <v>22.523291445320638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650.53346949273555</v>
      </c>
      <c r="T34" s="81">
        <f t="shared" si="3"/>
        <v>1.2002167690212924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DATA!$C$13*((1+DATA!$C$10)^A35)*F35*G35</f>
        <v>0.10365873923331376</v>
      </c>
      <c r="N35" s="47">
        <f t="shared" si="1"/>
        <v>38.866422261785864</v>
      </c>
      <c r="O35" s="26">
        <f>N35*'EIOPA RATES'!G43</f>
        <v>16.663121212117467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655.3028298698141</v>
      </c>
      <c r="T35" s="81">
        <f t="shared" si="3"/>
        <v>0.84811264684554954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DATA!$C$13*((1+DATA!$C$10)^A36)*F36*G36</f>
        <v>7.2408236326151537E-2</v>
      </c>
      <c r="N36" s="47">
        <f t="shared" si="1"/>
        <v>28.934717219386997</v>
      </c>
      <c r="O36" s="26">
        <f>N36*'EIOPA RATES'!G44</f>
        <v>12.038475197823178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660.43720099141024</v>
      </c>
      <c r="T36" s="81">
        <f t="shared" si="3"/>
        <v>0.58536250330332351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DATA!$C$13*((1+DATA!$C$10)^A37)*F37*G37</f>
        <v>4.9382999718246806E-2</v>
      </c>
      <c r="N37" s="47">
        <f t="shared" si="1"/>
        <v>20.958995510597159</v>
      </c>
      <c r="O37" s="26">
        <f>N37*'EIOPA RATES'!G45</f>
        <v>8.4577824337558649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665.96589290496161</v>
      </c>
      <c r="T37" s="81">
        <f t="shared" si="3"/>
        <v>0.39467051717416718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DATA!$C$13*((1+DATA!$C$10)^A38)*F38*G38</f>
        <v>3.267861995453851E-2</v>
      </c>
      <c r="N38" s="47">
        <f t="shared" si="1"/>
        <v>14.938640754542975</v>
      </c>
      <c r="O38" s="26">
        <f>N38*'EIOPA RATES'!G46</f>
        <v>5.8475996557940384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671.46194741743932</v>
      </c>
      <c r="T38" s="81">
        <f t="shared" si="3"/>
        <v>0.25816072474222179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DATA!$C$13*((1+DATA!$C$10)^A39)*F39*G39</f>
        <v>2.1056338013032364E-2</v>
      </c>
      <c r="N39" s="47">
        <f t="shared" si="1"/>
        <v>10.227858842286569</v>
      </c>
      <c r="O39" s="26">
        <f>N39*'EIOPA RATES'!G47</f>
        <v>3.882745577513123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677.14274834564878</v>
      </c>
      <c r="T39" s="81">
        <f t="shared" si="3"/>
        <v>0.1644629068383994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DATA!$C$13*((1+DATA!$C$10)^A40)*F40*G40</f>
        <v>1.3181621422440403E-2</v>
      </c>
      <c r="N40" s="47">
        <f t="shared" si="1"/>
        <v>6.822115066947104</v>
      </c>
      <c r="O40" s="26">
        <f>N40*'EIOPA RATES'!G48</f>
        <v>2.5111235381805197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683.01364385767909</v>
      </c>
      <c r="T40" s="81">
        <f t="shared" si="3"/>
        <v>0.10181292826732796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DATA!$C$13*((1+DATA!$C$10)^A41)*F41*G41</f>
        <v>8.0090854994577156E-3</v>
      </c>
      <c r="N41" s="47">
        <f t="shared" si="1"/>
        <v>4.414046587289306</v>
      </c>
      <c r="O41" s="26">
        <f>N41*'EIOPA RATES'!G49</f>
        <v>1.5750268707829085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689.07985155015103</v>
      </c>
      <c r="T41" s="81">
        <f t="shared" si="3"/>
        <v>6.1186699083946312E-2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DATA!$C$13*((1+DATA!$C$10)^A42)*F42*G42</f>
        <v>4.7140720119720394E-3</v>
      </c>
      <c r="N42" s="47">
        <f t="shared" si="1"/>
        <v>2.7709993328381679</v>
      </c>
      <c r="O42" s="26">
        <f>N42*'EIOPA RATES'!G50</f>
        <v>0.95828941933149081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695.3465317852623</v>
      </c>
      <c r="T42" s="81">
        <f t="shared" si="3"/>
        <v>3.5628855891956461E-2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DATA!$C$13*((1+DATA!$C$10)^A43)*F43*G43</f>
        <v>2.6788268748835064E-3</v>
      </c>
      <c r="N43" s="47">
        <f t="shared" si="1"/>
        <v>1.6872288038447854</v>
      </c>
      <c r="O43" s="26">
        <f>N43*'EIOPA RATES'!G51</f>
        <v>0.56539333568862604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701.81880664593484</v>
      </c>
      <c r="T43" s="81">
        <f t="shared" si="3"/>
        <v>2.0034285045553619E-2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DATA!$C$13*((1+DATA!$C$10)^A44)*F44*G44</f>
        <v>1.4529817701980801E-3</v>
      </c>
      <c r="N44" s="47">
        <f t="shared" si="1"/>
        <v>1.0010225783678455</v>
      </c>
      <c r="O44" s="26">
        <f>N44*'EIOPA RATES'!G52</f>
        <v>0.32510038381136552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708.21923605733889</v>
      </c>
      <c r="T44" s="81">
        <f t="shared" si="3"/>
        <v>1.0750580405494632E-2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DATA!$C$13*((1+DATA!$C$10)^A45)*F45*G45</f>
        <v>7.4329491015833122E-4</v>
      </c>
      <c r="N45" s="47">
        <f t="shared" si="1"/>
        <v>0.57105204202345905</v>
      </c>
      <c r="O45" s="26">
        <f>N45*'EIOPA RATES'!G53</f>
        <v>0.17963229243649825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715.10843117116758</v>
      </c>
      <c r="T45" s="81">
        <f t="shared" si="3"/>
        <v>5.4442356275298687E-3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DATA!$C$13*((1+DATA!$C$10)^A46)*F46*G46</f>
        <v>3.5894955273899781E-4</v>
      </c>
      <c r="N46" s="47">
        <f t="shared" si="1"/>
        <v>0.30492362739954554</v>
      </c>
      <c r="O46" s="26">
        <f>N46*'EIOPA RATES'!G54</f>
        <v>9.2923130083839039E-2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721.91648530515113</v>
      </c>
      <c r="T46" s="81">
        <f t="shared" si="3"/>
        <v>2.6021004629141909E-3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DATA!$C$13*((1+DATA!$C$10)^A47)*F47*G47</f>
        <v>1.6285262636353141E-4</v>
      </c>
      <c r="N47" s="47">
        <f t="shared" si="1"/>
        <v>0.1534046983281187</v>
      </c>
      <c r="O47" s="26">
        <f>N47*'EIOPA RATES'!G55</f>
        <v>4.5299873846482971E-2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728.61876875189023</v>
      </c>
      <c r="T47" s="81">
        <f t="shared" si="3"/>
        <v>1.1681500544304185E-3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DATA!$C$13*((1+DATA!$C$10)^A48)*F48*G48</f>
        <v>6.9070751031174318E-5</v>
      </c>
      <c r="N48" s="47">
        <f t="shared" si="1"/>
        <v>7.2407693390766845E-2</v>
      </c>
      <c r="O48" s="26">
        <f>N48*'EIOPA RATES'!G56</f>
        <v>2.07063076525257E-2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735.83365493063729</v>
      </c>
      <c r="T48" s="81">
        <f t="shared" si="3"/>
        <v>4.9054309433802358E-4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DATA!$C$13*((1+DATA!$C$10)^A49)*F49*G49</f>
        <v>2.7247449477115824E-5</v>
      </c>
      <c r="N49" s="47">
        <f t="shared" si="1"/>
        <v>3.1871274293682646E-2</v>
      </c>
      <c r="O49" s="26">
        <f>N49*'EIOPA RATES'!G57</f>
        <v>8.8285012125403853E-3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742.93175809729394</v>
      </c>
      <c r="T49" s="81">
        <f t="shared" si="3"/>
        <v>1.9154814406571795E-4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DATA!$C$13*((1+DATA!$C$10)^A50)*F50*G50</f>
        <v>9.9457193320818528E-6</v>
      </c>
      <c r="N50" s="47">
        <f t="shared" si="1"/>
        <v>1.3019118331658247E-2</v>
      </c>
      <c r="O50" s="26">
        <f>N50*'EIOPA RATES'!G58</f>
        <v>3.4927126908606159E-3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750.22935564700015</v>
      </c>
      <c r="T50" s="81">
        <f t="shared" si="3"/>
        <v>6.9220263795922136E-5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DATA!$C$13*((1+DATA!$C$10)^A51)*F51*G51</f>
        <v>3.3414607326423682E-6</v>
      </c>
      <c r="N51" s="47">
        <f t="shared" si="1"/>
        <v>4.9092461840682102E-3</v>
      </c>
      <c r="O51" s="26">
        <f>N51*'EIOPA RATES'!G59</f>
        <v>1.2753047443914193E-3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757.7309662799189</v>
      </c>
      <c r="T51" s="81">
        <f t="shared" si="3"/>
        <v>2.3027894080937878E-5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DATA!$C$13*((1+DATA!$C$10)^A52)*F52*G52</f>
        <v>1.0277901828020027E-6</v>
      </c>
      <c r="N52" s="47">
        <f t="shared" si="1"/>
        <v>1.6988840161624829E-3</v>
      </c>
      <c r="O52" s="26">
        <f>N52*'EIOPA RATES'!G60</f>
        <v>4.2747607824928659E-4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765.07668972870954</v>
      </c>
      <c r="T52" s="81">
        <f t="shared" si="3"/>
        <v>7.0115185738685121E-6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DATA!$C$13*((1+DATA!$C$10)^A53)*F53*G53</f>
        <v>2.8786932648231728E-7</v>
      </c>
      <c r="N53" s="48">
        <f t="shared" si="1"/>
        <v>7.3892148974229817E-4</v>
      </c>
      <c r="O53" s="76">
        <f>N53*'EIOPA RATES'!G61</f>
        <v>1.8006440748227754E-4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772.6135710450402</v>
      </c>
      <c r="T53" s="82">
        <f t="shared" si="3"/>
        <v>1.94428625450341E-6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G2:M19"/>
  <sheetViews>
    <sheetView topLeftCell="F1" workbookViewId="0">
      <selection activeCell="P19" sqref="P19"/>
    </sheetView>
  </sheetViews>
  <sheetFormatPr defaultColWidth="17.28515625" defaultRowHeight="18.75" customHeight="1" x14ac:dyDescent="0.25"/>
  <cols>
    <col min="1" max="16384" width="17.28515625" style="88"/>
  </cols>
  <sheetData>
    <row r="2" spans="7:13" ht="18.75" customHeight="1" thickBot="1" x14ac:dyDescent="0.3"/>
    <row r="3" spans="7:13" ht="18.75" customHeight="1" thickBot="1" x14ac:dyDescent="0.3">
      <c r="G3" s="144"/>
      <c r="H3" s="151" t="s">
        <v>114</v>
      </c>
      <c r="I3" s="152" t="s">
        <v>68</v>
      </c>
      <c r="J3" s="152" t="s">
        <v>115</v>
      </c>
      <c r="K3" s="152" t="s">
        <v>94</v>
      </c>
      <c r="L3" s="152" t="s">
        <v>118</v>
      </c>
      <c r="M3" s="153" t="s">
        <v>116</v>
      </c>
    </row>
    <row r="4" spans="7:13" ht="18.75" customHeight="1" x14ac:dyDescent="0.25">
      <c r="G4" s="158" t="s">
        <v>117</v>
      </c>
      <c r="H4" s="155">
        <f>'BASE CASE'!$D$3</f>
        <v>70000</v>
      </c>
      <c r="I4" s="149">
        <f>'BASE CASE'!X3</f>
        <v>66208.72677363352</v>
      </c>
      <c r="J4" s="149">
        <f>'BASE CASE'!X11</f>
        <v>3791.2732263664802</v>
      </c>
      <c r="K4" s="150" t="s">
        <v>119</v>
      </c>
      <c r="L4" s="150" t="s">
        <v>119</v>
      </c>
      <c r="M4" s="149">
        <f>'BASE CASE'!X18</f>
        <v>5.6396510881148894</v>
      </c>
    </row>
    <row r="5" spans="7:13" ht="18.75" customHeight="1" x14ac:dyDescent="0.25">
      <c r="G5" s="159" t="s">
        <v>95</v>
      </c>
      <c r="H5" s="156">
        <f>IR_up!$D$3</f>
        <v>70000</v>
      </c>
      <c r="I5" s="143">
        <f>IR_up!X3</f>
        <v>66191.53576336136</v>
      </c>
      <c r="J5" s="143">
        <f>IR_up!X11</f>
        <v>3808.4642366386397</v>
      </c>
      <c r="K5" s="143">
        <f>BSCR!C3</f>
        <v>-17.191010272159474</v>
      </c>
      <c r="L5" s="143">
        <f>BSCR!D3</f>
        <v>0</v>
      </c>
      <c r="M5" s="143">
        <f>IR_up!X18</f>
        <v>5.6390317398790133</v>
      </c>
    </row>
    <row r="6" spans="7:13" ht="18.75" customHeight="1" x14ac:dyDescent="0.25">
      <c r="G6" s="159" t="s">
        <v>101</v>
      </c>
      <c r="H6" s="156">
        <f>IR_down!$D$3</f>
        <v>70000</v>
      </c>
      <c r="I6" s="143">
        <f>IR_down!X3</f>
        <v>66414.876103963761</v>
      </c>
      <c r="J6" s="143">
        <f>IR_down!X11</f>
        <v>3585.1238960362389</v>
      </c>
      <c r="K6" s="143">
        <f>BSCR!C4</f>
        <v>206.14933033024136</v>
      </c>
      <c r="L6" s="143">
        <f>BSCR!D4</f>
        <v>206.14933033024136</v>
      </c>
      <c r="M6" s="143">
        <f>IR_down!X18</f>
        <v>5.6572731842735076</v>
      </c>
    </row>
    <row r="7" spans="7:13" ht="18.75" customHeight="1" x14ac:dyDescent="0.25">
      <c r="G7" s="159" t="s">
        <v>65</v>
      </c>
      <c r="H7" s="156">
        <f>EQ!$D$3</f>
        <v>45180.800000000003</v>
      </c>
      <c r="I7" s="143">
        <f>EQ!X3</f>
        <v>42817.960283029453</v>
      </c>
      <c r="J7" s="143">
        <f>EQ!X11</f>
        <v>2362.8397169705495</v>
      </c>
      <c r="K7" s="143">
        <f>BSCR!C5</f>
        <v>1428.4335093959307</v>
      </c>
      <c r="L7" s="143">
        <f>BSCR!D5</f>
        <v>1428.4335093959307</v>
      </c>
      <c r="M7" s="143">
        <f>EQ!X18</f>
        <v>5.6398775789502436</v>
      </c>
    </row>
    <row r="8" spans="7:13" ht="18.75" customHeight="1" x14ac:dyDescent="0.25">
      <c r="G8" s="159" t="s">
        <v>66</v>
      </c>
      <c r="H8" s="156">
        <f>PROP!$D$3</f>
        <v>66500</v>
      </c>
      <c r="I8" s="143">
        <f>PROP!X3</f>
        <v>62910.164260856523</v>
      </c>
      <c r="J8" s="143">
        <f>PROP!X11</f>
        <v>3589.8357391434765</v>
      </c>
      <c r="K8" s="143">
        <f>BSCR!C6</f>
        <v>201.4374872230037</v>
      </c>
      <c r="L8" s="143">
        <f>BSCR!D6</f>
        <v>201.4374872230037</v>
      </c>
      <c r="M8" s="143">
        <f>PROP!X18</f>
        <v>5.6396728269393241</v>
      </c>
    </row>
    <row r="9" spans="7:13" ht="18.75" customHeight="1" x14ac:dyDescent="0.25">
      <c r="G9" s="159" t="s">
        <v>96</v>
      </c>
      <c r="H9" s="156">
        <f>MORT!$D$3</f>
        <v>70000</v>
      </c>
      <c r="I9" s="143">
        <f>MORT!X3</f>
        <v>66227.460629981186</v>
      </c>
      <c r="J9" s="143">
        <f>MORT!X11</f>
        <v>3772.5393700188142</v>
      </c>
      <c r="K9" s="143">
        <f>BSCR!C7</f>
        <v>18.733856347666006</v>
      </c>
      <c r="L9" s="143">
        <f>BSCR!D7</f>
        <v>18.733856347666006</v>
      </c>
      <c r="M9" s="143">
        <f>MORT!X18</f>
        <v>5.601952780341696</v>
      </c>
    </row>
    <row r="10" spans="7:13" ht="18.75" customHeight="1" x14ac:dyDescent="0.25">
      <c r="G10" s="159" t="s">
        <v>97</v>
      </c>
      <c r="H10" s="156">
        <f>LAPSE_up!$D$3</f>
        <v>70000</v>
      </c>
      <c r="I10" s="143">
        <f>LAPSE_up!X3</f>
        <v>66979.325538445424</v>
      </c>
      <c r="J10" s="143">
        <f>LAPSE_up!X11</f>
        <v>3020.6744615545758</v>
      </c>
      <c r="K10" s="143">
        <f>BSCR!C8</f>
        <v>770.5987648119044</v>
      </c>
      <c r="L10" s="143">
        <f>BSCR!D8</f>
        <v>770.5987648119044</v>
      </c>
      <c r="M10" s="143">
        <f>LAPSE_up!X18</f>
        <v>4.0261139610171313</v>
      </c>
    </row>
    <row r="11" spans="7:13" ht="18.75" customHeight="1" x14ac:dyDescent="0.25">
      <c r="G11" s="159" t="s">
        <v>98</v>
      </c>
      <c r="H11" s="156">
        <f>LAPSE_down!$D$3</f>
        <v>70000</v>
      </c>
      <c r="I11" s="143">
        <f>LAPSE_down!X3</f>
        <v>64575.744615360163</v>
      </c>
      <c r="J11" s="143">
        <f>LAPSE_down!X11</f>
        <v>5424.2553846398368</v>
      </c>
      <c r="K11" s="143">
        <f>BSCR!C9</f>
        <v>-1632.9821582733566</v>
      </c>
      <c r="L11" s="143">
        <f>BSCR!D9</f>
        <v>0</v>
      </c>
      <c r="M11" s="143">
        <f>LAPSE_down!X18</f>
        <v>9.1284545589163226</v>
      </c>
    </row>
    <row r="12" spans="7:13" ht="18.75" customHeight="1" x14ac:dyDescent="0.25">
      <c r="G12" s="159" t="s">
        <v>99</v>
      </c>
      <c r="H12" s="156">
        <f>LAPSE_mass!$D$3</f>
        <v>70000</v>
      </c>
      <c r="I12" s="143">
        <f>LAPSE_mass!X3</f>
        <v>67259.004399416983</v>
      </c>
      <c r="J12" s="143">
        <f>LAPSE_mass!X11</f>
        <v>2740.9956005830172</v>
      </c>
      <c r="K12" s="143">
        <f>BSCR!C10</f>
        <v>1050.277625783463</v>
      </c>
      <c r="L12" s="143">
        <f>BSCR!D10</f>
        <v>1050.277625783463</v>
      </c>
      <c r="M12" s="143">
        <f>LAPSE_mass!X18</f>
        <v>3.4179299338244862</v>
      </c>
    </row>
    <row r="13" spans="7:13" ht="18.75" customHeight="1" x14ac:dyDescent="0.25">
      <c r="G13" s="159" t="s">
        <v>90</v>
      </c>
      <c r="H13" s="156">
        <f>CAT!$D$3</f>
        <v>70000</v>
      </c>
      <c r="I13" s="143">
        <f>CAT!X3</f>
        <v>65856.094380571623</v>
      </c>
      <c r="J13" s="143">
        <f>CAT!X11</f>
        <v>4143.9056194283767</v>
      </c>
      <c r="K13" s="143">
        <f>BSCR!C11</f>
        <v>-352.63239306189644</v>
      </c>
      <c r="L13" s="143">
        <f>BSCR!D11</f>
        <v>0</v>
      </c>
      <c r="M13" s="143">
        <f>CAT!X18</f>
        <v>5.6064417958907145</v>
      </c>
    </row>
    <row r="14" spans="7:13" ht="18.75" customHeight="1" thickBot="1" x14ac:dyDescent="0.3">
      <c r="G14" s="159" t="s">
        <v>100</v>
      </c>
      <c r="H14" s="157">
        <f>EXP!$D$3</f>
        <v>70000</v>
      </c>
      <c r="I14" s="154">
        <f>EXP!X3</f>
        <v>66250.857545121675</v>
      </c>
      <c r="J14" s="154">
        <f>EXP!X11</f>
        <v>3749.1424548783252</v>
      </c>
      <c r="K14" s="154">
        <f>BSCR!C12</f>
        <v>42.130771488155005</v>
      </c>
      <c r="L14" s="154">
        <f>BSCR!D12</f>
        <v>42.130771488155005</v>
      </c>
      <c r="M14" s="154">
        <f>EXP!X18</f>
        <v>5.6408147758627285</v>
      </c>
    </row>
    <row r="15" spans="7:13" ht="18.75" customHeight="1" thickBot="1" x14ac:dyDescent="0.3">
      <c r="G15" s="160" t="s">
        <v>113</v>
      </c>
      <c r="H15" s="183">
        <f>BSCR!T10</f>
        <v>2225.4427882976565</v>
      </c>
      <c r="I15" s="184"/>
      <c r="J15" s="184"/>
      <c r="K15" s="184"/>
      <c r="L15" s="184"/>
      <c r="M15" s="185"/>
    </row>
    <row r="17" spans="7:13" ht="18.75" customHeight="1" thickBot="1" x14ac:dyDescent="0.3"/>
    <row r="18" spans="7:13" ht="18.75" customHeight="1" thickBot="1" x14ac:dyDescent="0.3">
      <c r="G18" s="144"/>
      <c r="H18" s="146" t="s">
        <v>69</v>
      </c>
      <c r="I18" s="147" t="s">
        <v>70</v>
      </c>
      <c r="J18" s="147" t="s">
        <v>71</v>
      </c>
      <c r="K18" s="147" t="s">
        <v>74</v>
      </c>
      <c r="L18" s="147" t="s">
        <v>73</v>
      </c>
      <c r="M18" s="148" t="s">
        <v>72</v>
      </c>
    </row>
    <row r="19" spans="7:13" ht="18.75" customHeight="1" thickBot="1" x14ac:dyDescent="0.3">
      <c r="G19" s="145" t="s">
        <v>68</v>
      </c>
      <c r="H19" s="161">
        <f>'BASE CASE'!$X4</f>
        <v>0</v>
      </c>
      <c r="I19" s="162">
        <f>'BASE CASE'!$X6</f>
        <v>4123.2970154708546</v>
      </c>
      <c r="J19" s="162">
        <f>'BASE CASE'!$X5</f>
        <v>57189.370700905987</v>
      </c>
      <c r="K19" s="162">
        <f>'BASE CASE'!$X7</f>
        <v>4.9233144930308404E-5</v>
      </c>
      <c r="L19" s="162">
        <f>'BASE CASE'!$X8</f>
        <v>4640.5462986818538</v>
      </c>
      <c r="M19" s="163">
        <f>'BASE CASE'!$X9</f>
        <v>255.51270934167138</v>
      </c>
    </row>
  </sheetData>
  <mergeCells count="1">
    <mergeCell ref="H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abSelected="1" workbookViewId="0">
      <selection activeCell="G15" sqref="G15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66191.53576336136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RATES'!R12)*DATA!$C$15*G4*F4</f>
        <v>858.2351221931375</v>
      </c>
      <c r="M4" s="47">
        <f>DATA!$C$13*((1+DATA!$C$10)^A4)*F4*G4</f>
        <v>43.092533512500005</v>
      </c>
      <c r="N4" s="47">
        <f t="shared" ref="N4:N53" si="1">SUM(I4:M4)</f>
        <v>11899.799293747174</v>
      </c>
      <c r="O4" s="26">
        <f>N4*'EIOPA RATES'!H12</f>
        <v>11481.305700947631</v>
      </c>
      <c r="Q4" s="83">
        <f>B3*EXP('EIOPA RATES'!R12)*(DATA!$C$14-DATA!$C$15)</f>
        <v>464.32959999999997</v>
      </c>
      <c r="R4" s="85">
        <f>C3*EXP('EIOPA RATES'!R12)*(DATA!$C$14-DATA!$C$15)</f>
        <v>116.08239999999999</v>
      </c>
      <c r="S4" s="60">
        <f>Q4+R4-M4</f>
        <v>537.31946648749988</v>
      </c>
      <c r="T4" s="81">
        <f>S4*F4*G3</f>
        <v>534.12819184616399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RATES'!R13)*DATA!$C$15*G5*F5</f>
        <v>733.38774136959887</v>
      </c>
      <c r="M5" s="47">
        <f>DATA!$C$13*((1+DATA!$C$10)^A5)*F5*G5</f>
        <v>37.11905556815298</v>
      </c>
      <c r="N5" s="47">
        <f t="shared" si="1"/>
        <v>10202.127194480461</v>
      </c>
      <c r="O5" s="26">
        <f>N5*'EIOPA RATES'!H13</f>
        <v>9513.6810573951298</v>
      </c>
      <c r="Q5" s="83">
        <f>B4*EXP('EIOPA RATES'!R13)*(DATA!$C$14-DATA!$C$15)</f>
        <v>469.84976588255989</v>
      </c>
      <c r="R5" s="85">
        <f>C4*EXP('EIOPA RATES'!R13)*(DATA!$C$14-DATA!$C$15)</f>
        <v>117.46244147063997</v>
      </c>
      <c r="S5" s="60">
        <f t="shared" ref="S5:S53" si="2">Q5+R5-M5</f>
        <v>550.19315178504689</v>
      </c>
      <c r="T5" s="81">
        <f t="shared" ref="T5:T53" si="3">S5*F5*G4</f>
        <v>461.87326535781227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RATES'!R14)*DATA!$C$15*G6*F6</f>
        <v>626.62581277972777</v>
      </c>
      <c r="M6" s="47">
        <f>DATA!$C$13*((1+DATA!$C$10)^A6)*F6*G6</f>
        <v>31.954935849632967</v>
      </c>
      <c r="N6" s="47">
        <f t="shared" si="1"/>
        <v>8747.4968442616519</v>
      </c>
      <c r="O6" s="26">
        <f>N6*'EIOPA RATES'!H14</f>
        <v>7880.3721812240437</v>
      </c>
      <c r="Q6" s="83">
        <f>B5*EXP('EIOPA RATES'!R14)*(DATA!$C$14-DATA!$C$15)</f>
        <v>475.65579130916694</v>
      </c>
      <c r="R6" s="85">
        <f>C5*EXP('EIOPA RATES'!R14)*(DATA!$C$14-DATA!$C$15)</f>
        <v>118.91394782729174</v>
      </c>
      <c r="S6" s="60">
        <f t="shared" si="2"/>
        <v>562.61480328682569</v>
      </c>
      <c r="T6" s="81">
        <f t="shared" si="3"/>
        <v>398.62052761812379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RATES'!R15)*DATA!$C$15*G7*F7</f>
        <v>535.53786043260163</v>
      </c>
      <c r="M7" s="47">
        <f>DATA!$C$13*((1+DATA!$C$10)^A7)*F7*G7</f>
        <v>27.488438076556427</v>
      </c>
      <c r="N7" s="47">
        <f t="shared" si="1"/>
        <v>7509.6877160898821</v>
      </c>
      <c r="O7" s="26">
        <f>N7*'EIOPA RATES'!H15</f>
        <v>6529.1058667294319</v>
      </c>
      <c r="Q7" s="83">
        <f>B6*EXP('EIOPA RATES'!R15)*(DATA!$C$14-DATA!$C$15)</f>
        <v>482.01743285908867</v>
      </c>
      <c r="R7" s="85">
        <f>C6*EXP('EIOPA RATES'!R15)*(DATA!$C$14-DATA!$C$15)</f>
        <v>120.50435821477217</v>
      </c>
      <c r="S7" s="60">
        <f t="shared" si="2"/>
        <v>575.03335299730441</v>
      </c>
      <c r="T7" s="81">
        <f t="shared" si="3"/>
        <v>343.60025831459399</v>
      </c>
      <c r="W7" s="67" t="s">
        <v>74</v>
      </c>
      <c r="X7" s="70">
        <f>SUMPRODUCT(K4:K53,'EIOPA RATES'!H12:H61)</f>
        <v>4.9233144930308397E-5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RATES'!R16)*DATA!$C$15*G8*F8</f>
        <v>457.69486937963325</v>
      </c>
      <c r="M8" s="47">
        <f>DATA!$C$13*((1+DATA!$C$10)^A8)*F8*G8</f>
        <v>23.62752176353268</v>
      </c>
      <c r="N8" s="47">
        <f t="shared" si="1"/>
        <v>6448.2857194082035</v>
      </c>
      <c r="O8" s="26">
        <f>N8*'EIOPA RATES'!H16</f>
        <v>5406.2612925002595</v>
      </c>
      <c r="Q8" s="83">
        <f>B7*EXP('EIOPA RATES'!R16)*(DATA!$C$14-DATA!$C$15)</f>
        <v>488.85568914093534</v>
      </c>
      <c r="R8" s="85">
        <f>C7*EXP('EIOPA RATES'!R16)*(DATA!$C$14-DATA!$C$15)</f>
        <v>122.21392228523383</v>
      </c>
      <c r="S8" s="60">
        <f t="shared" si="2"/>
        <v>587.44208966263659</v>
      </c>
      <c r="T8" s="81">
        <f t="shared" si="3"/>
        <v>295.79678073200483</v>
      </c>
      <c r="W8" s="67" t="s">
        <v>73</v>
      </c>
      <c r="X8" s="70">
        <f>SUMPRODUCT(L4:L53,'EIOPA RATES'!H12:H61)</f>
        <v>4640.5462986818548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RATES'!R17)*DATA!$C$15*G9*F9</f>
        <v>391.01067475847191</v>
      </c>
      <c r="M9" s="47">
        <f>DATA!$C$13*((1+DATA!$C$10)^A9)*F9*G9</f>
        <v>20.289827877053902</v>
      </c>
      <c r="N9" s="47">
        <f t="shared" si="1"/>
        <v>5539.3548224866181</v>
      </c>
      <c r="O9" s="26">
        <f>N9*'EIOPA RATES'!H17</f>
        <v>4476.0842081846122</v>
      </c>
      <c r="Q9" s="83">
        <f>B8*EXP('EIOPA RATES'!R17)*(DATA!$C$14-DATA!$C$15)</f>
        <v>496.0588753985316</v>
      </c>
      <c r="R9" s="85">
        <f>C8*EXP('EIOPA RATES'!R17)*(DATA!$C$14-DATA!$C$15)</f>
        <v>124.0147188496329</v>
      </c>
      <c r="S9" s="60">
        <f t="shared" si="2"/>
        <v>599.78376637111057</v>
      </c>
      <c r="T9" s="81">
        <f t="shared" si="3"/>
        <v>254.26296629312324</v>
      </c>
      <c r="W9" s="68" t="s">
        <v>72</v>
      </c>
      <c r="X9" s="71">
        <f>SUMPRODUCT(M4:M53,'EIOPA RATES'!H12:H61)</f>
        <v>239.77121653432258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RATES'!R18)*DATA!$C$15*G10*F10</f>
        <v>333.5646372065753</v>
      </c>
      <c r="M10" s="47">
        <f>DATA!$C$13*((1+DATA!$C$10)^A10)*F10*G10</f>
        <v>17.404605440224138</v>
      </c>
      <c r="N10" s="47">
        <f t="shared" si="1"/>
        <v>4755.8678598933438</v>
      </c>
      <c r="O10" s="26">
        <f>N10*'EIOPA RATES'!H18</f>
        <v>3705.117256518859</v>
      </c>
      <c r="Q10" s="83">
        <f>B9*EXP('EIOPA RATES'!R18)*(DATA!$C$14-DATA!$C$15)</f>
        <v>503.19806846170383</v>
      </c>
      <c r="R10" s="85">
        <f>C9*EXP('EIOPA RATES'!R18)*(DATA!$C$14-DATA!$C$15)</f>
        <v>125.79951711542596</v>
      </c>
      <c r="S10" s="60">
        <f t="shared" si="2"/>
        <v>611.59298013690568</v>
      </c>
      <c r="T10" s="81">
        <f t="shared" si="3"/>
        <v>218.04018502759249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RATES'!R19)*DATA!$C$15*G11*F11</f>
        <v>284.63135523689857</v>
      </c>
      <c r="M11" s="47">
        <f>DATA!$C$13*((1+DATA!$C$10)^A11)*F11*G11</f>
        <v>14.910746638698756</v>
      </c>
      <c r="N11" s="47">
        <f t="shared" si="1"/>
        <v>4088.2411432606914</v>
      </c>
      <c r="O11" s="26">
        <f>N11*'EIOPA RATES'!H19</f>
        <v>3066.054254357668</v>
      </c>
      <c r="Q11" s="83">
        <f>B10*EXP('EIOPA RATES'!R19)*(DATA!$C$14-DATA!$C$15)</f>
        <v>511.21862344790213</v>
      </c>
      <c r="R11" s="85">
        <f>C10*EXP('EIOPA RATES'!R19)*(DATA!$C$14-DATA!$C$15)</f>
        <v>127.80465586197553</v>
      </c>
      <c r="S11" s="60">
        <f t="shared" si="2"/>
        <v>624.11253267117888</v>
      </c>
      <c r="T11" s="81">
        <f t="shared" si="3"/>
        <v>186.88394374854587</v>
      </c>
      <c r="W11" s="66" t="s">
        <v>75</v>
      </c>
      <c r="X11" s="69">
        <f>DATA!C4-X3</f>
        <v>3808.4642366386397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RATES'!R20)*DATA!$C$15*G12*F12</f>
        <v>241.95545001263781</v>
      </c>
      <c r="M12" s="47">
        <f>DATA!$C$13*((1+DATA!$C$10)^A12)*F12*G12</f>
        <v>12.759099767800144</v>
      </c>
      <c r="N12" s="47">
        <f t="shared" si="1"/>
        <v>3499.2105408417906</v>
      </c>
      <c r="O12" s="26">
        <f>N12*'EIOPA RATES'!H20</f>
        <v>2532.9117701255554</v>
      </c>
      <c r="Q12" s="83">
        <f>B11*EXP('EIOPA RATES'!R20)*(DATA!$C$14-DATA!$C$15)</f>
        <v>518.0108592703873</v>
      </c>
      <c r="R12" s="85">
        <f>C11*EXP('EIOPA RATES'!R20)*(DATA!$C$14-DATA!$C$15)</f>
        <v>129.50271481759683</v>
      </c>
      <c r="S12" s="60">
        <f t="shared" si="2"/>
        <v>634.75447432018393</v>
      </c>
      <c r="T12" s="81">
        <f t="shared" si="3"/>
        <v>159.45396696946841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RATES'!R21)*DATA!$C$15*G13*F13</f>
        <v>205.41524758677528</v>
      </c>
      <c r="M13" s="47">
        <f>DATA!$C$13*((1+DATA!$C$10)^A13)*F13*G13</f>
        <v>10.903144473882108</v>
      </c>
      <c r="N13" s="47">
        <f t="shared" si="1"/>
        <v>2994.034717292684</v>
      </c>
      <c r="O13" s="26">
        <f>N13*'EIOPA RATES'!H21</f>
        <v>2091.6064297515995</v>
      </c>
      <c r="Q13" s="83">
        <f>B12*EXP('EIOPA RATES'!R21)*(DATA!$C$14-DATA!$C$15)</f>
        <v>524.93384022498469</v>
      </c>
      <c r="R13" s="85">
        <f>C12*EXP('EIOPA RATES'!R21)*(DATA!$C$14-DATA!$C$15)</f>
        <v>131.23346005624617</v>
      </c>
      <c r="S13" s="60">
        <f t="shared" si="2"/>
        <v>645.26415580734874</v>
      </c>
      <c r="T13" s="81">
        <f t="shared" si="3"/>
        <v>135.79965293640984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RATES'!R22)*DATA!$C$15*G14*F14</f>
        <v>174.01497190905766</v>
      </c>
      <c r="M14" s="47">
        <f>DATA!$C$13*((1+DATA!$C$10)^A14)*F14*G14</f>
        <v>9.3055583875057977</v>
      </c>
      <c r="N14" s="47">
        <f t="shared" si="1"/>
        <v>2554.5118400918846</v>
      </c>
      <c r="O14" s="26">
        <f>N14*'EIOPA RATES'!H22</f>
        <v>1723.8777826735131</v>
      </c>
      <c r="Q14" s="83">
        <f>B13*EXP('EIOPA RATES'!R22)*(DATA!$C$14-DATA!$C$15)</f>
        <v>531.45685028913465</v>
      </c>
      <c r="R14" s="85">
        <f>C13*EXP('EIOPA RATES'!R22)*(DATA!$C$14-DATA!$C$15)</f>
        <v>132.86421257228366</v>
      </c>
      <c r="S14" s="60">
        <f t="shared" si="2"/>
        <v>655.01550447391253</v>
      </c>
      <c r="T14" s="81">
        <f t="shared" si="3"/>
        <v>115.34617542622789</v>
      </c>
      <c r="W14" s="73" t="s">
        <v>77</v>
      </c>
      <c r="X14" s="72">
        <f>SUM(T3:T53)</f>
        <v>3687.4838599679447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RATES'!R23)*DATA!$C$15*G15*F15</f>
        <v>147.52176044820777</v>
      </c>
      <c r="M15" s="47">
        <f>DATA!$C$13*((1+DATA!$C$10)^A15)*F15*G15</f>
        <v>7.9276129256474652</v>
      </c>
      <c r="N15" s="47">
        <f t="shared" si="1"/>
        <v>2188.0749871889602</v>
      </c>
      <c r="O15" s="26">
        <f>N15*'EIOPA RATES'!H23</f>
        <v>1422.7544909525473</v>
      </c>
      <c r="Q15" s="83">
        <f>B14*EXP('EIOPA RATES'!R23)*(DATA!$C$14-DATA!$C$15)</f>
        <v>539.4331764179442</v>
      </c>
      <c r="R15" s="85">
        <f>C14*EXP('EIOPA RATES'!R23)*(DATA!$C$14-DATA!$C$15)</f>
        <v>134.85829410448605</v>
      </c>
      <c r="S15" s="60">
        <f t="shared" si="2"/>
        <v>666.36385759678274</v>
      </c>
      <c r="T15" s="81">
        <f t="shared" si="3"/>
        <v>98.008305269407671</v>
      </c>
      <c r="W15" s="74" t="s">
        <v>78</v>
      </c>
      <c r="X15" s="70">
        <f>DATA!C4-X3-X14</f>
        <v>120.98037667069502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RATES'!R24)*DATA!$C$15*G16*F16</f>
        <v>125.05147461533794</v>
      </c>
      <c r="M16" s="47">
        <f>DATA!$C$13*((1+DATA!$C$10)^A16)*F16*G16</f>
        <v>6.7405795123229648</v>
      </c>
      <c r="N16" s="47">
        <f t="shared" si="1"/>
        <v>1875.1848346022396</v>
      </c>
      <c r="O16" s="26">
        <f>N16*'EIOPA RATES'!H24</f>
        <v>1172.6613101889418</v>
      </c>
      <c r="Q16" s="83">
        <f>B15*EXP('EIOPA RATES'!R24)*(DATA!$C$14-DATA!$C$15)</f>
        <v>548.54941576186491</v>
      </c>
      <c r="R16" s="85">
        <f>C15*EXP('EIOPA RATES'!R24)*(DATA!$C$14-DATA!$C$15)</f>
        <v>137.13735394046623</v>
      </c>
      <c r="S16" s="60">
        <f t="shared" si="2"/>
        <v>678.94619019000822</v>
      </c>
      <c r="T16" s="81">
        <f t="shared" si="3"/>
        <v>83.24179349017264</v>
      </c>
      <c r="W16" s="75" t="s">
        <v>79</v>
      </c>
      <c r="X16" s="71">
        <f>(DATA!$C$14-DATA!$C$15)*X18*DATA!C4</f>
        <v>3157.8577743322467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RATES'!R25)*DATA!$C$15*G17*F17</f>
        <v>105.62412938977211</v>
      </c>
      <c r="M17" s="47">
        <f>DATA!$C$13*((1+DATA!$C$10)^A17)*F17*G17</f>
        <v>5.7172623418476558</v>
      </c>
      <c r="N17" s="47">
        <f t="shared" si="1"/>
        <v>1605.598768537903</v>
      </c>
      <c r="O17" s="26">
        <f>N17*'EIOPA RATES'!H25</f>
        <v>966.76469844891119</v>
      </c>
      <c r="Q17" s="83">
        <f>B16*EXP('EIOPA RATES'!R25)*(DATA!$C$14-DATA!$C$15)</f>
        <v>557.18493927894951</v>
      </c>
      <c r="R17" s="85">
        <f>C16*EXP('EIOPA RATES'!R25)*(DATA!$C$14-DATA!$C$15)</f>
        <v>139.29623481973738</v>
      </c>
      <c r="S17" s="60">
        <f t="shared" si="2"/>
        <v>690.76391175683921</v>
      </c>
      <c r="T17" s="81">
        <f t="shared" si="3"/>
        <v>70.424930356187119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RATES'!R26)*DATA!$C$15*G18*F18</f>
        <v>88.975360713400647</v>
      </c>
      <c r="M18" s="47">
        <f>DATA!$C$13*((1+DATA!$C$10)^A18)*F18*G18</f>
        <v>4.8378652721730049</v>
      </c>
      <c r="N18" s="47">
        <f t="shared" si="1"/>
        <v>1370.206219183887</v>
      </c>
      <c r="O18" s="26">
        <f>N18*'EIOPA RATES'!H26</f>
        <v>794.63448565362887</v>
      </c>
      <c r="Q18" s="83">
        <f>B17*EXP('EIOPA RATES'!R26)*(DATA!$C$14-DATA!$C$15)</f>
        <v>565.77077055120117</v>
      </c>
      <c r="R18" s="85">
        <f>C17*EXP('EIOPA RATES'!R26)*(DATA!$C$14-DATA!$C$15)</f>
        <v>141.44269263780029</v>
      </c>
      <c r="S18" s="60">
        <f t="shared" si="2"/>
        <v>702.3755979168285</v>
      </c>
      <c r="T18" s="81">
        <f t="shared" si="3"/>
        <v>59.406187006458438</v>
      </c>
      <c r="W18" s="66" t="s">
        <v>80</v>
      </c>
      <c r="X18" s="69">
        <f>SUMPRODUCT(O4:O53,A4:A53)/SUM(O4:O53)</f>
        <v>5.6390317398790133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RATES'!R27)*DATA!$C$15*G19*F19</f>
        <v>74.747132605340212</v>
      </c>
      <c r="M19" s="47">
        <f>DATA!$C$13*((1+DATA!$C$10)^A19)*F19*G19</f>
        <v>4.0812692377695097</v>
      </c>
      <c r="N19" s="47">
        <f t="shared" si="1"/>
        <v>1170.3300382057073</v>
      </c>
      <c r="O19" s="26">
        <f>N19*'EIOPA RATES'!H27</f>
        <v>653.49941849001959</v>
      </c>
      <c r="Q19" s="83">
        <f>B18*EXP('EIOPA RATES'!R27)*(DATA!$C$14-DATA!$C$15)</f>
        <v>574.67722015784443</v>
      </c>
      <c r="R19" s="85">
        <f>C18*EXP('EIOPA RATES'!R27)*(DATA!$C$14-DATA!$C$15)</f>
        <v>143.66930503946111</v>
      </c>
      <c r="S19" s="60">
        <f t="shared" si="2"/>
        <v>714.26525595953592</v>
      </c>
      <c r="T19" s="81">
        <f t="shared" si="3"/>
        <v>49.964677978512803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RATES'!R28)*DATA!$C$15*G20*F20</f>
        <v>62.653499145784153</v>
      </c>
      <c r="M20" s="47">
        <f>DATA!$C$13*((1+DATA!$C$10)^A20)*F20*G20</f>
        <v>3.4363120827083646</v>
      </c>
      <c r="N20" s="47">
        <f t="shared" si="1"/>
        <v>991.28776220354143</v>
      </c>
      <c r="O20" s="26">
        <f>N20*'EIOPA RATES'!H28</f>
        <v>533.11615223497665</v>
      </c>
      <c r="Q20" s="83">
        <f>B19*EXP('EIOPA RATES'!R28)*(DATA!$C$14-DATA!$C$15)</f>
        <v>583.54935640100587</v>
      </c>
      <c r="R20" s="85">
        <f>C19*EXP('EIOPA RATES'!R28)*(DATA!$C$14-DATA!$C$15)</f>
        <v>145.88733910025147</v>
      </c>
      <c r="S20" s="60">
        <f t="shared" si="2"/>
        <v>726.00038341854895</v>
      </c>
      <c r="T20" s="81">
        <f t="shared" si="3"/>
        <v>41.921575814966097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RATES'!R29)*DATA!$C$15*G21*F21</f>
        <v>52.27740107571789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N21*'EIOPA RATES'!H29</f>
        <v>436.25622929779155</v>
      </c>
      <c r="Q21" s="83">
        <f>B20*EXP('EIOPA RATES'!R29)*(DATA!$C$14-DATA!$C$15)</f>
        <v>591.71347898945805</v>
      </c>
      <c r="R21" s="85">
        <f>C20*EXP('EIOPA RATES'!R29)*(DATA!$C$14-DATA!$C$15)</f>
        <v>147.92836974736451</v>
      </c>
      <c r="S21" s="60">
        <f t="shared" si="2"/>
        <v>736.75763420411329</v>
      </c>
      <c r="T21" s="81">
        <f t="shared" si="3"/>
        <v>35.007426341501798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RATES'!R30)*DATA!$C$15*G22*F22</f>
        <v>43.328569322320341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N22*'EIOPA RATES'!H30</f>
        <v>357.50410423421494</v>
      </c>
      <c r="Q22" s="83">
        <f>B21*EXP('EIOPA RATES'!R30)*(DATA!$C$14-DATA!$C$15)</f>
        <v>598.54140587341863</v>
      </c>
      <c r="R22" s="85">
        <f>C21*EXP('EIOPA RATES'!R30)*(DATA!$C$14-DATA!$C$15)</f>
        <v>149.63535146835466</v>
      </c>
      <c r="S22" s="60">
        <f t="shared" si="2"/>
        <v>745.76626722089907</v>
      </c>
      <c r="T22" s="81">
        <f t="shared" si="3"/>
        <v>29.03460336993081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602.38105638942113</v>
      </c>
      <c r="O23" s="26">
        <f>N23*'EIOPA RATES'!H31</f>
        <v>292.84766706611839</v>
      </c>
      <c r="Q23" s="83">
        <f>B22*EXP('EIOPA RATES'!R31)*(DATA!$C$14-DATA!$C$15)</f>
        <v>603.87325023956566</v>
      </c>
      <c r="R23" s="85">
        <f>C22*EXP('EIOPA RATES'!R31)*(DATA!$C$14-DATA!$C$15)</f>
        <v>150.96831255989142</v>
      </c>
      <c r="S23" s="60">
        <f t="shared" si="2"/>
        <v>752.83767600687531</v>
      </c>
      <c r="T23" s="81">
        <f t="shared" si="3"/>
        <v>23.888130502839022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506.0362803728072</v>
      </c>
      <c r="O24" s="26">
        <f>N24*'EIOPA RATES'!H32</f>
        <v>238.30778496952328</v>
      </c>
      <c r="Q24" s="83">
        <f>B23*EXP('EIOPA RATES'!R32)*(DATA!$C$14-DATA!$C$15)</f>
        <v>609.67520721548806</v>
      </c>
      <c r="R24" s="85">
        <f>C23*EXP('EIOPA RATES'!R32)*(DATA!$C$14-DATA!$C$15)</f>
        <v>152.41880180387201</v>
      </c>
      <c r="S24" s="60">
        <f t="shared" si="2"/>
        <v>760.43668843387104</v>
      </c>
      <c r="T24" s="81">
        <f t="shared" si="3"/>
        <v>19.564873740986119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RATES'!R33)*DATA!$C$15*G25*F25</f>
        <v>23.71682654640292</v>
      </c>
      <c r="M25" s="47">
        <f>DATA!$C$13*((1+DATA!$C$10)^A25)*F25*G25</f>
        <v>1.3600723470694571</v>
      </c>
      <c r="N25" s="47">
        <f t="shared" si="1"/>
        <v>427.45541488167493</v>
      </c>
      <c r="O25" s="26">
        <f>N25*'EIOPA RATES'!H33</f>
        <v>194.78903199831285</v>
      </c>
      <c r="Q25" s="83">
        <f>B24*EXP('EIOPA RATES'!R33)*(DATA!$C$14-DATA!$C$15)</f>
        <v>616.19800530775581</v>
      </c>
      <c r="R25" s="85">
        <f>C24*EXP('EIOPA RATES'!R33)*(DATA!$C$14-DATA!$C$15)</f>
        <v>154.04950132693895</v>
      </c>
      <c r="S25" s="60">
        <f t="shared" si="2"/>
        <v>768.8874342876253</v>
      </c>
      <c r="T25" s="81">
        <f t="shared" si="3"/>
        <v>15.915931643281265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RATES'!R34)*DATA!$C$15*G26*F26</f>
        <v>19.179118391350539</v>
      </c>
      <c r="M26" s="47">
        <f>DATA!$C$13*((1+DATA!$C$10)^A26)*F26*G26</f>
        <v>1.1087959873747357</v>
      </c>
      <c r="N26" s="47">
        <f t="shared" si="1"/>
        <v>356.70448202259951</v>
      </c>
      <c r="O26" s="26">
        <f>N26*'EIOPA RATES'!H34</f>
        <v>157.12254248340699</v>
      </c>
      <c r="Q26" s="83">
        <f>B25*EXP('EIOPA RATES'!R34)*(DATA!$C$14-DATA!$C$15)</f>
        <v>623.45180638205272</v>
      </c>
      <c r="R26" s="85">
        <f>C25*EXP('EIOPA RATES'!R34)*(DATA!$C$14-DATA!$C$15)</f>
        <v>155.86295159551318</v>
      </c>
      <c r="S26" s="60">
        <f t="shared" si="2"/>
        <v>778.20596199019121</v>
      </c>
      <c r="T26" s="81">
        <f t="shared" si="3"/>
        <v>12.875180277562125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RATES'!R35)*DATA!$C$15*G27*F27</f>
        <v>15.408770506705045</v>
      </c>
      <c r="M27" s="47">
        <f>DATA!$C$13*((1+DATA!$C$10)^A27)*F27*G27</f>
        <v>0.89716587949145066</v>
      </c>
      <c r="N27" s="47">
        <f t="shared" si="1"/>
        <v>296.76127046678039</v>
      </c>
      <c r="O27" s="26">
        <f>N27*'EIOPA RATES'!H35</f>
        <v>126.22854965478034</v>
      </c>
      <c r="Q27" s="83">
        <f>B26*EXP('EIOPA RATES'!R35)*(DATA!$C$14-DATA!$C$15)</f>
        <v>631.42431754151244</v>
      </c>
      <c r="R27" s="85">
        <f>C26*EXP('EIOPA RATES'!R35)*(DATA!$C$14-DATA!$C$15)</f>
        <v>157.85607938537811</v>
      </c>
      <c r="S27" s="60">
        <f t="shared" si="2"/>
        <v>788.38323104739902</v>
      </c>
      <c r="T27" s="81">
        <f t="shared" si="3"/>
        <v>10.347062545113586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RATES'!R36)*DATA!$C$15*G28*F28</f>
        <v>12.277662033713007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N28*'EIOPA RATES'!H36</f>
        <v>101.12804254852558</v>
      </c>
      <c r="Q28" s="83">
        <f>B27*EXP('EIOPA RATES'!R36)*(DATA!$C$14-DATA!$C$15)</f>
        <v>640.07912962777027</v>
      </c>
      <c r="R28" s="85">
        <f>C27*EXP('EIOPA RATES'!R36)*(DATA!$C$14-DATA!$C$15)</f>
        <v>160.01978240694257</v>
      </c>
      <c r="S28" s="60">
        <f t="shared" si="2"/>
        <v>799.37961504253406</v>
      </c>
      <c r="T28" s="81">
        <f t="shared" si="3"/>
        <v>8.2464701120706589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N29*'EIOPA RATES'!H37</f>
        <v>79.973153811290061</v>
      </c>
      <c r="Q29" s="83">
        <f>B28*EXP('EIOPA RATES'!R37)*(DATA!$C$14-DATA!$C$15)</f>
        <v>649.190768766529</v>
      </c>
      <c r="R29" s="85">
        <f>C28*EXP('EIOPA RATES'!R37)*(DATA!$C$14-DATA!$C$15)</f>
        <v>162.29769219163225</v>
      </c>
      <c r="S29" s="60">
        <f t="shared" si="2"/>
        <v>810.9165988562936</v>
      </c>
      <c r="T29" s="81">
        <f t="shared" si="3"/>
        <v>6.5203980746115473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N30*'EIOPA RATES'!H38</f>
        <v>63.271391848486047</v>
      </c>
      <c r="Q30" s="83">
        <f>B29*EXP('EIOPA RATES'!R38)*(DATA!$C$14-DATA!$C$15)</f>
        <v>658.98507944017661</v>
      </c>
      <c r="R30" s="85">
        <f>C29*EXP('EIOPA RATES'!R38)*(DATA!$C$14-DATA!$C$15)</f>
        <v>164.74626986004415</v>
      </c>
      <c r="S30" s="60">
        <f t="shared" si="2"/>
        <v>823.2819106994931</v>
      </c>
      <c r="T30" s="81">
        <f t="shared" si="3"/>
        <v>5.1006482547958214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N31*'EIOPA RATES'!H39</f>
        <v>49.896566430598064</v>
      </c>
      <c r="Q31" s="83">
        <f>B30*EXP('EIOPA RATES'!R39)*(DATA!$C$14-DATA!$C$15)</f>
        <v>669.18531766854142</v>
      </c>
      <c r="R31" s="85">
        <f>C30*EXP('EIOPA RATES'!R39)*(DATA!$C$14-DATA!$C$15)</f>
        <v>167.29632941713535</v>
      </c>
      <c r="S31" s="60">
        <f t="shared" si="2"/>
        <v>836.1336430499166</v>
      </c>
      <c r="T31" s="81">
        <f t="shared" si="3"/>
        <v>3.9324774352982845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N32*'EIOPA RATES'!H40</f>
        <v>38.911698904903027</v>
      </c>
      <c r="Q32" s="83">
        <f>B31*EXP('EIOPA RATES'!R40)*(DATA!$C$14-DATA!$C$15)</f>
        <v>680.01556383649302</v>
      </c>
      <c r="R32" s="85">
        <f>C31*EXP('EIOPA RATES'!R40)*(DATA!$C$14-DATA!$C$15)</f>
        <v>170.00389095912325</v>
      </c>
      <c r="S32" s="60">
        <f t="shared" si="2"/>
        <v>849.75457575734663</v>
      </c>
      <c r="T32" s="81">
        <f t="shared" si="3"/>
        <v>2.982271591941235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N33*'EIOPA RATES'!H41</f>
        <v>29.838038752885829</v>
      </c>
      <c r="Q33" s="83">
        <f>B32*EXP('EIOPA RATES'!R41)*(DATA!$C$14-DATA!$C$15)</f>
        <v>691.14094980901154</v>
      </c>
      <c r="R33" s="85">
        <f>C32*EXP('EIOPA RATES'!R41)*(DATA!$C$14-DATA!$C$15)</f>
        <v>172.78523745225289</v>
      </c>
      <c r="S33" s="60">
        <f t="shared" si="2"/>
        <v>863.72826537146045</v>
      </c>
      <c r="T33" s="81">
        <f t="shared" si="3"/>
        <v>2.2206334539222343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N34*'EIOPA RATES'!H42</f>
        <v>22.507861336897758</v>
      </c>
      <c r="Q34" s="83">
        <f>B33*EXP('EIOPA RATES'!R42)*(DATA!$C$14-DATA!$C$15)</f>
        <v>702.99047418986959</v>
      </c>
      <c r="R34" s="85">
        <f>C33*EXP('EIOPA RATES'!R42)*(DATA!$C$14-DATA!$C$15)</f>
        <v>175.7476185474674</v>
      </c>
      <c r="S34" s="60">
        <f t="shared" si="2"/>
        <v>878.59322078950413</v>
      </c>
      <c r="T34" s="81">
        <f t="shared" si="3"/>
        <v>1.620980881371493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N35*'EIOPA RATES'!H43</f>
        <v>16.652107349360712</v>
      </c>
      <c r="Q35" s="83">
        <f>B34*EXP('EIOPA RATES'!R43)*(DATA!$C$14-DATA!$C$15)</f>
        <v>714.9739616462939</v>
      </c>
      <c r="R35" s="85">
        <f>C34*EXP('EIOPA RATES'!R43)*(DATA!$C$14-DATA!$C$15)</f>
        <v>178.74349041157348</v>
      </c>
      <c r="S35" s="60">
        <f t="shared" si="2"/>
        <v>893.61379331863407</v>
      </c>
      <c r="T35" s="81">
        <f t="shared" si="3"/>
        <v>1.1565418688329547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N36*'EIOPA RATES'!H44</f>
        <v>12.030811778200302</v>
      </c>
      <c r="Q36" s="83">
        <f>B35*EXP('EIOPA RATES'!R44)*(DATA!$C$14-DATA!$C$15)</f>
        <v>727.53328932517775</v>
      </c>
      <c r="R36" s="85">
        <f>C35*EXP('EIOPA RATES'!R44)*(DATA!$C$14-DATA!$C$15)</f>
        <v>181.88332233129444</v>
      </c>
      <c r="S36" s="60">
        <f t="shared" si="2"/>
        <v>909.34420342014607</v>
      </c>
      <c r="T36" s="81">
        <f t="shared" si="3"/>
        <v>0.80597519109967053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N37*'EIOPA RATES'!H45</f>
        <v>8.4525839390549482</v>
      </c>
      <c r="Q37" s="83">
        <f>B36*EXP('EIOPA RATES'!R45)*(DATA!$C$14-DATA!$C$15)</f>
        <v>740.71285221030769</v>
      </c>
      <c r="R37" s="85">
        <f>C36*EXP('EIOPA RATES'!R45)*(DATA!$C$14-DATA!$C$15)</f>
        <v>185.17821305257692</v>
      </c>
      <c r="S37" s="60">
        <f t="shared" si="2"/>
        <v>925.84168226316638</v>
      </c>
      <c r="T37" s="81">
        <f t="shared" si="3"/>
        <v>0.54868037455538354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N38*'EIOPA RATES'!H46</f>
        <v>5.8441805892735816</v>
      </c>
      <c r="Q38" s="83">
        <f>B37*EXP('EIOPA RATES'!R46)*(DATA!$C$14-DATA!$C$15)</f>
        <v>754.05086667825378</v>
      </c>
      <c r="R38" s="85">
        <f>C37*EXP('EIOPA RATES'!R46)*(DATA!$C$14-DATA!$C$15)</f>
        <v>188.51271666956345</v>
      </c>
      <c r="S38" s="60">
        <f t="shared" si="2"/>
        <v>942.53090472786266</v>
      </c>
      <c r="T38" s="81">
        <f t="shared" si="3"/>
        <v>0.36238012055985552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N39*'EIOPA RATES'!H47</f>
        <v>3.8805581853349906</v>
      </c>
      <c r="Q39" s="83">
        <f>B38*EXP('EIOPA RATES'!R47)*(DATA!$C$14-DATA!$C$15)</f>
        <v>767.79160144821026</v>
      </c>
      <c r="R39" s="85">
        <f>C38*EXP('EIOPA RATES'!R47)*(DATA!$C$14-DATA!$C$15)</f>
        <v>191.94790036205256</v>
      </c>
      <c r="S39" s="60">
        <f t="shared" si="2"/>
        <v>959.71844547224975</v>
      </c>
      <c r="T39" s="81">
        <f t="shared" si="3"/>
        <v>0.23309425623240576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N40*'EIOPA RATES'!H48</f>
        <v>2.5097652612409616</v>
      </c>
      <c r="Q40" s="83">
        <f>B39*EXP('EIOPA RATES'!R48)*(DATA!$C$14-DATA!$C$15)</f>
        <v>781.9482409180124</v>
      </c>
      <c r="R40" s="85">
        <f>C39*EXP('EIOPA RATES'!R48)*(DATA!$C$14-DATA!$C$15)</f>
        <v>195.4870602295031</v>
      </c>
      <c r="S40" s="60">
        <f t="shared" si="2"/>
        <v>977.42211952609307</v>
      </c>
      <c r="T40" s="81">
        <f t="shared" si="3"/>
        <v>0.14569871193224032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N41*'EIOPA RATES'!H49</f>
        <v>1.5742090244479126</v>
      </c>
      <c r="Q41" s="83">
        <f>B40*EXP('EIOPA RATES'!R49)*(DATA!$C$14-DATA!$C$15)</f>
        <v>796.53447633415612</v>
      </c>
      <c r="R41" s="85">
        <f>C40*EXP('EIOPA RATES'!R49)*(DATA!$C$14-DATA!$C$15)</f>
        <v>199.13361908353903</v>
      </c>
      <c r="S41" s="60">
        <f t="shared" si="2"/>
        <v>995.66008633219576</v>
      </c>
      <c r="T41" s="81">
        <f t="shared" si="3"/>
        <v>8.8409425925393262E-2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N42*'EIOPA RATES'!H50</f>
        <v>0.95781280797021939</v>
      </c>
      <c r="Q42" s="83">
        <f>B41*EXP('EIOPA RATES'!R50)*(DATA!$C$14-DATA!$C$15)</f>
        <v>811.56452675291018</v>
      </c>
      <c r="R42" s="85">
        <f>C41*EXP('EIOPA RATES'!R50)*(DATA!$C$14-DATA!$C$15)</f>
        <v>202.89113168822755</v>
      </c>
      <c r="S42" s="60">
        <f t="shared" si="2"/>
        <v>1014.4509443691258</v>
      </c>
      <c r="T42" s="81">
        <f t="shared" si="3"/>
        <v>5.1979444570737665E-2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N43*'EIOPA RATES'!H51</f>
        <v>0.56512540801299849</v>
      </c>
      <c r="Q43" s="83">
        <f>B42*EXP('EIOPA RATES'!R51)*(DATA!$C$14-DATA!$C$15)</f>
        <v>827.05316094930583</v>
      </c>
      <c r="R43" s="85">
        <f>C42*EXP('EIOPA RATES'!R51)*(DATA!$C$14-DATA!$C$15)</f>
        <v>206.76329023732646</v>
      </c>
      <c r="S43" s="60">
        <f t="shared" si="2"/>
        <v>1033.8137723597574</v>
      </c>
      <c r="T43" s="81">
        <f t="shared" si="3"/>
        <v>2.9511491574952128E-2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N44*'EIOPA RATES'!H52</f>
        <v>0.32495668473178363</v>
      </c>
      <c r="Q44" s="83">
        <f>B43*EXP('EIOPA RATES'!R52)*(DATA!$C$14-DATA!$C$15)</f>
        <v>842.68274365167656</v>
      </c>
      <c r="R44" s="85">
        <f>C43*EXP('EIOPA RATES'!R52)*(DATA!$C$14-DATA!$C$15)</f>
        <v>210.67068591291914</v>
      </c>
      <c r="S44" s="60">
        <f t="shared" si="2"/>
        <v>1053.3519765828255</v>
      </c>
      <c r="T44" s="81">
        <f t="shared" si="3"/>
        <v>1.5989603985599087E-2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N45*'EIOPA RATES'!H53</f>
        <v>0.17955968920276277</v>
      </c>
      <c r="Q45" s="83">
        <f>B44*EXP('EIOPA RATES'!R53)*(DATA!$C$14-DATA!$C$15)</f>
        <v>859.12042637659886</v>
      </c>
      <c r="R45" s="85">
        <f>C44*EXP('EIOPA RATES'!R53)*(DATA!$C$14-DATA!$C$15)</f>
        <v>214.78010659414971</v>
      </c>
      <c r="S45" s="60">
        <f t="shared" si="2"/>
        <v>1073.8997896758385</v>
      </c>
      <c r="T45" s="81">
        <f t="shared" si="3"/>
        <v>8.1757720095326433E-3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N46*'EIOPA RATES'!H54</f>
        <v>9.2888513915207874E-2</v>
      </c>
      <c r="Q46" s="83">
        <f>B45*EXP('EIOPA RATES'!R54)*(DATA!$C$14-DATA!$C$15)</f>
        <v>875.70117560547999</v>
      </c>
      <c r="R46" s="85">
        <f>C45*EXP('EIOPA RATES'!R54)*(DATA!$C$14-DATA!$C$15)</f>
        <v>218.92529390137</v>
      </c>
      <c r="S46" s="60">
        <f t="shared" si="2"/>
        <v>1094.6261105572974</v>
      </c>
      <c r="T46" s="81">
        <f t="shared" si="3"/>
        <v>3.9455077796085062E-3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N47*'EIOPA RATES'!H55</f>
        <v>4.5284372664439215E-2</v>
      </c>
      <c r="Q47" s="83">
        <f>B46*EXP('EIOPA RATES'!R55)*(DATA!$C$14-DATA!$C$15)</f>
        <v>892.39525235350914</v>
      </c>
      <c r="R47" s="85">
        <f>C46*EXP('EIOPA RATES'!R55)*(DATA!$C$14-DATA!$C$15)</f>
        <v>223.09881308837728</v>
      </c>
      <c r="S47" s="60">
        <f t="shared" si="2"/>
        <v>1115.4939025892602</v>
      </c>
      <c r="T47" s="81">
        <f t="shared" si="3"/>
        <v>1.7884033721208802E-3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N48*'EIOPA RATES'!H56</f>
        <v>2.0699825807033004E-2</v>
      </c>
      <c r="Q48" s="83">
        <f>B47*EXP('EIOPA RATES'!R56)*(DATA!$C$14-DATA!$C$15)</f>
        <v>909.95930400449822</v>
      </c>
      <c r="R48" s="85">
        <f>C47*EXP('EIOPA RATES'!R56)*(DATA!$C$14-DATA!$C$15)</f>
        <v>227.48982600112456</v>
      </c>
      <c r="S48" s="60">
        <f t="shared" si="2"/>
        <v>1137.4490609348716</v>
      </c>
      <c r="T48" s="81">
        <f t="shared" si="3"/>
        <v>7.5827978003461583E-4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N49*'EIOPA RATES'!H57</f>
        <v>8.8259808250774289E-3</v>
      </c>
      <c r="Q49" s="83">
        <f>B48*EXP('EIOPA RATES'!R57)*(DATA!$C$14-DATA!$C$15)</f>
        <v>927.63636213057202</v>
      </c>
      <c r="R49" s="85">
        <f>C48*EXP('EIOPA RATES'!R57)*(DATA!$C$14-DATA!$C$15)</f>
        <v>231.90909053264301</v>
      </c>
      <c r="S49" s="60">
        <f t="shared" si="2"/>
        <v>1159.5454254157655</v>
      </c>
      <c r="T49" s="81">
        <f t="shared" si="3"/>
        <v>2.9896255177880819E-4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N50*'EIOPA RATES'!H58</f>
        <v>3.4918064635992715E-3</v>
      </c>
      <c r="Q50" s="83">
        <f>B49*EXP('EIOPA RATES'!R58)*(DATA!$C$14-DATA!$C$15)</f>
        <v>945.82044512176469</v>
      </c>
      <c r="R50" s="85">
        <f>C49*EXP('EIOPA RATES'!R58)*(DATA!$C$14-DATA!$C$15)</f>
        <v>236.45511128044117</v>
      </c>
      <c r="S50" s="60">
        <f t="shared" si="2"/>
        <v>1182.2755464564866</v>
      </c>
      <c r="T50" s="81">
        <f t="shared" si="3"/>
        <v>1.0908320847377286E-4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N51*'EIOPA RATES'!H59</f>
        <v>1.2750050159775011E-3</v>
      </c>
      <c r="Q51" s="83">
        <f>B50*EXP('EIOPA RATES'!R59)*(DATA!$C$14-DATA!$C$15)</f>
        <v>964.52782475073479</v>
      </c>
      <c r="R51" s="85">
        <f>C50*EXP('EIOPA RATES'!R59)*(DATA!$C$14-DATA!$C$15)</f>
        <v>241.1319561876837</v>
      </c>
      <c r="S51" s="60">
        <f t="shared" si="2"/>
        <v>1205.6597775969576</v>
      </c>
      <c r="T51" s="81">
        <f t="shared" si="3"/>
        <v>3.6640716681352341E-5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N52*'EIOPA RATES'!H60</f>
        <v>4.273853304490677E-4</v>
      </c>
      <c r="Q52" s="83">
        <f>B51*EXP('EIOPA RATES'!R60)*(DATA!$C$14-DATA!$C$15)</f>
        <v>983.31132572010483</v>
      </c>
      <c r="R52" s="85">
        <f>C51*EXP('EIOPA RATES'!R60)*(DATA!$C$14-DATA!$C$15)</f>
        <v>245.82783143002621</v>
      </c>
      <c r="S52" s="60">
        <f t="shared" si="2"/>
        <v>1229.1391561223409</v>
      </c>
      <c r="T52" s="81">
        <f t="shared" si="3"/>
        <v>1.1264402822254049E-5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D52*EXP('EIOPA RATES'!R61)*DATA!$C$15*G53*F53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N53*'EIOPA RATES'!H61</f>
        <v>1.8003940273905513E-4</v>
      </c>
      <c r="Q53" s="83">
        <f>B52*EXP('EIOPA RATES'!R61)*(DATA!$C$14-DATA!$C$15)</f>
        <v>1002.614781099836</v>
      </c>
      <c r="R53" s="85">
        <f>C52*EXP('EIOPA RATES'!R61)*(DATA!$C$14-DATA!$C$15)</f>
        <v>250.65369527495901</v>
      </c>
      <c r="S53" s="60">
        <f t="shared" si="2"/>
        <v>1253.2684760869256</v>
      </c>
      <c r="T53" s="82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D1" workbookViewId="0">
      <selection activeCell="X30" sqref="X30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66414.876103963761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RATES'!S12)*DATA!$C$15*G4*F4</f>
        <v>832.49096671146003</v>
      </c>
      <c r="M4" s="47">
        <f>DATA!$C$13*((1+DATA!$C$10)^A4)*F4*G4</f>
        <v>43.092533512500005</v>
      </c>
      <c r="N4" s="47">
        <f t="shared" ref="N4:N53" si="1">SUM(I4:M4)</f>
        <v>11551.013948830741</v>
      </c>
      <c r="O4" s="26">
        <f>N4*'EIOPA RATES'!I12</f>
        <v>11489.430600810398</v>
      </c>
      <c r="Q4" s="83">
        <f>B3*EXP('EIOPA RATES'!S12)*(DATA!$C$14-DATA!$C$15)</f>
        <v>450.40127999999993</v>
      </c>
      <c r="R4" s="85">
        <f>C3*EXP('EIOPA RATES'!S12)*(DATA!$C$14-DATA!$C$15)</f>
        <v>112.60031999999998</v>
      </c>
      <c r="S4" s="60">
        <f>Q4+R4-M4</f>
        <v>519.9090664874999</v>
      </c>
      <c r="T4" s="81">
        <f>S4*F4*G3</f>
        <v>516.82119656436407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RATES'!S13)*DATA!$C$15*G5*F5</f>
        <v>693.94717804134666</v>
      </c>
      <c r="M5" s="47">
        <f>DATA!$C$13*((1+DATA!$C$10)^A5)*F5*G5</f>
        <v>37.11905556815298</v>
      </c>
      <c r="N5" s="47">
        <f t="shared" si="1"/>
        <v>9666.6215266358577</v>
      </c>
      <c r="O5" s="26">
        <f>N5*'EIOPA RATES'!I13</f>
        <v>9526.6410414973943</v>
      </c>
      <c r="Q5" s="83">
        <f>B4*EXP('EIOPA RATES'!S13)*(DATA!$C$14-DATA!$C$15)</f>
        <v>444.58190496706544</v>
      </c>
      <c r="R5" s="85">
        <f>C4*EXP('EIOPA RATES'!S13)*(DATA!$C$14-DATA!$C$15)</f>
        <v>111.14547624176636</v>
      </c>
      <c r="S5" s="60">
        <f t="shared" ref="S5:S53" si="2">Q5+R5-M5</f>
        <v>518.60832564067891</v>
      </c>
      <c r="T5" s="81">
        <f t="shared" ref="T5:T53" si="3">S5*F5*G4</f>
        <v>435.35860093545784</v>
      </c>
      <c r="W5" s="67" t="s">
        <v>71</v>
      </c>
      <c r="X5" s="70">
        <f>SUMPRODUCT(I4:I53,'EIOPA RATES'!I12:I61)</f>
        <v>57188.38382334949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RATES'!S14)*DATA!$C$15*G6*F6</f>
        <v>580.75129315352854</v>
      </c>
      <c r="M6" s="47">
        <f>DATA!$C$13*((1+DATA!$C$10)^A6)*F6*G6</f>
        <v>31.954935849632967</v>
      </c>
      <c r="N6" s="47">
        <f t="shared" si="1"/>
        <v>8122.5568979207537</v>
      </c>
      <c r="O6" s="26">
        <f>N6*'EIOPA RATES'!I14</f>
        <v>7895.3937294655334</v>
      </c>
      <c r="Q6" s="83">
        <f>B5*EXP('EIOPA RATES'!S14)*(DATA!$C$14-DATA!$C$15)</f>
        <v>440.83360478459423</v>
      </c>
      <c r="R6" s="85">
        <f>C5*EXP('EIOPA RATES'!S14)*(DATA!$C$14-DATA!$C$15)</f>
        <v>110.20840119614856</v>
      </c>
      <c r="S6" s="60">
        <f t="shared" si="2"/>
        <v>519.08707013110984</v>
      </c>
      <c r="T6" s="81">
        <f t="shared" si="3"/>
        <v>367.78051442404035</v>
      </c>
      <c r="W6" s="67" t="s">
        <v>70</v>
      </c>
      <c r="X6" s="70">
        <f>SUMPRODUCT(J4:J53,'EIOPA RATES'!I12:I61)</f>
        <v>4316.4524579736662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RATES'!S15)*DATA!$C$15*G7*F7</f>
        <v>486.8220668637515</v>
      </c>
      <c r="M7" s="47">
        <f>DATA!$C$13*((1+DATA!$C$10)^A7)*F7*G7</f>
        <v>27.488438076556427</v>
      </c>
      <c r="N7" s="47">
        <f t="shared" si="1"/>
        <v>6843.2008544788214</v>
      </c>
      <c r="O7" s="26">
        <f>N7*'EIOPA RATES'!I15</f>
        <v>6545.0209856087913</v>
      </c>
      <c r="Q7" s="83">
        <f>B6*EXP('EIOPA RATES'!S15)*(DATA!$C$14-DATA!$C$15)</f>
        <v>438.17018415704177</v>
      </c>
      <c r="R7" s="85">
        <f>C6*EXP('EIOPA RATES'!S15)*(DATA!$C$14-DATA!$C$15)</f>
        <v>109.54254603926044</v>
      </c>
      <c r="S7" s="60">
        <f t="shared" si="2"/>
        <v>520.22429211974577</v>
      </c>
      <c r="T7" s="81">
        <f t="shared" si="3"/>
        <v>310.85014499099736</v>
      </c>
      <c r="W7" s="67" t="s">
        <v>74</v>
      </c>
      <c r="X7" s="70">
        <f>SUMPRODUCT(K4:K53,'EIOPA RATES'!I12:I61)</f>
        <v>4.923314493030837E-5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RATES'!S16)*DATA!$C$15*G8*F8</f>
        <v>408.32311232474285</v>
      </c>
      <c r="M8" s="47">
        <f>DATA!$C$13*((1+DATA!$C$10)^A8)*F8*G8</f>
        <v>23.62752176353268</v>
      </c>
      <c r="N8" s="47">
        <f t="shared" si="1"/>
        <v>5769.7291310472092</v>
      </c>
      <c r="O8" s="26">
        <f>N8*'EIOPA RATES'!I16</f>
        <v>5422.2590909817191</v>
      </c>
      <c r="Q8" s="83">
        <f>B7*EXP('EIOPA RATES'!S16)*(DATA!$C$14-DATA!$C$15)</f>
        <v>436.12260005937952</v>
      </c>
      <c r="R8" s="85">
        <f>C7*EXP('EIOPA RATES'!S16)*(DATA!$C$14-DATA!$C$15)</f>
        <v>109.03065001484488</v>
      </c>
      <c r="S8" s="60">
        <f t="shared" si="2"/>
        <v>521.52572831069176</v>
      </c>
      <c r="T8" s="81">
        <f t="shared" si="3"/>
        <v>262.6056835522466</v>
      </c>
      <c r="W8" s="67" t="s">
        <v>73</v>
      </c>
      <c r="X8" s="70">
        <f>SUMPRODUCT(L4:L53,'EIOPA RATES'!I12:I61)</f>
        <v>4640.5462986818538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RATES'!S17)*DATA!$C$15*G9*F9</f>
        <v>343.03734223142379</v>
      </c>
      <c r="M9" s="47">
        <f>DATA!$C$13*((1+DATA!$C$10)^A9)*F9*G9</f>
        <v>20.289827877053902</v>
      </c>
      <c r="N9" s="47">
        <f t="shared" si="1"/>
        <v>4876.3040627139981</v>
      </c>
      <c r="O9" s="26">
        <f>N9*'EIOPA RATES'!I17</f>
        <v>4491.3516243925887</v>
      </c>
      <c r="Q9" s="83">
        <f>B8*EXP('EIOPA RATES'!S17)*(DATA!$C$14-DATA!$C$15)</f>
        <v>435.19711658034316</v>
      </c>
      <c r="R9" s="85">
        <f>C8*EXP('EIOPA RATES'!S17)*(DATA!$C$14-DATA!$C$15)</f>
        <v>108.79927914508579</v>
      </c>
      <c r="S9" s="60">
        <f t="shared" si="2"/>
        <v>523.70656784837513</v>
      </c>
      <c r="T9" s="81">
        <f t="shared" si="3"/>
        <v>222.011986443007</v>
      </c>
      <c r="W9" s="68" t="s">
        <v>72</v>
      </c>
      <c r="X9" s="71">
        <f>SUMPRODUCT(M4:M53,'EIOPA RATES'!I12:I61)</f>
        <v>269.49347472563193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RATES'!S18)*DATA!$C$15*G10*F10</f>
        <v>288.1542858541311</v>
      </c>
      <c r="M10" s="47">
        <f>DATA!$C$13*((1+DATA!$C$10)^A10)*F10*G10</f>
        <v>17.404605440224138</v>
      </c>
      <c r="N10" s="47">
        <f t="shared" si="1"/>
        <v>4124.2858813252697</v>
      </c>
      <c r="O10" s="26">
        <f>N10*'EIOPA RATES'!I18</f>
        <v>3719.4254476811207</v>
      </c>
      <c r="Q10" s="83">
        <f>B9*EXP('EIOPA RATES'!S18)*(DATA!$C$14-DATA!$C$15)</f>
        <v>434.69440068661521</v>
      </c>
      <c r="R10" s="85">
        <f>C9*EXP('EIOPA RATES'!S18)*(DATA!$C$14-DATA!$C$15)</f>
        <v>108.6736001716538</v>
      </c>
      <c r="S10" s="60">
        <f t="shared" si="2"/>
        <v>525.96339541804491</v>
      </c>
      <c r="T10" s="81">
        <f t="shared" si="3"/>
        <v>187.51221773183173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RATES'!S19)*DATA!$C$15*G11*F11</f>
        <v>242.25377348838711</v>
      </c>
      <c r="M11" s="47">
        <f>DATA!$C$13*((1+DATA!$C$10)^A11)*F11*G11</f>
        <v>14.910746638698756</v>
      </c>
      <c r="N11" s="47">
        <f t="shared" si="1"/>
        <v>3494.2454712919371</v>
      </c>
      <c r="O11" s="26">
        <f>N11*'EIOPA RATES'!I19</f>
        <v>3078.9946334277743</v>
      </c>
      <c r="Q11" s="83">
        <f>B10*EXP('EIOPA RATES'!S19)*(DATA!$C$14-DATA!$C$15)</f>
        <v>435.10540328460047</v>
      </c>
      <c r="R11" s="85">
        <f>C10*EXP('EIOPA RATES'!S19)*(DATA!$C$14-DATA!$C$15)</f>
        <v>108.77635082115012</v>
      </c>
      <c r="S11" s="60">
        <f t="shared" si="2"/>
        <v>528.97100746705178</v>
      </c>
      <c r="T11" s="81">
        <f t="shared" si="3"/>
        <v>158.39481316131125</v>
      </c>
      <c r="W11" s="66" t="s">
        <v>75</v>
      </c>
      <c r="X11" s="69">
        <f>DATA!C4-X3</f>
        <v>3585.1238960362389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RATES'!S20)*DATA!$C$15*G12*F12</f>
        <v>203.85079354473487</v>
      </c>
      <c r="M12" s="47">
        <f>DATA!$C$13*((1+DATA!$C$10)^A12)*F12*G12</f>
        <v>12.759099767800144</v>
      </c>
      <c r="N12" s="47">
        <f t="shared" si="1"/>
        <v>2960.975425394025</v>
      </c>
      <c r="O12" s="26">
        <f>N12*'EIOPA RATES'!I20</f>
        <v>2543.945445627623</v>
      </c>
      <c r="Q12" s="83">
        <f>B11*EXP('EIOPA RATES'!S20)*(DATA!$C$14-DATA!$C$15)</f>
        <v>436.4312716309671</v>
      </c>
      <c r="R12" s="85">
        <f>C11*EXP('EIOPA RATES'!S20)*(DATA!$C$14-DATA!$C$15)</f>
        <v>109.10781790774178</v>
      </c>
      <c r="S12" s="60">
        <f t="shared" si="2"/>
        <v>532.77998977090863</v>
      </c>
      <c r="T12" s="81">
        <f t="shared" si="3"/>
        <v>133.83739119272693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RATES'!S21)*DATA!$C$15*G13*F13</f>
        <v>171.10666401865205</v>
      </c>
      <c r="M13" s="47">
        <f>DATA!$C$13*((1+DATA!$C$10)^A13)*F13*G13</f>
        <v>10.903144473882108</v>
      </c>
      <c r="N13" s="47">
        <f t="shared" si="1"/>
        <v>2505.4251376135899</v>
      </c>
      <c r="O13" s="26">
        <f>N13*'EIOPA RATES'!I21</f>
        <v>2101.2141655896812</v>
      </c>
      <c r="Q13" s="83">
        <f>B12*EXP('EIOPA RATES'!S21)*(DATA!$C$14-DATA!$C$15)</f>
        <v>437.25906078833771</v>
      </c>
      <c r="R13" s="85">
        <f>C12*EXP('EIOPA RATES'!S21)*(DATA!$C$14-DATA!$C$15)</f>
        <v>109.31476519708443</v>
      </c>
      <c r="S13" s="60">
        <f t="shared" si="2"/>
        <v>535.67068151154001</v>
      </c>
      <c r="T13" s="81">
        <f t="shared" si="3"/>
        <v>112.73505894103285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RATES'!S22)*DATA!$C$15*G14*F14</f>
        <v>143.40328145143184</v>
      </c>
      <c r="M14" s="47">
        <f>DATA!$C$13*((1+DATA!$C$10)^A14)*F14*G14</f>
        <v>9.3055583875057977</v>
      </c>
      <c r="N14" s="47">
        <f t="shared" si="1"/>
        <v>2115.235117497637</v>
      </c>
      <c r="O14" s="26">
        <f>N14*'EIOPA RATES'!I22</f>
        <v>1732.1469247605962</v>
      </c>
      <c r="Q14" s="83">
        <f>B13*EXP('EIOPA RATES'!S22)*(DATA!$C$14-DATA!$C$15)</f>
        <v>437.96608674070831</v>
      </c>
      <c r="R14" s="85">
        <f>C13*EXP('EIOPA RATES'!S22)*(DATA!$C$14-DATA!$C$15)</f>
        <v>109.49152168517708</v>
      </c>
      <c r="S14" s="60">
        <f t="shared" si="2"/>
        <v>538.15205003837957</v>
      </c>
      <c r="T14" s="81">
        <f t="shared" si="3"/>
        <v>94.766887723622318</v>
      </c>
      <c r="W14" s="73" t="s">
        <v>77</v>
      </c>
      <c r="X14" s="72">
        <f>SUM(T3:T53)</f>
        <v>3244.2523198115355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RATES'!S23)*DATA!$C$15*G15*F15</f>
        <v>119.98985932138638</v>
      </c>
      <c r="M15" s="47">
        <f>DATA!$C$13*((1+DATA!$C$10)^A15)*F15*G15</f>
        <v>7.9276129256474652</v>
      </c>
      <c r="N15" s="47">
        <f t="shared" si="1"/>
        <v>1788.7755009930459</v>
      </c>
      <c r="O15" s="26">
        <f>N15*'EIOPA RATES'!I23</f>
        <v>1429.9970580203476</v>
      </c>
      <c r="Q15" s="83">
        <f>B14*EXP('EIOPA RATES'!S23)*(DATA!$C$14-DATA!$C$15)</f>
        <v>438.75907361071665</v>
      </c>
      <c r="R15" s="85">
        <f>C14*EXP('EIOPA RATES'!S23)*(DATA!$C$14-DATA!$C$15)</f>
        <v>109.68976840267916</v>
      </c>
      <c r="S15" s="60">
        <f t="shared" si="2"/>
        <v>540.52122908774834</v>
      </c>
      <c r="T15" s="81">
        <f t="shared" si="3"/>
        <v>79.499464175746212</v>
      </c>
      <c r="W15" s="74" t="s">
        <v>78</v>
      </c>
      <c r="X15" s="70">
        <f>DATA!C4-X3-X14</f>
        <v>340.8715762247034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RATES'!S24)*DATA!$C$15*G16*F16</f>
        <v>100.22532574405332</v>
      </c>
      <c r="M16" s="47">
        <f>DATA!$C$13*((1+DATA!$C$10)^A16)*F16*G16</f>
        <v>6.7405795123229648</v>
      </c>
      <c r="N16" s="47">
        <f t="shared" si="1"/>
        <v>1510.9487998876414</v>
      </c>
      <c r="O16" s="26">
        <f>N16*'EIOPA RATES'!I24</f>
        <v>1178.9343007522939</v>
      </c>
      <c r="Q16" s="83">
        <f>B15*EXP('EIOPA RATES'!S24)*(DATA!$C$14-DATA!$C$15)</f>
        <v>439.64730564400526</v>
      </c>
      <c r="R16" s="85">
        <f>C15*EXP('EIOPA RATES'!S24)*(DATA!$C$14-DATA!$C$15)</f>
        <v>109.91182641100131</v>
      </c>
      <c r="S16" s="60">
        <f t="shared" si="2"/>
        <v>542.81855254268362</v>
      </c>
      <c r="T16" s="81">
        <f t="shared" si="3"/>
        <v>66.551945509477093</v>
      </c>
      <c r="W16" s="75" t="s">
        <v>79</v>
      </c>
      <c r="X16" s="71">
        <f>(DATA!$C$14-DATA!$C$15)*X18*DATA!C4</f>
        <v>3168.0729831931635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RATES'!S25)*DATA!$C$15*G17*F17</f>
        <v>83.19414716997484</v>
      </c>
      <c r="M17" s="47">
        <f>DATA!$C$13*((1+DATA!$C$10)^A17)*F17*G17</f>
        <v>5.7172623418476558</v>
      </c>
      <c r="N17" s="47">
        <f t="shared" si="1"/>
        <v>1272.4079669694881</v>
      </c>
      <c r="O17" s="26">
        <f>N17*'EIOPA RATES'!I25</f>
        <v>972.70355964509008</v>
      </c>
      <c r="Q17" s="83">
        <f>B16*EXP('EIOPA RATES'!S25)*(DATA!$C$14-DATA!$C$15)</f>
        <v>438.86303354236287</v>
      </c>
      <c r="R17" s="85">
        <f>C16*EXP('EIOPA RATES'!S25)*(DATA!$C$14-DATA!$C$15)</f>
        <v>109.71575838559072</v>
      </c>
      <c r="S17" s="60">
        <f t="shared" si="2"/>
        <v>542.86152958610592</v>
      </c>
      <c r="T17" s="81">
        <f t="shared" si="3"/>
        <v>55.345950712625942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RATES'!S26)*DATA!$C$15*G18*F18</f>
        <v>69.141296858924164</v>
      </c>
      <c r="M18" s="47">
        <f>DATA!$C$13*((1+DATA!$C$10)^A18)*F18*G18</f>
        <v>4.8378652721730049</v>
      </c>
      <c r="N18" s="47">
        <f t="shared" si="1"/>
        <v>1071.625309774935</v>
      </c>
      <c r="O18" s="26">
        <f>N18*'EIOPA RATES'!I26</f>
        <v>799.75446375220827</v>
      </c>
      <c r="Q18" s="83">
        <f>B17*EXP('EIOPA RATES'!S26)*(DATA!$C$14-DATA!$C$15)</f>
        <v>439.65120778533975</v>
      </c>
      <c r="R18" s="85">
        <f>C17*EXP('EIOPA RATES'!S26)*(DATA!$C$14-DATA!$C$15)</f>
        <v>109.91280194633494</v>
      </c>
      <c r="S18" s="60">
        <f t="shared" si="2"/>
        <v>544.72614445950171</v>
      </c>
      <c r="T18" s="81">
        <f t="shared" si="3"/>
        <v>46.07236256647424</v>
      </c>
      <c r="W18" s="66" t="s">
        <v>80</v>
      </c>
      <c r="X18" s="69">
        <f>SUMPRODUCT(O4:O53,A4:A53)/SUM(O4:O53)</f>
        <v>5.6572731842735076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RATES'!S27)*DATA!$C$15*G19*F19</f>
        <v>56.849555396998973</v>
      </c>
      <c r="M19" s="47">
        <f>DATA!$C$13*((1+DATA!$C$10)^A19)*F19*G19</f>
        <v>4.0812692377695097</v>
      </c>
      <c r="N19" s="47">
        <f t="shared" si="1"/>
        <v>897.23729831051639</v>
      </c>
      <c r="O19" s="26">
        <f>N19*'EIOPA RATES'!I27</f>
        <v>658.73636224444419</v>
      </c>
      <c r="Q19" s="83">
        <f>B18*EXP('EIOPA RATES'!S27)*(DATA!$C$14-DATA!$C$15)</f>
        <v>437.07555492801174</v>
      </c>
      <c r="R19" s="85">
        <f>C18*EXP('EIOPA RATES'!S27)*(DATA!$C$14-DATA!$C$15)</f>
        <v>109.26888873200294</v>
      </c>
      <c r="S19" s="60">
        <f t="shared" si="2"/>
        <v>542.26317442224513</v>
      </c>
      <c r="T19" s="81">
        <f t="shared" si="3"/>
        <v>37.932693300636352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RATES'!S28)*DATA!$C$15*G20*F20</f>
        <v>46.836543157120438</v>
      </c>
      <c r="M20" s="47">
        <f>DATA!$C$13*((1+DATA!$C$10)^A20)*F20*G20</f>
        <v>3.4363120827083646</v>
      </c>
      <c r="N20" s="47">
        <f t="shared" si="1"/>
        <v>747.57240699900251</v>
      </c>
      <c r="O20" s="26">
        <f>N20*'EIOPA RATES'!I28</f>
        <v>537.81864786177221</v>
      </c>
      <c r="Q20" s="83">
        <f>B19*EXP('EIOPA RATES'!S28)*(DATA!$C$14-DATA!$C$15)</f>
        <v>436.23157505999649</v>
      </c>
      <c r="R20" s="85">
        <f>C19*EXP('EIOPA RATES'!S28)*(DATA!$C$14-DATA!$C$15)</f>
        <v>109.05789376499912</v>
      </c>
      <c r="S20" s="60">
        <f t="shared" si="2"/>
        <v>541.8531567422873</v>
      </c>
      <c r="T20" s="81">
        <f t="shared" si="3"/>
        <v>31.288328091494698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RATES'!S29)*DATA!$C$15*G21*F21</f>
        <v>38.416510953813962</v>
      </c>
      <c r="M21" s="47">
        <f>DATA!$C$13*((1+DATA!$C$10)^A21)*F21*G21</f>
        <v>2.8842145327092514</v>
      </c>
      <c r="N21" s="47">
        <f t="shared" si="1"/>
        <v>624.31836711654023</v>
      </c>
      <c r="O21" s="26">
        <f>N21*'EIOPA RATES'!I29</f>
        <v>440.68601101677712</v>
      </c>
      <c r="Q21" s="83">
        <f>B20*EXP('EIOPA RATES'!S29)*(DATA!$C$14-DATA!$C$15)</f>
        <v>434.82588803895936</v>
      </c>
      <c r="R21" s="85">
        <f>C20*EXP('EIOPA RATES'!S29)*(DATA!$C$14-DATA!$C$15)</f>
        <v>108.70647200973984</v>
      </c>
      <c r="S21" s="60">
        <f t="shared" si="2"/>
        <v>540.64814551598988</v>
      </c>
      <c r="T21" s="81">
        <f t="shared" si="3"/>
        <v>25.689180881398318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RATES'!S30)*DATA!$C$15*G22*F22</f>
        <v>31.164673583782633</v>
      </c>
      <c r="M22" s="47">
        <f>DATA!$C$13*((1+DATA!$C$10)^A22)*F22*G22</f>
        <v>2.4104901208742051</v>
      </c>
      <c r="N22" s="47">
        <f t="shared" si="1"/>
        <v>519.48804912043499</v>
      </c>
      <c r="O22" s="26">
        <f>N22*'EIOPA RATES'!I30</f>
        <v>362.21841721070535</v>
      </c>
      <c r="Q22" s="83">
        <f>B21*EXP('EIOPA RATES'!S30)*(DATA!$C$14-DATA!$C$15)</f>
        <v>430.50919594555677</v>
      </c>
      <c r="R22" s="85">
        <f>C21*EXP('EIOPA RATES'!S30)*(DATA!$C$14-DATA!$C$15)</f>
        <v>107.62729898638919</v>
      </c>
      <c r="S22" s="60">
        <f t="shared" si="2"/>
        <v>535.72600481107179</v>
      </c>
      <c r="T22" s="81">
        <f t="shared" si="3"/>
        <v>20.85719447007353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RATES'!S31)*DATA!$C$15*G23*F23</f>
        <v>25.222725780103897</v>
      </c>
      <c r="M23" s="47">
        <f>DATA!$C$13*((1+DATA!$C$10)^A23)*F23*G23</f>
        <v>2.0038867925817305</v>
      </c>
      <c r="N23" s="47">
        <f t="shared" si="1"/>
        <v>433.35757760571602</v>
      </c>
      <c r="O23" s="26">
        <f>N23*'EIOPA RATES'!I31</f>
        <v>297.59007074035816</v>
      </c>
      <c r="Q23" s="83">
        <f>B22*EXP('EIOPA RATES'!S31)*(DATA!$C$14-DATA!$C$15)</f>
        <v>427.50796765758452</v>
      </c>
      <c r="R23" s="85">
        <f>C22*EXP('EIOPA RATES'!S31)*(DATA!$C$14-DATA!$C$15)</f>
        <v>106.87699191439613</v>
      </c>
      <c r="S23" s="60">
        <f t="shared" si="2"/>
        <v>532.38107277939889</v>
      </c>
      <c r="T23" s="81">
        <f t="shared" si="3"/>
        <v>16.892869404797928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RATES'!S32)*DATA!$C$15*G24*F24</f>
        <v>20.334843973560176</v>
      </c>
      <c r="M24" s="47">
        <f>DATA!$C$13*((1+DATA!$C$10)^A24)*F24*G24</f>
        <v>1.6573205854890232</v>
      </c>
      <c r="N24" s="47">
        <f t="shared" si="1"/>
        <v>359.54636630868248</v>
      </c>
      <c r="O24" s="26">
        <f>N24*'EIOPA RATES'!I32</f>
        <v>242.85673072940409</v>
      </c>
      <c r="Q24" s="83">
        <f>B23*EXP('EIOPA RATES'!S32)*(DATA!$C$14-DATA!$C$15)</f>
        <v>425.06942679817973</v>
      </c>
      <c r="R24" s="85">
        <f>C23*EXP('EIOPA RATES'!S32)*(DATA!$C$14-DATA!$C$15)</f>
        <v>106.26735669954493</v>
      </c>
      <c r="S24" s="60">
        <f t="shared" si="2"/>
        <v>529.67946291223564</v>
      </c>
      <c r="T24" s="81">
        <f t="shared" si="3"/>
        <v>13.627843017956156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RATES'!S33)*DATA!$C$15*G25*F25</f>
        <v>16.27770112169463</v>
      </c>
      <c r="M25" s="47">
        <f>DATA!$C$13*((1+DATA!$C$10)^A25)*F25*G25</f>
        <v>1.3600723470694571</v>
      </c>
      <c r="N25" s="47">
        <f t="shared" si="1"/>
        <v>300.05643269946268</v>
      </c>
      <c r="O25" s="26">
        <f>N25*'EIOPA RATES'!I33</f>
        <v>199.22329809830566</v>
      </c>
      <c r="Q25" s="83">
        <f>B24*EXP('EIOPA RATES'!S33)*(DATA!$C$14-DATA!$C$15)</f>
        <v>422.91859505568289</v>
      </c>
      <c r="R25" s="85">
        <f>C24*EXP('EIOPA RATES'!S33)*(DATA!$C$14-DATA!$C$15)</f>
        <v>105.72964876392072</v>
      </c>
      <c r="S25" s="60">
        <f t="shared" si="2"/>
        <v>527.28817147253415</v>
      </c>
      <c r="T25" s="81">
        <f t="shared" si="3"/>
        <v>10.914838920788293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RATES'!S34)*DATA!$C$15*G26*F26</f>
        <v>12.957164386258514</v>
      </c>
      <c r="M26" s="47">
        <f>DATA!$C$13*((1+DATA!$C$10)^A26)*F26*G26</f>
        <v>1.1087959873747357</v>
      </c>
      <c r="N26" s="47">
        <f t="shared" si="1"/>
        <v>247.2385219769271</v>
      </c>
      <c r="O26" s="26">
        <f>N26*'EIOPA RATES'!I34</f>
        <v>161.19989024259985</v>
      </c>
      <c r="Q26" s="83">
        <f>B25*EXP('EIOPA RATES'!S34)*(DATA!$C$14-DATA!$C$15)</f>
        <v>421.19597873931428</v>
      </c>
      <c r="R26" s="85">
        <f>C25*EXP('EIOPA RATES'!S34)*(DATA!$C$14-DATA!$C$15)</f>
        <v>105.29899468482857</v>
      </c>
      <c r="S26" s="60">
        <f t="shared" si="2"/>
        <v>525.38617743676809</v>
      </c>
      <c r="T26" s="81">
        <f t="shared" si="3"/>
        <v>8.6923540556515206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RATES'!S35)*DATA!$C$15*G27*F27</f>
        <v>10.243496230521254</v>
      </c>
      <c r="M27" s="47">
        <f>DATA!$C$13*((1+DATA!$C$10)^A27)*F27*G27</f>
        <v>0.89716587949145066</v>
      </c>
      <c r="N27" s="47">
        <f t="shared" si="1"/>
        <v>203.05724819007921</v>
      </c>
      <c r="O27" s="26">
        <f>N27*'EIOPA RATES'!I35</f>
        <v>129.92377836871324</v>
      </c>
      <c r="Q27" s="83">
        <f>B26*EXP('EIOPA RATES'!S35)*(DATA!$C$14-DATA!$C$15)</f>
        <v>419.76046134124886</v>
      </c>
      <c r="R27" s="85">
        <f>C26*EXP('EIOPA RATES'!S35)*(DATA!$C$14-DATA!$C$15)</f>
        <v>104.94011533531221</v>
      </c>
      <c r="S27" s="60">
        <f t="shared" si="2"/>
        <v>523.80341079706955</v>
      </c>
      <c r="T27" s="81">
        <f t="shared" si="3"/>
        <v>6.8746092502001144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RATES'!S36)*DATA!$C$15*G28*F28</f>
        <v>8.0302502921436414</v>
      </c>
      <c r="M28" s="47">
        <f>DATA!$C$13*((1+DATA!$C$10)^A28)*F28*G28</f>
        <v>0.71929699217873222</v>
      </c>
      <c r="N28" s="47">
        <f t="shared" si="1"/>
        <v>166.46963727927289</v>
      </c>
      <c r="O28" s="26">
        <f>N28*'EIOPA RATES'!I36</f>
        <v>104.44760544691216</v>
      </c>
      <c r="Q28" s="83">
        <f>B27*EXP('EIOPA RATES'!S36)*(DATA!$C$14-DATA!$C$15)</f>
        <v>418.64612363287324</v>
      </c>
      <c r="R28" s="85">
        <f>C27*EXP('EIOPA RATES'!S36)*(DATA!$C$14-DATA!$C$15)</f>
        <v>104.66153090821831</v>
      </c>
      <c r="S28" s="60">
        <f t="shared" si="2"/>
        <v>522.58835754891277</v>
      </c>
      <c r="T28" s="81">
        <f t="shared" si="3"/>
        <v>5.3910672605954568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RATES'!S37)*DATA!$C$15*G29*F29</f>
        <v>6.2461622813829605</v>
      </c>
      <c r="M29" s="47">
        <f>DATA!$C$13*((1+DATA!$C$10)^A29)*F29*G29</f>
        <v>0.5718621018676151</v>
      </c>
      <c r="N29" s="47">
        <f t="shared" si="1"/>
        <v>134.73161338333017</v>
      </c>
      <c r="O29" s="26">
        <f>N29*'EIOPA RATES'!I37</f>
        <v>82.845808071936574</v>
      </c>
      <c r="Q29" s="83">
        <f>B28*EXP('EIOPA RATES'!S37)*(DATA!$C$14-DATA!$C$15)</f>
        <v>417.78068314921205</v>
      </c>
      <c r="R29" s="85">
        <f>C28*EXP('EIOPA RATES'!S37)*(DATA!$C$14-DATA!$C$15)</f>
        <v>104.44517078730301</v>
      </c>
      <c r="S29" s="60">
        <f t="shared" si="2"/>
        <v>521.6539918346474</v>
      </c>
      <c r="T29" s="81">
        <f t="shared" si="3"/>
        <v>4.1945024787621099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RATES'!S38)*DATA!$C$15*G30*F30</f>
        <v>4.8046263244718812</v>
      </c>
      <c r="M30" s="47">
        <f>DATA!$C$13*((1+DATA!$C$10)^A30)*F30*G30</f>
        <v>0.44943860072756536</v>
      </c>
      <c r="N30" s="47">
        <f t="shared" si="1"/>
        <v>109.19316519200886</v>
      </c>
      <c r="O30" s="26">
        <f>N30*'EIOPA RATES'!I38</f>
        <v>65.776061674963131</v>
      </c>
      <c r="Q30" s="83">
        <f>B29*EXP('EIOPA RATES'!S38)*(DATA!$C$14-DATA!$C$15)</f>
        <v>417.07660230996481</v>
      </c>
      <c r="R30" s="85">
        <f>C29*EXP('EIOPA RATES'!S38)*(DATA!$C$14-DATA!$C$15)</f>
        <v>104.2691505774912</v>
      </c>
      <c r="S30" s="60">
        <f t="shared" si="2"/>
        <v>520.8963142867284</v>
      </c>
      <c r="T30" s="81">
        <f t="shared" si="3"/>
        <v>3.2272163907242435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RATES'!S39)*DATA!$C$15*G31*F31</f>
        <v>3.6436705705111954</v>
      </c>
      <c r="M31" s="47">
        <f>DATA!$C$13*((1+DATA!$C$10)^A31)*F31*G31</f>
        <v>0.34800403576014166</v>
      </c>
      <c r="N31" s="47">
        <f t="shared" si="1"/>
        <v>88.296127784322962</v>
      </c>
      <c r="O31" s="26">
        <f>N31*'EIOPA RATES'!I39</f>
        <v>52.069951709036104</v>
      </c>
      <c r="Q31" s="83">
        <f>B30*EXP('EIOPA RATES'!S39)*(DATA!$C$14-DATA!$C$15)</f>
        <v>416.65977637148671</v>
      </c>
      <c r="R31" s="85">
        <f>C30*EXP('EIOPA RATES'!S39)*(DATA!$C$14-DATA!$C$15)</f>
        <v>104.16494409287168</v>
      </c>
      <c r="S31" s="60">
        <f t="shared" si="2"/>
        <v>520.47671642859825</v>
      </c>
      <c r="T31" s="81">
        <f t="shared" si="3"/>
        <v>2.4478897123284589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RATES'!S40)*DATA!$C$15*G32*F32</f>
        <v>2.7174914811331439</v>
      </c>
      <c r="M32" s="47">
        <f>DATA!$C$13*((1+DATA!$C$10)^A32)*F32*G32</f>
        <v>0.26487903826969583</v>
      </c>
      <c r="N32" s="47">
        <f t="shared" si="1"/>
        <v>70.632934526430617</v>
      </c>
      <c r="O32" s="26">
        <f>N32*'EIOPA RATES'!I40</f>
        <v>40.759202108198252</v>
      </c>
      <c r="Q32" s="83">
        <f>B31*EXP('EIOPA RATES'!S40)*(DATA!$C$14-DATA!$C$15)</f>
        <v>416.43528838981092</v>
      </c>
      <c r="R32" s="85">
        <f>C31*EXP('EIOPA RATES'!S40)*(DATA!$C$14-DATA!$C$15)</f>
        <v>104.10882209745273</v>
      </c>
      <c r="S32" s="60">
        <f t="shared" si="2"/>
        <v>520.27923144899398</v>
      </c>
      <c r="T32" s="81">
        <f t="shared" si="3"/>
        <v>1.8259554182976565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RATES'!S41)*DATA!$C$15*G33*F33</f>
        <v>1.9900560652286252</v>
      </c>
      <c r="M33" s="47">
        <f>DATA!$C$13*((1+DATA!$C$10)^A33)*F33*G33</f>
        <v>0.19792188980394515</v>
      </c>
      <c r="N33" s="47">
        <f t="shared" si="1"/>
        <v>55.557153530901026</v>
      </c>
      <c r="O33" s="26">
        <f>N33*'EIOPA RATES'!I41</f>
        <v>31.365066389616292</v>
      </c>
      <c r="Q33" s="83">
        <f>B32*EXP('EIOPA RATES'!S41)*(DATA!$C$14-DATA!$C$15)</f>
        <v>416.29249199125576</v>
      </c>
      <c r="R33" s="85">
        <f>C32*EXP('EIOPA RATES'!S41)*(DATA!$C$14-DATA!$C$15)</f>
        <v>104.07312299781394</v>
      </c>
      <c r="S33" s="60">
        <f t="shared" si="2"/>
        <v>520.16769309926576</v>
      </c>
      <c r="T33" s="81">
        <f t="shared" si="3"/>
        <v>1.3373439625123451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RATES'!S42)*DATA!$C$15*G34*F34</f>
        <v>1.4283144654753903</v>
      </c>
      <c r="M34" s="47">
        <f>DATA!$C$13*((1+DATA!$C$10)^A34)*F34*G34</f>
        <v>0.14487194783285653</v>
      </c>
      <c r="N34" s="47">
        <f t="shared" si="1"/>
        <v>42.996397071474824</v>
      </c>
      <c r="O34" s="26">
        <f>N34*'EIOPA RATES'!I42</f>
        <v>23.736075790776852</v>
      </c>
      <c r="Q34" s="83">
        <f>B33*EXP('EIOPA RATES'!S42)*(DATA!$C$14-DATA!$C$15)</f>
        <v>416.35789340670334</v>
      </c>
      <c r="R34" s="85">
        <f>C33*EXP('EIOPA RATES'!S42)*(DATA!$C$14-DATA!$C$15)</f>
        <v>104.08947335167584</v>
      </c>
      <c r="S34" s="60">
        <f t="shared" si="2"/>
        <v>520.30249481054636</v>
      </c>
      <c r="T34" s="81">
        <f t="shared" si="3"/>
        <v>0.95994412051108968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RATES'!S43)*DATA!$C$15*G35*F35</f>
        <v>1.0023215882957304</v>
      </c>
      <c r="M35" s="47">
        <f>DATA!$C$13*((1+DATA!$C$10)^A35)*F35*G35</f>
        <v>0.10365873923331376</v>
      </c>
      <c r="N35" s="47">
        <f t="shared" si="1"/>
        <v>32.63480828798405</v>
      </c>
      <c r="O35" s="26">
        <f>N35*'EIOPA RATES'!I43</f>
        <v>17.613066593034045</v>
      </c>
      <c r="Q35" s="83">
        <f>B34*EXP('EIOPA RATES'!S43)*(DATA!$C$14-DATA!$C$15)</f>
        <v>416.51303850163441</v>
      </c>
      <c r="R35" s="85">
        <f>C34*EXP('EIOPA RATES'!S43)*(DATA!$C$14-DATA!$C$15)</f>
        <v>104.1282596254086</v>
      </c>
      <c r="S35" s="60">
        <f t="shared" si="2"/>
        <v>520.53763938780969</v>
      </c>
      <c r="T35" s="81">
        <f t="shared" si="3"/>
        <v>0.67369548092999254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RATES'!S44)*DATA!$C$15*G36*F36</f>
        <v>0.68682218902521486</v>
      </c>
      <c r="M36" s="47">
        <f>DATA!$C$13*((1+DATA!$C$10)^A36)*F36*G36</f>
        <v>7.2408236326151537E-2</v>
      </c>
      <c r="N36" s="47">
        <f t="shared" si="1"/>
        <v>24.184966327902362</v>
      </c>
      <c r="O36" s="26">
        <f>N36*'EIOPA RATES'!I44</f>
        <v>12.758008743320138</v>
      </c>
      <c r="Q36" s="83">
        <f>B35*EXP('EIOPA RATES'!S44)*(DATA!$C$14-DATA!$C$15)</f>
        <v>416.75801306753419</v>
      </c>
      <c r="R36" s="85">
        <f>C35*EXP('EIOPA RATES'!S44)*(DATA!$C$14-DATA!$C$15)</f>
        <v>104.18950326688355</v>
      </c>
      <c r="S36" s="60">
        <f t="shared" si="2"/>
        <v>520.87510809809157</v>
      </c>
      <c r="T36" s="81">
        <f t="shared" si="3"/>
        <v>0.46166502542102211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RATES'!S45)*DATA!$C$15*G37*F37</f>
        <v>0.45975594611626547</v>
      </c>
      <c r="M37" s="47">
        <f>DATA!$C$13*((1+DATA!$C$10)^A37)*F37*G37</f>
        <v>4.9382999718246806E-2</v>
      </c>
      <c r="N37" s="47">
        <f t="shared" si="1"/>
        <v>17.425772744446885</v>
      </c>
      <c r="O37" s="26">
        <f>N37*'EIOPA RATES'!I45</f>
        <v>8.9799640448316325</v>
      </c>
      <c r="Q37" s="83">
        <f>B36*EXP('EIOPA RATES'!S45)*(DATA!$C$14-DATA!$C$15)</f>
        <v>417.2320581219617</v>
      </c>
      <c r="R37" s="85">
        <f>C36*EXP('EIOPA RATES'!S45)*(DATA!$C$14-DATA!$C$15)</f>
        <v>104.30801453049042</v>
      </c>
      <c r="S37" s="60">
        <f t="shared" si="2"/>
        <v>521.49068965273398</v>
      </c>
      <c r="T37" s="81">
        <f t="shared" si="3"/>
        <v>0.30905036185708884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RATES'!S46)*DATA!$C$15*G38*F38</f>
        <v>0.29868206710274037</v>
      </c>
      <c r="M38" s="47">
        <f>DATA!$C$13*((1+DATA!$C$10)^A38)*F38*G38</f>
        <v>3.267861995453851E-2</v>
      </c>
      <c r="N38" s="47">
        <f t="shared" si="1"/>
        <v>12.359244310414642</v>
      </c>
      <c r="O38" s="26">
        <f>N38*'EIOPA RATES'!I46</f>
        <v>6.2203897776016257</v>
      </c>
      <c r="Q38" s="83">
        <f>B37*EXP('EIOPA RATES'!S46)*(DATA!$C$14-DATA!$C$15)</f>
        <v>417.80477101621631</v>
      </c>
      <c r="R38" s="85">
        <f>C37*EXP('EIOPA RATES'!S46)*(DATA!$C$14-DATA!$C$15)</f>
        <v>104.45119275405408</v>
      </c>
      <c r="S38" s="60">
        <f t="shared" si="2"/>
        <v>522.22328515031575</v>
      </c>
      <c r="T38" s="81">
        <f t="shared" si="3"/>
        <v>0.20078210282831577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RATES'!S47)*DATA!$C$15*G39*F39</f>
        <v>0.18891765286735629</v>
      </c>
      <c r="M39" s="47">
        <f>DATA!$C$13*((1+DATA!$C$10)^A39)*F39*G39</f>
        <v>2.1056338013032364E-2</v>
      </c>
      <c r="N39" s="47">
        <f t="shared" si="1"/>
        <v>8.412268497444698</v>
      </c>
      <c r="O39" s="26">
        <f>N39*'EIOPA RATES'!I47</f>
        <v>4.1355495975424539</v>
      </c>
      <c r="Q39" s="83">
        <f>B38*EXP('EIOPA RATES'!S47)*(DATA!$C$14-DATA!$C$15)</f>
        <v>418.32885672178793</v>
      </c>
      <c r="R39" s="85">
        <f>C38*EXP('EIOPA RATES'!S47)*(DATA!$C$14-DATA!$C$15)</f>
        <v>104.58221418044698</v>
      </c>
      <c r="S39" s="60">
        <f t="shared" si="2"/>
        <v>522.89001456422181</v>
      </c>
      <c r="T39" s="81">
        <f t="shared" si="3"/>
        <v>0.12699834999651813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RATES'!S48)*DATA!$C$15*G40*F40</f>
        <v>0.1161592551770447</v>
      </c>
      <c r="M40" s="47">
        <f>DATA!$C$13*((1+DATA!$C$10)^A40)*F40*G40</f>
        <v>1.3181621422440403E-2</v>
      </c>
      <c r="N40" s="47">
        <f t="shared" si="1"/>
        <v>5.5771178691043142</v>
      </c>
      <c r="O40" s="26">
        <f>N40*'EIOPA RATES'!I48</f>
        <v>2.6765374693620876</v>
      </c>
      <c r="Q40" s="83">
        <f>B39*EXP('EIOPA RATES'!S48)*(DATA!$C$14-DATA!$C$15)</f>
        <v>419.09577435393885</v>
      </c>
      <c r="R40" s="85">
        <f>C39*EXP('EIOPA RATES'!S48)*(DATA!$C$14-DATA!$C$15)</f>
        <v>104.77394358848471</v>
      </c>
      <c r="S40" s="60">
        <f t="shared" si="2"/>
        <v>523.85653632100116</v>
      </c>
      <c r="T40" s="81">
        <f t="shared" si="3"/>
        <v>7.808829067246946E-2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RATES'!S49)*DATA!$C$15*G41*F41</f>
        <v>6.9311195496735534E-2</v>
      </c>
      <c r="M41" s="47">
        <f>DATA!$C$13*((1+DATA!$C$10)^A41)*F41*G41</f>
        <v>8.0090854994577156E-3</v>
      </c>
      <c r="N41" s="47">
        <f t="shared" si="1"/>
        <v>3.5848934736593541</v>
      </c>
      <c r="O41" s="26">
        <f>N41*'EIOPA RATES'!I49</f>
        <v>1.6797434903799626</v>
      </c>
      <c r="Q41" s="83">
        <f>B40*EXP('EIOPA RATES'!S49)*(DATA!$C$14-DATA!$C$15)</f>
        <v>419.80627843603878</v>
      </c>
      <c r="R41" s="85">
        <f>C40*EXP('EIOPA RATES'!S49)*(DATA!$C$14-DATA!$C$15)</f>
        <v>104.9515696090097</v>
      </c>
      <c r="S41" s="60">
        <f t="shared" si="2"/>
        <v>524.74983895954904</v>
      </c>
      <c r="T41" s="81">
        <f t="shared" si="3"/>
        <v>4.6595050513431567E-2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RATES'!S50)*DATA!$C$15*G42*F42</f>
        <v>4.0087744739436056E-2</v>
      </c>
      <c r="M42" s="47">
        <f>DATA!$C$13*((1+DATA!$C$10)^A42)*F42*G42</f>
        <v>4.7140720119720394E-3</v>
      </c>
      <c r="N42" s="47">
        <f t="shared" si="1"/>
        <v>2.2352203688302708</v>
      </c>
      <c r="O42" s="26">
        <f>N42*'EIOPA RATES'!I50</f>
        <v>1.0219526851507403</v>
      </c>
      <c r="Q42" s="83">
        <f>B41*EXP('EIOPA RATES'!S50)*(DATA!$C$14-DATA!$C$15)</f>
        <v>420.76930748249981</v>
      </c>
      <c r="R42" s="85">
        <f>C41*EXP('EIOPA RATES'!S50)*(DATA!$C$14-DATA!$C$15)</f>
        <v>105.19232687062495</v>
      </c>
      <c r="S42" s="60">
        <f t="shared" si="2"/>
        <v>525.95692028111273</v>
      </c>
      <c r="T42" s="81">
        <f t="shared" si="3"/>
        <v>2.6949502818344493E-2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RATES'!S51)*DATA!$C$15*G43*F43</f>
        <v>2.2390146579620022E-2</v>
      </c>
      <c r="M43" s="47">
        <f>DATA!$C$13*((1+DATA!$C$10)^A43)*F43*G43</f>
        <v>2.6788268748835064E-3</v>
      </c>
      <c r="N43" s="47">
        <f t="shared" si="1"/>
        <v>1.3513831575659714</v>
      </c>
      <c r="O43" s="26">
        <f>N43*'EIOPA RATES'!I51</f>
        <v>0.60274102190231948</v>
      </c>
      <c r="Q43" s="83">
        <f>B42*EXP('EIOPA RATES'!S51)*(DATA!$C$14-DATA!$C$15)</f>
        <v>421.83353518752557</v>
      </c>
      <c r="R43" s="85">
        <f>C42*EXP('EIOPA RATES'!S51)*(DATA!$C$14-DATA!$C$15)</f>
        <v>105.45838379688139</v>
      </c>
      <c r="S43" s="60">
        <f t="shared" si="2"/>
        <v>527.28924015753205</v>
      </c>
      <c r="T43" s="81">
        <f t="shared" si="3"/>
        <v>1.505212291083389E-2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RATES'!S52)*DATA!$C$15*G44*F44</f>
        <v>1.1934294681174433E-2</v>
      </c>
      <c r="M44" s="47">
        <f>DATA!$C$13*((1+DATA!$C$10)^A44)*F44*G44</f>
        <v>1.4529817701980801E-3</v>
      </c>
      <c r="N44" s="47">
        <f t="shared" si="1"/>
        <v>0.79632705251417002</v>
      </c>
      <c r="O44" s="26">
        <f>N44*'EIOPA RATES'!I52</f>
        <v>0.34654377224432342</v>
      </c>
      <c r="Q44" s="83">
        <f>B43*EXP('EIOPA RATES'!S52)*(DATA!$C$14-DATA!$C$15)</f>
        <v>422.82978921382659</v>
      </c>
      <c r="R44" s="85">
        <f>C43*EXP('EIOPA RATES'!S52)*(DATA!$C$14-DATA!$C$15)</f>
        <v>105.70744730345665</v>
      </c>
      <c r="S44" s="60">
        <f t="shared" si="2"/>
        <v>528.53578353551302</v>
      </c>
      <c r="T44" s="81">
        <f t="shared" si="3"/>
        <v>8.0230331919699614E-3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RATES'!S53)*DATA!$C$15*G45*F45</f>
        <v>6.0008873134993453E-3</v>
      </c>
      <c r="M45" s="47">
        <f>DATA!$C$13*((1+DATA!$C$10)^A45)*F45*G45</f>
        <v>7.4329491015833122E-4</v>
      </c>
      <c r="N45" s="47">
        <f t="shared" si="1"/>
        <v>0.45094200786734195</v>
      </c>
      <c r="O45" s="26">
        <f>N45*'EIOPA RATES'!I53</f>
        <v>0.19142924446632673</v>
      </c>
      <c r="Q45" s="83">
        <f>B44*EXP('EIOPA RATES'!S53)*(DATA!$C$14-DATA!$C$15)</f>
        <v>423.91957320301572</v>
      </c>
      <c r="R45" s="85">
        <f>C44*EXP('EIOPA RATES'!S53)*(DATA!$C$14-DATA!$C$15)</f>
        <v>105.97989330075393</v>
      </c>
      <c r="S45" s="60">
        <f t="shared" si="2"/>
        <v>529.89872320885945</v>
      </c>
      <c r="T45" s="81">
        <f t="shared" si="3"/>
        <v>4.0342042998311907E-3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RATES'!S54)*DATA!$C$15*G46*F46</f>
        <v>2.8490420126873828E-3</v>
      </c>
      <c r="M46" s="47">
        <f>DATA!$C$13*((1+DATA!$C$10)^A46)*F46*G46</f>
        <v>3.5894955273899781E-4</v>
      </c>
      <c r="N46" s="47">
        <f t="shared" si="1"/>
        <v>0.2389775645734947</v>
      </c>
      <c r="O46" s="26">
        <f>N46*'EIOPA RATES'!I54</f>
        <v>9.8940085335804437E-2</v>
      </c>
      <c r="Q46" s="83">
        <f>B45*EXP('EIOPA RATES'!S54)*(DATA!$C$14-DATA!$C$15)</f>
        <v>425.10358293257013</v>
      </c>
      <c r="R46" s="85">
        <f>C45*EXP('EIOPA RATES'!S54)*(DATA!$C$14-DATA!$C$15)</f>
        <v>106.27589573314253</v>
      </c>
      <c r="S46" s="60">
        <f t="shared" si="2"/>
        <v>531.37911971615995</v>
      </c>
      <c r="T46" s="81">
        <f t="shared" si="3"/>
        <v>1.9153210676604686E-3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RATES'!S55)*DATA!$C$15*G47*F47</f>
        <v>1.2710560924885108E-3</v>
      </c>
      <c r="M47" s="47">
        <f>DATA!$C$13*((1+DATA!$C$10)^A47)*F47*G47</f>
        <v>1.6285262636353141E-4</v>
      </c>
      <c r="N47" s="47">
        <f t="shared" si="1"/>
        <v>0.11932875262207474</v>
      </c>
      <c r="O47" s="26">
        <f>N47*'EIOPA RATES'!I55</f>
        <v>4.817197150784365E-2</v>
      </c>
      <c r="Q47" s="83">
        <f>B46*EXP('EIOPA RATES'!S55)*(DATA!$C$14-DATA!$C$15)</f>
        <v>426.38257681836666</v>
      </c>
      <c r="R47" s="85">
        <f>C46*EXP('EIOPA RATES'!S55)*(DATA!$C$14-DATA!$C$15)</f>
        <v>106.59564420459166</v>
      </c>
      <c r="S47" s="60">
        <f t="shared" si="2"/>
        <v>532.97805817033202</v>
      </c>
      <c r="T47" s="81">
        <f t="shared" si="3"/>
        <v>8.5449122965689038E-4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RATES'!S56)*DATA!$C$15*G48*F48</f>
        <v>5.3022721384472836E-4</v>
      </c>
      <c r="M48" s="47">
        <f>DATA!$C$13*((1+DATA!$C$10)^A48)*F48*G48</f>
        <v>6.9070751031174318E-5</v>
      </c>
      <c r="N48" s="47">
        <f t="shared" si="1"/>
        <v>5.5858182865507512E-2</v>
      </c>
      <c r="O48" s="26">
        <f>N48*'EIOPA RATES'!I56</f>
        <v>2.1982491828279327E-2</v>
      </c>
      <c r="Q48" s="83">
        <f>B47*EXP('EIOPA RATES'!S56)*(DATA!$C$14-DATA!$C$15)</f>
        <v>427.75737672336328</v>
      </c>
      <c r="R48" s="85">
        <f>C47*EXP('EIOPA RATES'!S56)*(DATA!$C$14-DATA!$C$15)</f>
        <v>106.93934418084082</v>
      </c>
      <c r="S48" s="60">
        <f t="shared" si="2"/>
        <v>534.69665183345307</v>
      </c>
      <c r="T48" s="81">
        <f t="shared" si="3"/>
        <v>3.564552237656045E-4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RATES'!S57)*DATA!$C$15*G49*F49</f>
        <v>2.0567868086107096E-4</v>
      </c>
      <c r="M49" s="47">
        <f>DATA!$C$13*((1+DATA!$C$10)^A49)*F49*G49</f>
        <v>2.7247449477115824E-5</v>
      </c>
      <c r="N49" s="47">
        <f t="shared" si="1"/>
        <v>2.438427979548979E-2</v>
      </c>
      <c r="O49" s="26">
        <f>N49*'EIOPA RATES'!I57</f>
        <v>9.3571404108057574E-3</v>
      </c>
      <c r="Q49" s="83">
        <f>B48*EXP('EIOPA RATES'!S57)*(DATA!$C$14-DATA!$C$15)</f>
        <v>429.03553670149461</v>
      </c>
      <c r="R49" s="85">
        <f>C48*EXP('EIOPA RATES'!S57)*(DATA!$C$14-DATA!$C$15)</f>
        <v>107.25888417537365</v>
      </c>
      <c r="S49" s="60">
        <f t="shared" si="2"/>
        <v>536.29439362941878</v>
      </c>
      <c r="T49" s="81">
        <f t="shared" si="3"/>
        <v>1.3827137506633791E-4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RATES'!S58)*DATA!$C$15*G50*F50</f>
        <v>7.3838027326613296E-5</v>
      </c>
      <c r="M50" s="47">
        <f>DATA!$C$13*((1+DATA!$C$10)^A50)*F50*G50</f>
        <v>9.9457193320818528E-6</v>
      </c>
      <c r="N50" s="47">
        <f t="shared" si="1"/>
        <v>9.8754829082723181E-3</v>
      </c>
      <c r="O50" s="26">
        <f>N50*'EIOPA RATES'!I58</f>
        <v>3.6944498385653632E-3</v>
      </c>
      <c r="Q50" s="83">
        <f>B49*EXP('EIOPA RATES'!S58)*(DATA!$C$14-DATA!$C$15)</f>
        <v>430.40162427170367</v>
      </c>
      <c r="R50" s="85">
        <f>C49*EXP('EIOPA RATES'!S58)*(DATA!$C$14-DATA!$C$15)</f>
        <v>107.60040606792592</v>
      </c>
      <c r="S50" s="60">
        <f t="shared" si="2"/>
        <v>538.00202039391024</v>
      </c>
      <c r="T50" s="81">
        <f t="shared" si="3"/>
        <v>4.9639009049824641E-5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RATES'!S59)*DATA!$C$15*G51*F51</f>
        <v>2.441460496081595E-5</v>
      </c>
      <c r="M51" s="47">
        <f>DATA!$C$13*((1+DATA!$C$10)^A51)*F51*G51</f>
        <v>3.3414607326423682E-6</v>
      </c>
      <c r="N51" s="47">
        <f t="shared" si="1"/>
        <v>3.6909507499924589E-3</v>
      </c>
      <c r="O51" s="26">
        <f>N51*'EIOPA RATES'!I59</f>
        <v>1.3452373359869188E-3</v>
      </c>
      <c r="Q51" s="83">
        <f>B50*EXP('EIOPA RATES'!S59)*(DATA!$C$14-DATA!$C$15)</f>
        <v>432.05946840310133</v>
      </c>
      <c r="R51" s="85">
        <f>C50*EXP('EIOPA RATES'!S59)*(DATA!$C$14-DATA!$C$15)</f>
        <v>108.01486710077533</v>
      </c>
      <c r="S51" s="60">
        <f t="shared" si="2"/>
        <v>540.074332162416</v>
      </c>
      <c r="T51" s="81">
        <f t="shared" si="3"/>
        <v>1.6413179704041575E-5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RATES'!S60)*DATA!$C$15*G52*F52</f>
        <v>7.385227215849797E-6</v>
      </c>
      <c r="M52" s="47">
        <f>DATA!$C$13*((1+DATA!$C$10)^A52)*F52*G52</f>
        <v>1.0277901828020027E-6</v>
      </c>
      <c r="N52" s="47">
        <f t="shared" si="1"/>
        <v>1.2661113470589546E-3</v>
      </c>
      <c r="O52" s="26">
        <f>N52*'EIOPA RATES'!I60</f>
        <v>4.4990952684722998E-4</v>
      </c>
      <c r="Q52" s="83">
        <f>B51*EXP('EIOPA RATES'!S60)*(DATA!$C$14-DATA!$C$15)</f>
        <v>433.40084662218305</v>
      </c>
      <c r="R52" s="85">
        <f>C51*EXP('EIOPA RATES'!S60)*(DATA!$C$14-DATA!$C$15)</f>
        <v>108.35021165554576</v>
      </c>
      <c r="S52" s="60">
        <f t="shared" si="2"/>
        <v>541.75105724993864</v>
      </c>
      <c r="T52" s="81">
        <f t="shared" si="3"/>
        <v>4.9648586230849185E-6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G53*F53*D53</f>
        <v>1.4220033796934539E-4</v>
      </c>
      <c r="L53" s="60">
        <f>D52*EXP('EIOPA RATES'!S61)*DATA!$C$15*G53*F53</f>
        <v>2.035587660092879E-6</v>
      </c>
      <c r="M53" s="47">
        <f>DATA!$C$13*((1+DATA!$C$10)^A53)*F53*G53</f>
        <v>2.8786932648231728E-7</v>
      </c>
      <c r="N53" s="48">
        <f t="shared" si="1"/>
        <v>5.3872794098042023E-4</v>
      </c>
      <c r="O53" s="26">
        <f>N53*'EIOPA RATES'!I61</f>
        <v>1.86520448369211E-4</v>
      </c>
      <c r="Q53" s="83">
        <f>B52*EXP('EIOPA RATES'!S61)*(DATA!$C$14-DATA!$C$15)</f>
        <v>435.03575101640484</v>
      </c>
      <c r="R53" s="85">
        <f>C52*EXP('EIOPA RATES'!S61)*(DATA!$C$14-DATA!$C$15)</f>
        <v>108.75893775410121</v>
      </c>
      <c r="S53" s="60">
        <f t="shared" si="2"/>
        <v>543.79468848263673</v>
      </c>
      <c r="T53" s="82">
        <f t="shared" si="3"/>
        <v>1.3684622917749896E-6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F1" workbookViewId="0">
      <selection activeCell="J5" sqref="J5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42817.960283029453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MAX(D4,$D$3)*F3*('MORTALITY RATES MALE'!D63/1000)*G3</f>
        <v>268.34006640000001</v>
      </c>
      <c r="K4" s="47">
        <v>0</v>
      </c>
      <c r="L4" s="60">
        <f>D3*EXP('EIOPA RATES'!Q12)*DATA!$C$15*G4*F4</f>
        <v>545.91705858745888</v>
      </c>
      <c r="M4" s="47">
        <f>DATA!$C$13*((1+DATA!$C$10)^A4)*F4*G4</f>
        <v>43.092533512500005</v>
      </c>
      <c r="N4" s="47">
        <f t="shared" ref="N4:N53" si="1">SUM(I4:M4)</f>
        <v>7584.2265296453143</v>
      </c>
      <c r="O4" s="26">
        <f>N4*'EIOPA RATES'!G12</f>
        <v>7425.0338048689255</v>
      </c>
      <c r="Q4" s="83">
        <f>B3*EXP('EIOPA RATES'!Q12)*(DATA!$C$14-DATA!$C$15)</f>
        <v>254.79453081599993</v>
      </c>
      <c r="R4" s="85">
        <f>C3*EXP('EIOPA RATES'!Q12)*(DATA!$C$14-DATA!$C$15)</f>
        <v>114.40127999999996</v>
      </c>
      <c r="S4" s="60">
        <f>Q4+R4-M4</f>
        <v>326.10327730349991</v>
      </c>
      <c r="T4" s="81">
        <f>S4*F4*G3</f>
        <v>324.16646841377514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MAX(D5,$D$3)*F4*('MORTALITY RATES MALE'!D64/1000)*G4</f>
        <v>247.44959942524275</v>
      </c>
      <c r="K5" s="47">
        <v>0</v>
      </c>
      <c r="L5" s="60">
        <f>D4*EXP('EIOPA RATES'!Q13)*DATA!$C$15*G5*F5</f>
        <v>460.06828138168265</v>
      </c>
      <c r="M5" s="47">
        <f>DATA!$C$13*((1+DATA!$C$10)^A5)*F5*G5</f>
        <v>37.11905556815298</v>
      </c>
      <c r="N5" s="47">
        <f t="shared" si="1"/>
        <v>6413.6148247797528</v>
      </c>
      <c r="O5" s="26">
        <f>N5*'EIOPA RATES'!G13</f>
        <v>6153.5815265791516</v>
      </c>
      <c r="Q5" s="83">
        <f>B4*EXP('EIOPA RATES'!Q13)*(DATA!$C$14-DATA!$C$15)</f>
        <v>254.26759252820628</v>
      </c>
      <c r="R5" s="85">
        <f>C4*EXP('EIOPA RATES'!Q13)*(DATA!$C$14-DATA!$C$15)</f>
        <v>114.16468773716156</v>
      </c>
      <c r="S5" s="60">
        <f t="shared" ref="S5:S53" si="2">Q5+R5-M5</f>
        <v>331.31322469721482</v>
      </c>
      <c r="T5" s="81">
        <f t="shared" ref="T5:T53" si="3">S5*F5*G4</f>
        <v>278.12909057601996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MAX(D6,$D$3)*F5*('MORTALITY RATES MALE'!D65/1000)*G5</f>
        <v>227.68576156050185</v>
      </c>
      <c r="K6" s="47">
        <v>0</v>
      </c>
      <c r="L6" s="60">
        <f>D5*EXP('EIOPA RATES'!Q14)*DATA!$C$15*G6*F6</f>
        <v>388.46955808855705</v>
      </c>
      <c r="M6" s="47">
        <f>DATA!$C$13*((1+DATA!$C$10)^A6)*F6*G6</f>
        <v>31.954935849632967</v>
      </c>
      <c r="N6" s="47">
        <f t="shared" si="1"/>
        <v>5434.8028626816858</v>
      </c>
      <c r="O6" s="26">
        <f>N6*'EIOPA RATES'!G14</f>
        <v>5097.4608170402043</v>
      </c>
      <c r="Q6" s="83">
        <f>B5*EXP('EIOPA RATES'!Q14)*(DATA!$C$14-DATA!$C$15)</f>
        <v>254.3811050034457</v>
      </c>
      <c r="R6" s="85">
        <f>C5*EXP('EIOPA RATES'!Q14)*(DATA!$C$14-DATA!$C$15)</f>
        <v>114.21565418617352</v>
      </c>
      <c r="S6" s="60">
        <f t="shared" si="2"/>
        <v>336.64182333998622</v>
      </c>
      <c r="T6" s="81">
        <f t="shared" si="3"/>
        <v>238.51548244758885</v>
      </c>
      <c r="W6" s="67" t="s">
        <v>70</v>
      </c>
      <c r="X6" s="70">
        <f>SUMPRODUCT(J4:J53,'EIOPA RATES'!G12:G61)</f>
        <v>2661.3408256655089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MAX(D7,$D$3)*F6*('MORTALITY RATES MALE'!D66/1000)*G6</f>
        <v>212.62031535371892</v>
      </c>
      <c r="K7" s="47">
        <v>0</v>
      </c>
      <c r="L7" s="60">
        <f>D6*EXP('EIOPA RATES'!Q15)*DATA!$C$15*G7*F7</f>
        <v>328.35547389782568</v>
      </c>
      <c r="M7" s="47">
        <f>DATA!$C$13*((1+DATA!$C$10)^A7)*F7*G7</f>
        <v>27.488438076556427</v>
      </c>
      <c r="N7" s="47">
        <f t="shared" si="1"/>
        <v>4614.4018519353885</v>
      </c>
      <c r="O7" s="26">
        <f>N7*'EIOPA RATES'!G15</f>
        <v>4223.2718825876036</v>
      </c>
      <c r="Q7" s="83">
        <f>B6*EXP('EIOPA RATES'!Q15)*(DATA!$C$14-DATA!$C$15)</f>
        <v>254.95302955123455</v>
      </c>
      <c r="R7" s="85">
        <f>C6*EXP('EIOPA RATES'!Q15)*(DATA!$C$14-DATA!$C$15)</f>
        <v>114.47244502120802</v>
      </c>
      <c r="S7" s="60">
        <f t="shared" si="2"/>
        <v>341.93703649588616</v>
      </c>
      <c r="T7" s="81">
        <f t="shared" si="3"/>
        <v>204.31798165255989</v>
      </c>
      <c r="W7" s="67" t="s">
        <v>74</v>
      </c>
      <c r="X7" s="70">
        <f>SUMPRODUCT(K4:K53,'EIOPA RATES'!G12:G61)</f>
        <v>3.1777041063818244E-5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MAX(D8,$D$3)*F7*('MORTALITY RATES MALE'!D67/1000)*G7</f>
        <v>197.97549920316806</v>
      </c>
      <c r="K8" s="47">
        <v>0</v>
      </c>
      <c r="L8" s="60">
        <f>D7*EXP('EIOPA RATES'!Q16)*DATA!$C$15*G8*F8</f>
        <v>277.70341666621897</v>
      </c>
      <c r="M8" s="47">
        <f>DATA!$C$13*((1+DATA!$C$10)^A8)*F8*G8</f>
        <v>23.62752176353268</v>
      </c>
      <c r="N8" s="47">
        <f t="shared" si="1"/>
        <v>3921.0916566793862</v>
      </c>
      <c r="O8" s="26">
        <f>N8*'EIOPA RATES'!G16</f>
        <v>3497.1193261976427</v>
      </c>
      <c r="Q8" s="83">
        <f>B7*EXP('EIOPA RATES'!Q16)*(DATA!$C$14-DATA!$C$15)</f>
        <v>255.87579362718134</v>
      </c>
      <c r="R8" s="85">
        <f>C7*EXP('EIOPA RATES'!Q16)*(DATA!$C$14-DATA!$C$15)</f>
        <v>114.88676078806633</v>
      </c>
      <c r="S8" s="60">
        <f t="shared" si="2"/>
        <v>347.13503265171499</v>
      </c>
      <c r="T8" s="81">
        <f t="shared" si="3"/>
        <v>174.79412344567587</v>
      </c>
      <c r="W8" s="67" t="s">
        <v>73</v>
      </c>
      <c r="X8" s="70">
        <f>SUMPRODUCT(L4:L53,'EIOPA RATES'!G12:G61)</f>
        <v>2995.1942030212172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MAX(D9,$D$3)*F8*('MORTALITY RATES MALE'!D68/1000)*G8</f>
        <v>185.70205341038459</v>
      </c>
      <c r="K9" s="47">
        <v>0</v>
      </c>
      <c r="L9" s="60">
        <f>D8*EXP('EIOPA RATES'!Q17)*DATA!$C$15*G9*F9</f>
        <v>234.82744525753779</v>
      </c>
      <c r="M9" s="47">
        <f>DATA!$C$13*((1+DATA!$C$10)^A9)*F9*G9</f>
        <v>20.289827877053902</v>
      </c>
      <c r="N9" s="47">
        <f t="shared" si="1"/>
        <v>3334.2767016596035</v>
      </c>
      <c r="O9" s="26">
        <f>N9*'EIOPA RATES'!G17</f>
        <v>2895.5851357116007</v>
      </c>
      <c r="Q9" s="83">
        <f>B8*EXP('EIOPA RATES'!Q17)*(DATA!$C$14-DATA!$C$15)</f>
        <v>257.00218388907905</v>
      </c>
      <c r="R9" s="85">
        <f>C8*EXP('EIOPA RATES'!Q17)*(DATA!$C$14-DATA!$C$15)</f>
        <v>115.39250354215115</v>
      </c>
      <c r="S9" s="60">
        <f t="shared" si="2"/>
        <v>352.1048595541763</v>
      </c>
      <c r="T9" s="81">
        <f t="shared" si="3"/>
        <v>149.26583721686509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MAX(D10,$D$3)*F9*('MORTALITY RATES MALE'!D69/1000)*G9</f>
        <v>174.99298980529198</v>
      </c>
      <c r="K10" s="47">
        <v>0</v>
      </c>
      <c r="L10" s="60">
        <f>D9*EXP('EIOPA RATES'!Q18)*DATA!$C$15*G10*F10</f>
        <v>198.52079895892859</v>
      </c>
      <c r="M10" s="47">
        <f>DATA!$C$13*((1+DATA!$C$10)^A10)*F10*G10</f>
        <v>17.404605440224138</v>
      </c>
      <c r="N10" s="47">
        <f t="shared" si="1"/>
        <v>2837.0008596418434</v>
      </c>
      <c r="O10" s="26">
        <f>N10*'EIOPA RATES'!G18</f>
        <v>2396.9639902163981</v>
      </c>
      <c r="Q10" s="83">
        <f>B9*EXP('EIOPA RATES'!Q18)*(DATA!$C$14-DATA!$C$15)</f>
        <v>258.34991742855084</v>
      </c>
      <c r="R10" s="85">
        <f>C9*EXP('EIOPA RATES'!Q18)*(DATA!$C$14-DATA!$C$15)</f>
        <v>115.99762815577893</v>
      </c>
      <c r="S10" s="60">
        <f t="shared" si="2"/>
        <v>356.94294014410559</v>
      </c>
      <c r="T10" s="81">
        <f t="shared" si="3"/>
        <v>127.25441141572912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MAX(D11,$D$3)*F10*('MORTALITY RATES MALE'!D70/1000)*G10</f>
        <v>165.54863048035855</v>
      </c>
      <c r="K11" s="47">
        <v>0</v>
      </c>
      <c r="L11" s="60">
        <f>D10*EXP('EIOPA RATES'!Q19)*DATA!$C$15*G11*F11</f>
        <v>167.75203312890923</v>
      </c>
      <c r="M11" s="47">
        <f>DATA!$C$13*((1+DATA!$C$10)^A11)*F11*G11</f>
        <v>14.910746638698756</v>
      </c>
      <c r="N11" s="47">
        <f t="shared" si="1"/>
        <v>2415.1608415785945</v>
      </c>
      <c r="O11" s="26">
        <f>N11*'EIOPA RATES'!G19</f>
        <v>1983.6279282207877</v>
      </c>
      <c r="Q11" s="83">
        <f>B10*EXP('EIOPA RATES'!Q19)*(DATA!$C$14-DATA!$C$15)</f>
        <v>259.91722909055528</v>
      </c>
      <c r="R11" s="85">
        <f>C10*EXP('EIOPA RATES'!Q19)*(DATA!$C$14-DATA!$C$15)</f>
        <v>116.70134208448061</v>
      </c>
      <c r="S11" s="60">
        <f t="shared" si="2"/>
        <v>361.70782453633711</v>
      </c>
      <c r="T11" s="81">
        <f t="shared" si="3"/>
        <v>108.30960955830093</v>
      </c>
      <c r="W11" s="66" t="s">
        <v>75</v>
      </c>
      <c r="X11" s="69">
        <f>D3-X3</f>
        <v>2362.8397169705495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MAX(D12,$D$3)*F11*('MORTALITY RATES MALE'!D71/1000)*G11</f>
        <v>153.76589341710684</v>
      </c>
      <c r="K12" s="47">
        <v>0</v>
      </c>
      <c r="L12" s="60">
        <f>D11*EXP('EIOPA RATES'!Q20)*DATA!$C$15*G12*F12</f>
        <v>141.65860904991979</v>
      </c>
      <c r="M12" s="47">
        <f>DATA!$C$13*((1+DATA!$C$10)^A12)*F12*G12</f>
        <v>12.759099767800144</v>
      </c>
      <c r="N12" s="47">
        <f t="shared" si="1"/>
        <v>2053.6121991943464</v>
      </c>
      <c r="O12" s="26">
        <f>N12*'EIOPA RATES'!G20</f>
        <v>1638.7652119360866</v>
      </c>
      <c r="Q12" s="83">
        <f>B11*EXP('EIOPA RATES'!Q20)*(DATA!$C$14-DATA!$C$15)</f>
        <v>261.63134771731228</v>
      </c>
      <c r="R12" s="85">
        <f>C11*EXP('EIOPA RATES'!Q20)*(DATA!$C$14-DATA!$C$15)</f>
        <v>117.47097149663801</v>
      </c>
      <c r="S12" s="60">
        <f t="shared" si="2"/>
        <v>366.34321944615016</v>
      </c>
      <c r="T12" s="81">
        <f t="shared" si="3"/>
        <v>92.027519263439501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MAX(D13,$D$3)*F12*('MORTALITY RATES MALE'!D72/1000)*G12</f>
        <v>143.09471316416318</v>
      </c>
      <c r="K13" s="47">
        <v>0</v>
      </c>
      <c r="L13" s="60">
        <f>D12*EXP('EIOPA RATES'!Q21)*DATA!$C$15*G13*F13</f>
        <v>119.39879039427339</v>
      </c>
      <c r="M13" s="47">
        <f>DATA!$C$13*((1+DATA!$C$10)^A13)*F13*G13</f>
        <v>10.903144473882108</v>
      </c>
      <c r="N13" s="47">
        <f t="shared" si="1"/>
        <v>1744.5431950475995</v>
      </c>
      <c r="O13" s="26">
        <f>N13*'EIOPA RATES'!G21</f>
        <v>1353.2981564576457</v>
      </c>
      <c r="Q13" s="83">
        <f>B12*EXP('EIOPA RATES'!Q21)*(DATA!$C$14-DATA!$C$15)</f>
        <v>263.2177488785959</v>
      </c>
      <c r="R13" s="85">
        <f>C12*EXP('EIOPA RATES'!Q21)*(DATA!$C$14-DATA!$C$15)</f>
        <v>118.18325650080634</v>
      </c>
      <c r="S13" s="60">
        <f t="shared" si="2"/>
        <v>370.49786090552016</v>
      </c>
      <c r="T13" s="81">
        <f t="shared" si="3"/>
        <v>77.973463227164856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MAX(D14,$D$3)*F13*('MORTALITY RATES MALE'!D73/1000)*G13</f>
        <v>131.18780685065431</v>
      </c>
      <c r="K14" s="47">
        <v>0</v>
      </c>
      <c r="L14" s="60">
        <f>D13*EXP('EIOPA RATES'!Q22)*DATA!$C$15*G14*F14</f>
        <v>100.72716375635503</v>
      </c>
      <c r="M14" s="47">
        <f>DATA!$C$13*((1+DATA!$C$10)^A14)*F14*G14</f>
        <v>9.3055583875057977</v>
      </c>
      <c r="N14" s="47">
        <f t="shared" si="1"/>
        <v>1482.3010545417233</v>
      </c>
      <c r="O14" s="26">
        <f>N14*'EIOPA RATES'!G22</f>
        <v>1115.4005569266942</v>
      </c>
      <c r="Q14" s="83">
        <f>B13*EXP('EIOPA RATES'!Q22)*(DATA!$C$14-DATA!$C$15)</f>
        <v>265.38193052755304</v>
      </c>
      <c r="R14" s="85">
        <f>C13*EXP('EIOPA RATES'!Q22)*(DATA!$C$14-DATA!$C$15)</f>
        <v>119.15496162336251</v>
      </c>
      <c r="S14" s="60">
        <f t="shared" si="2"/>
        <v>375.23133376340974</v>
      </c>
      <c r="T14" s="81">
        <f t="shared" si="3"/>
        <v>66.077060701721919</v>
      </c>
      <c r="W14" s="73" t="s">
        <v>77</v>
      </c>
      <c r="X14" s="72">
        <f>SUM(T3:T53)</f>
        <v>2160.8562768753718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MAX(D15,$D$3)*F14*('MORTALITY RATES MALE'!D74/1000)*G14</f>
        <v>123.28635629891458</v>
      </c>
      <c r="K15" s="47">
        <v>0</v>
      </c>
      <c r="L15" s="60">
        <f>D14*EXP('EIOPA RATES'!Q23)*DATA!$C$15*G15*F15</f>
        <v>84.759563182608375</v>
      </c>
      <c r="M15" s="47">
        <f>DATA!$C$13*((1+DATA!$C$10)^A15)*F15*G15</f>
        <v>7.9276129256474652</v>
      </c>
      <c r="N15" s="47">
        <f t="shared" si="1"/>
        <v>1260.3070386282718</v>
      </c>
      <c r="O15" s="26">
        <f>N15*'EIOPA RATES'!G23</f>
        <v>920.59238546749668</v>
      </c>
      <c r="Q15" s="83">
        <f>B14*EXP('EIOPA RATES'!Q23)*(DATA!$C$14-DATA!$C$15)</f>
        <v>267.37058521090796</v>
      </c>
      <c r="R15" s="85">
        <f>C14*EXP('EIOPA RATES'!Q23)*(DATA!$C$14-DATA!$C$15)</f>
        <v>120.04785614713897</v>
      </c>
      <c r="S15" s="60">
        <f t="shared" si="2"/>
        <v>379.4908284323995</v>
      </c>
      <c r="T15" s="81">
        <f t="shared" si="3"/>
        <v>55.815231477408076</v>
      </c>
      <c r="W15" s="74" t="s">
        <v>78</v>
      </c>
      <c r="X15" s="70">
        <f>D3-X3-X14</f>
        <v>201.98344009517768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MAX(D16,$D$3)*F15*('MORTALITY RATES MALE'!D75/1000)*G15</f>
        <v>115.09647149859131</v>
      </c>
      <c r="K16" s="47">
        <v>0</v>
      </c>
      <c r="L16" s="60">
        <f>D15*EXP('EIOPA RATES'!Q24)*DATA!$C$15*G16*F16</f>
        <v>71.158114507786635</v>
      </c>
      <c r="M16" s="47">
        <f>DATA!$C$13*((1+DATA!$C$10)^A16)*F16*G16</f>
        <v>6.7405795123229648</v>
      </c>
      <c r="N16" s="47">
        <f t="shared" si="1"/>
        <v>1069.737460602898</v>
      </c>
      <c r="O16" s="26">
        <f>N16*'EIOPA RATES'!G24</f>
        <v>758.79765646810552</v>
      </c>
      <c r="Q16" s="83">
        <f>B15*EXP('EIOPA RATES'!Q24)*(DATA!$C$14-DATA!$C$15)</f>
        <v>269.27418589948513</v>
      </c>
      <c r="R16" s="85">
        <f>C15*EXP('EIOPA RATES'!Q24)*(DATA!$C$14-DATA!$C$15)</f>
        <v>120.90256191607628</v>
      </c>
      <c r="S16" s="60">
        <f t="shared" si="2"/>
        <v>383.43616830323845</v>
      </c>
      <c r="T16" s="81">
        <f t="shared" si="3"/>
        <v>47.010963165768388</v>
      </c>
      <c r="W16" s="75" t="s">
        <v>79</v>
      </c>
      <c r="X16" s="71">
        <f>(DATA!$C$14-DATA!$C$15)*X18*D3</f>
        <v>2038.513447352281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MAX(D17,$D$3)*F16*('MORTALITY RATES MALE'!D76/1000)*G16</f>
        <v>108.51475099605447</v>
      </c>
      <c r="K17" s="47">
        <v>0</v>
      </c>
      <c r="L17" s="60">
        <f>D16*EXP('EIOPA RATES'!Q25)*DATA!$C$15*G17*F17</f>
        <v>59.524660919820725</v>
      </c>
      <c r="M17" s="47">
        <f>DATA!$C$13*((1+DATA!$C$10)^A17)*F17*G17</f>
        <v>5.7172623418476558</v>
      </c>
      <c r="N17" s="47">
        <f t="shared" si="1"/>
        <v>907.15711598634016</v>
      </c>
      <c r="O17" s="26">
        <f>N17*'EIOPA RATES'!G25</f>
        <v>625.58792527164348</v>
      </c>
      <c r="Q17" s="83">
        <f>B16*EXP('EIOPA RATES'!Q25)*(DATA!$C$14-DATA!$C$15)</f>
        <v>270.87972935380913</v>
      </c>
      <c r="R17" s="85">
        <f>C16*EXP('EIOPA RATES'!Q25)*(DATA!$C$14-DATA!$C$15)</f>
        <v>121.62344169980656</v>
      </c>
      <c r="S17" s="60">
        <f t="shared" si="2"/>
        <v>386.78590871176806</v>
      </c>
      <c r="T17" s="81">
        <f t="shared" si="3"/>
        <v>39.433691048656783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MAX(D18,$D$3)*F17*('MORTALITY RATES MALE'!D77/1000)*G17</f>
        <v>100.38982919003099</v>
      </c>
      <c r="K18" s="47">
        <v>0</v>
      </c>
      <c r="L18" s="60">
        <f>D17*EXP('EIOPA RATES'!Q26)*DATA!$C$15*G18*F18</f>
        <v>49.65926991446868</v>
      </c>
      <c r="M18" s="47">
        <f>DATA!$C$13*((1+DATA!$C$10)^A18)*F18*G18</f>
        <v>4.8378652721730049</v>
      </c>
      <c r="N18" s="47">
        <f t="shared" si="1"/>
        <v>766.73159375683497</v>
      </c>
      <c r="O18" s="26">
        <f>N18*'EIOPA RATES'!G26</f>
        <v>514.22138876373151</v>
      </c>
      <c r="Q18" s="83">
        <f>B17*EXP('EIOPA RATES'!Q26)*(DATA!$C$14-DATA!$C$15)</f>
        <v>272.40459540640938</v>
      </c>
      <c r="R18" s="85">
        <f>C17*EXP('EIOPA RATES'!Q26)*(DATA!$C$14-DATA!$C$15)</f>
        <v>122.30809779382604</v>
      </c>
      <c r="S18" s="60">
        <f t="shared" si="2"/>
        <v>389.87482792806242</v>
      </c>
      <c r="T18" s="81">
        <f t="shared" si="3"/>
        <v>32.975201595411747</v>
      </c>
      <c r="W18" s="66" t="s">
        <v>80</v>
      </c>
      <c r="X18" s="69">
        <f>SUMPRODUCT(O4:O53,A4:A53)/SUM(O4:O53)</f>
        <v>5.6398775789502436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MAX(D19,$D$3)*F18*('MORTALITY RATES MALE'!D78/1000)*G18</f>
        <v>94.148344450183615</v>
      </c>
      <c r="K19" s="47">
        <v>0</v>
      </c>
      <c r="L19" s="60">
        <f>D18*EXP('EIOPA RATES'!Q27)*DATA!$C$15*G19*F19</f>
        <v>41.316476811059005</v>
      </c>
      <c r="M19" s="47">
        <f>DATA!$C$13*((1+DATA!$C$10)^A19)*F19*G19</f>
        <v>4.0812692377695097</v>
      </c>
      <c r="N19" s="47">
        <f t="shared" si="1"/>
        <v>648.59641671940119</v>
      </c>
      <c r="O19" s="26">
        <f>N19*'EIOPA RATES'!G27</f>
        <v>422.90082417814932</v>
      </c>
      <c r="Q19" s="83">
        <f>B18*EXP('EIOPA RATES'!Q27)*(DATA!$C$14-DATA!$C$15)</f>
        <v>274.0287160814708</v>
      </c>
      <c r="R19" s="85">
        <f>C18*EXP('EIOPA RATES'!Q27)*(DATA!$C$14-DATA!$C$15)</f>
        <v>123.03731864290174</v>
      </c>
      <c r="S19" s="60">
        <f t="shared" si="2"/>
        <v>392.98476548660307</v>
      </c>
      <c r="T19" s="81">
        <f t="shared" si="3"/>
        <v>27.490287528575887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MAX(D20,$D$3)*F19*('MORTALITY RATES MALE'!D79/1000)*G19</f>
        <v>83.791818366060767</v>
      </c>
      <c r="K20" s="47">
        <v>0</v>
      </c>
      <c r="L20" s="60">
        <f>D19*EXP('EIOPA RATES'!Q28)*DATA!$C$15*G20*F20</f>
        <v>34.29817249446171</v>
      </c>
      <c r="M20" s="47">
        <f>DATA!$C$13*((1+DATA!$C$10)^A20)*F20*G20</f>
        <v>3.4363120827083646</v>
      </c>
      <c r="N20" s="47">
        <f t="shared" si="1"/>
        <v>544.1023872111349</v>
      </c>
      <c r="O20" s="26">
        <f>N20*'EIOPA RATES'!G28</f>
        <v>345.01101028099413</v>
      </c>
      <c r="Q20" s="83">
        <f>B19*EXP('EIOPA RATES'!Q28)*(DATA!$C$14-DATA!$C$15)</f>
        <v>275.57930065645314</v>
      </c>
      <c r="R20" s="85">
        <f>C19*EXP('EIOPA RATES'!Q28)*(DATA!$C$14-DATA!$C$15)</f>
        <v>123.73352220566319</v>
      </c>
      <c r="S20" s="60">
        <f t="shared" si="2"/>
        <v>395.87651077940797</v>
      </c>
      <c r="T20" s="81">
        <f t="shared" si="3"/>
        <v>22.859171343488828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MAX(D21,$D$3)*F20*('MORTALITY RATES MALE'!D80/1000)*G20</f>
        <v>76.776692070162937</v>
      </c>
      <c r="K21" s="47">
        <v>0</v>
      </c>
      <c r="L21" s="60">
        <f>D20*EXP('EIOPA RATES'!Q29)*DATA!$C$15*G21*F21</f>
        <v>28.342001066603316</v>
      </c>
      <c r="M21" s="47">
        <f>DATA!$C$13*((1+DATA!$C$10)^A21)*F21*G21</f>
        <v>2.8842145327092514</v>
      </c>
      <c r="N21" s="47">
        <f t="shared" si="1"/>
        <v>457.19188382604949</v>
      </c>
      <c r="O21" s="26">
        <f>N21*'EIOPA RATES'!G29</f>
        <v>282.33515023343824</v>
      </c>
      <c r="Q21" s="83">
        <f>B20*EXP('EIOPA RATES'!Q29)*(DATA!$C$14-DATA!$C$15)</f>
        <v>276.7396158005397</v>
      </c>
      <c r="R21" s="85">
        <f>C20*EXP('EIOPA RATES'!Q29)*(DATA!$C$14-DATA!$C$15)</f>
        <v>124.25449703688022</v>
      </c>
      <c r="S21" s="60">
        <f t="shared" si="2"/>
        <v>398.10989830471067</v>
      </c>
      <c r="T21" s="81">
        <f t="shared" si="3"/>
        <v>18.916401125290331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MAX(D22,$D$3)*F21*('MORTALITY RATES MALE'!D81/1000)*G21</f>
        <v>71.482201780578137</v>
      </c>
      <c r="K22" s="47">
        <v>0</v>
      </c>
      <c r="L22" s="60">
        <f>D21*EXP('EIOPA RATES'!Q30)*DATA!$C$15*G22*F22</f>
        <v>23.26330999268226</v>
      </c>
      <c r="M22" s="47">
        <f>DATA!$C$13*((1+DATA!$C$10)^A22)*F22*G22</f>
        <v>2.4104901208742051</v>
      </c>
      <c r="N22" s="47">
        <f t="shared" si="1"/>
        <v>383.76967956009702</v>
      </c>
      <c r="O22" s="26">
        <f>N22*'EIOPA RATES'!G30</f>
        <v>231.37294695427462</v>
      </c>
      <c r="Q22" s="83">
        <f>B21*EXP('EIOPA RATES'!Q30)*(DATA!$C$14-DATA!$C$15)</f>
        <v>277.22647838242631</v>
      </c>
      <c r="R22" s="85">
        <f>C21*EXP('EIOPA RATES'!Q30)*(DATA!$C$14-DATA!$C$15)</f>
        <v>124.47309553808651</v>
      </c>
      <c r="S22" s="60">
        <f t="shared" si="2"/>
        <v>399.2890837996386</v>
      </c>
      <c r="T22" s="81">
        <f t="shared" si="3"/>
        <v>15.545353400426221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MAX(D23,$D$3)*F22*('MORTALITY RATES MALE'!D82/1000)*G22</f>
        <v>66.821874274498853</v>
      </c>
      <c r="K23" s="47">
        <v>0</v>
      </c>
      <c r="L23" s="60">
        <f>D22*EXP('EIOPA RATES'!Q31)*DATA!$C$15*G23*F23</f>
        <v>18.943506679970984</v>
      </c>
      <c r="M23" s="47">
        <f>DATA!$C$13*((1+DATA!$C$10)^A23)*F23*G23</f>
        <v>2.0038867925817305</v>
      </c>
      <c r="N23" s="47">
        <f t="shared" si="1"/>
        <v>321.15827321309985</v>
      </c>
      <c r="O23" s="26">
        <f>N23*'EIOPA RATES'!G31</f>
        <v>189.53031098941801</v>
      </c>
      <c r="Q23" s="83">
        <f>B22*EXP('EIOPA RATES'!Q31)*(DATA!$C$14-DATA!$C$15)</f>
        <v>276.98478942467375</v>
      </c>
      <c r="R23" s="85">
        <f>C22*EXP('EIOPA RATES'!Q31)*(DATA!$C$14-DATA!$C$15)</f>
        <v>124.36457858507262</v>
      </c>
      <c r="S23" s="60">
        <f t="shared" si="2"/>
        <v>399.34548121716466</v>
      </c>
      <c r="T23" s="81">
        <f t="shared" si="3"/>
        <v>12.671545640002689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MAX(D24,$D$3)*F23*('MORTALITY RATES MALE'!D83/1000)*G23</f>
        <v>60.962328425969659</v>
      </c>
      <c r="K24" s="47">
        <v>0</v>
      </c>
      <c r="L24" s="60">
        <f>D23*EXP('EIOPA RATES'!Q32)*DATA!$C$15*G24*F24</f>
        <v>15.357440315511917</v>
      </c>
      <c r="M24" s="47">
        <f>DATA!$C$13*((1+DATA!$C$10)^A24)*F24*G24</f>
        <v>1.6573205854890232</v>
      </c>
      <c r="N24" s="47">
        <f t="shared" si="1"/>
        <v>267.18249646930565</v>
      </c>
      <c r="O24" s="26">
        <f>N24*'EIOPA RATES'!G32</f>
        <v>154.23435750213696</v>
      </c>
      <c r="Q24" s="83">
        <f>B23*EXP('EIOPA RATES'!Q32)*(DATA!$C$14-DATA!$C$15)</f>
        <v>276.9371453069071</v>
      </c>
      <c r="R24" s="85">
        <f>C23*EXP('EIOPA RATES'!Q32)*(DATA!$C$14-DATA!$C$15)</f>
        <v>124.34318665001213</v>
      </c>
      <c r="S24" s="60">
        <f t="shared" si="2"/>
        <v>399.62301137143021</v>
      </c>
      <c r="T24" s="81">
        <f t="shared" si="3"/>
        <v>10.281689298259849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MAX(D25,$D$3)*F24*('MORTALITY RATES MALE'!D84/1000)*G24</f>
        <v>57.412070836054042</v>
      </c>
      <c r="K25" s="47">
        <v>0</v>
      </c>
      <c r="L25" s="60">
        <f>D24*EXP('EIOPA RATES'!Q33)*DATA!$C$15*G25*F25</f>
        <v>12.3672465388877</v>
      </c>
      <c r="M25" s="47">
        <f>DATA!$C$13*((1+DATA!$C$10)^A25)*F25*G25</f>
        <v>1.3600723470694571</v>
      </c>
      <c r="N25" s="47">
        <f t="shared" si="1"/>
        <v>223.50347430043871</v>
      </c>
      <c r="O25" s="26">
        <f>N25*'EIOPA RATES'!G33</f>
        <v>126.06583083233048</v>
      </c>
      <c r="Q25" s="83">
        <f>B24*EXP('EIOPA RATES'!Q33)*(DATA!$C$14-DATA!$C$15)</f>
        <v>277.19160892497047</v>
      </c>
      <c r="R25" s="85">
        <f>C24*EXP('EIOPA RATES'!Q33)*(DATA!$C$14-DATA!$C$15)</f>
        <v>124.45743935208802</v>
      </c>
      <c r="S25" s="60">
        <f t="shared" si="2"/>
        <v>400.28897592998902</v>
      </c>
      <c r="T25" s="81">
        <f t="shared" si="3"/>
        <v>8.2859618903298564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MAX(D26,$D$3)*F25*('MORTALITY RATES MALE'!D85/1000)*G25</f>
        <v>51.67229706267365</v>
      </c>
      <c r="K26" s="47">
        <v>0</v>
      </c>
      <c r="L26" s="60">
        <f>D25*EXP('EIOPA RATES'!Q34)*DATA!$C$15*G26*F26</f>
        <v>9.9043660910634532</v>
      </c>
      <c r="M26" s="47">
        <f>DATA!$C$13*((1+DATA!$C$10)^A26)*F26*G26</f>
        <v>1.1087959873747357</v>
      </c>
      <c r="N26" s="47">
        <f t="shared" si="1"/>
        <v>184.70555300074324</v>
      </c>
      <c r="O26" s="26">
        <f>N26*'EIOPA RATES'!G34</f>
        <v>101.68753411135471</v>
      </c>
      <c r="Q26" s="83">
        <f>B25*EXP('EIOPA RATES'!Q34)*(DATA!$C$14-DATA!$C$15)</f>
        <v>277.74374191521417</v>
      </c>
      <c r="R26" s="85">
        <f>C25*EXP('EIOPA RATES'!Q34)*(DATA!$C$14-DATA!$C$15)</f>
        <v>124.70534389152937</v>
      </c>
      <c r="S26" s="60">
        <f t="shared" si="2"/>
        <v>401.34028981936882</v>
      </c>
      <c r="T26" s="81">
        <f t="shared" si="3"/>
        <v>6.6400526807304709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MAX(D27,$D$3)*F26*('MORTALITY RATES MALE'!D86/1000)*G26</f>
        <v>46.316636835211789</v>
      </c>
      <c r="K27" s="47">
        <v>0</v>
      </c>
      <c r="L27" s="60">
        <f>D26*EXP('EIOPA RATES'!Q35)*DATA!$C$15*G27*F27</f>
        <v>7.880465666885252</v>
      </c>
      <c r="M27" s="47">
        <f>DATA!$C$13*((1+DATA!$C$10)^A27)*F27*G27</f>
        <v>0.89716587949145066</v>
      </c>
      <c r="N27" s="47">
        <f t="shared" si="1"/>
        <v>152.17920064993245</v>
      </c>
      <c r="O27" s="26">
        <f>N27*'EIOPA RATES'!G35</f>
        <v>81.691646877643748</v>
      </c>
      <c r="Q27" s="83">
        <f>B26*EXP('EIOPA RATES'!Q35)*(DATA!$C$14-DATA!$C$15)</f>
        <v>278.57911084047078</v>
      </c>
      <c r="R27" s="85">
        <f>C26*EXP('EIOPA RATES'!Q35)*(DATA!$C$14-DATA!$C$15)</f>
        <v>125.08041973799875</v>
      </c>
      <c r="S27" s="60">
        <f t="shared" si="2"/>
        <v>402.76236469897805</v>
      </c>
      <c r="T27" s="81">
        <f t="shared" si="3"/>
        <v>5.2860172746465004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MAX(D28,$D$3)*F27*('MORTALITY RATES MALE'!D87/1000)*G27</f>
        <v>41.597654070379889</v>
      </c>
      <c r="K28" s="47">
        <v>0</v>
      </c>
      <c r="L28" s="60">
        <f>D27*EXP('EIOPA RATES'!Q36)*DATA!$C$15*G28*F28</f>
        <v>6.2185518105163444</v>
      </c>
      <c r="M28" s="47">
        <f>DATA!$C$13*((1+DATA!$C$10)^A28)*F28*G28</f>
        <v>0.71929699217873222</v>
      </c>
      <c r="N28" s="47">
        <f t="shared" si="1"/>
        <v>125.14536347217728</v>
      </c>
      <c r="O28" s="26">
        <f>N28*'EIOPA RATES'!G36</f>
        <v>65.444615420054447</v>
      </c>
      <c r="Q28" s="83">
        <f>B27*EXP('EIOPA RATES'!Q36)*(DATA!$C$14-DATA!$C$15)</f>
        <v>279.67303768629989</v>
      </c>
      <c r="R28" s="85">
        <f>C27*EXP('EIOPA RATES'!Q36)*(DATA!$C$14-DATA!$C$15)</f>
        <v>125.57158660484012</v>
      </c>
      <c r="S28" s="60">
        <f t="shared" si="2"/>
        <v>404.52532729896126</v>
      </c>
      <c r="T28" s="81">
        <f t="shared" si="3"/>
        <v>4.173118701518284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MAX(D29,$D$3)*F28*('MORTALITY RATES MALE'!D88/1000)*G28</f>
        <v>36.221627352232147</v>
      </c>
      <c r="K29" s="47">
        <v>0</v>
      </c>
      <c r="L29" s="60">
        <f>D28*EXP('EIOPA RATES'!Q37)*DATA!$C$15*G29*F29</f>
        <v>4.8685845825955969</v>
      </c>
      <c r="M29" s="47">
        <f>DATA!$C$13*((1+DATA!$C$10)^A29)*F29*G29</f>
        <v>0.5718621018676151</v>
      </c>
      <c r="N29" s="47">
        <f t="shared" si="1"/>
        <v>101.64030883511597</v>
      </c>
      <c r="O29" s="26">
        <f>N29*'EIOPA RATES'!G37</f>
        <v>51.752749106165517</v>
      </c>
      <c r="Q29" s="83">
        <f>B28*EXP('EIOPA RATES'!Q37)*(DATA!$C$14-DATA!$C$15)</f>
        <v>280.91903107686574</v>
      </c>
      <c r="R29" s="85">
        <f>C28*EXP('EIOPA RATES'!Q37)*(DATA!$C$14-DATA!$C$15)</f>
        <v>126.13103047632266</v>
      </c>
      <c r="S29" s="60">
        <f t="shared" si="2"/>
        <v>406.47819945132079</v>
      </c>
      <c r="T29" s="81">
        <f t="shared" si="3"/>
        <v>3.2683998241151437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MAX(D30,$D$3)*F29*('MORTALITY RATES MALE'!D89/1000)*G29</f>
        <v>31.974220336053889</v>
      </c>
      <c r="K30" s="47">
        <v>0</v>
      </c>
      <c r="L30" s="60">
        <f>D29*EXP('EIOPA RATES'!Q38)*DATA!$C$15*G30*F30</f>
        <v>3.7712063165935836</v>
      </c>
      <c r="M30" s="47">
        <f>DATA!$C$13*((1+DATA!$C$10)^A30)*F30*G30</f>
        <v>0.44943860072756536</v>
      </c>
      <c r="N30" s="47">
        <f t="shared" si="1"/>
        <v>82.653557540742028</v>
      </c>
      <c r="O30" s="26">
        <f>N30*'EIOPA RATES'!G38</f>
        <v>40.942010276708174</v>
      </c>
      <c r="Q30" s="83">
        <f>B29*EXP('EIOPA RATES'!Q38)*(DATA!$C$14-DATA!$C$15)</f>
        <v>282.40985846367732</v>
      </c>
      <c r="R30" s="85">
        <f>C29*EXP('EIOPA RATES'!Q38)*(DATA!$C$14-DATA!$C$15)</f>
        <v>126.80040340502758</v>
      </c>
      <c r="S30" s="60">
        <f t="shared" si="2"/>
        <v>408.76082326797734</v>
      </c>
      <c r="T30" s="81">
        <f t="shared" si="3"/>
        <v>2.5324802509741278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MAX(D31,$D$3)*F30*('MORTALITY RATES MALE'!D90/1000)*G30</f>
        <v>28.325709321947414</v>
      </c>
      <c r="K31" s="47">
        <v>0</v>
      </c>
      <c r="L31" s="60">
        <f>D30*EXP('EIOPA RATES'!Q39)*DATA!$C$15*G31*F31</f>
        <v>2.8791343534686167</v>
      </c>
      <c r="M31" s="47">
        <f>DATA!$C$13*((1+DATA!$C$10)^A31)*F31*G31</f>
        <v>0.34800403576014166</v>
      </c>
      <c r="N31" s="47">
        <f t="shared" si="1"/>
        <v>67.021476808975137</v>
      </c>
      <c r="O31" s="26">
        <f>N31*'EIOPA RATES'!G39</f>
        <v>32.28438813940997</v>
      </c>
      <c r="Q31" s="83">
        <f>B30*EXP('EIOPA RATES'!Q39)*(DATA!$C$14-DATA!$C$15)</f>
        <v>284.01923485878655</v>
      </c>
      <c r="R31" s="85">
        <f>C30*EXP('EIOPA RATES'!Q39)*(DATA!$C$14-DATA!$C$15)</f>
        <v>127.52300415714203</v>
      </c>
      <c r="S31" s="60">
        <f t="shared" si="2"/>
        <v>411.1942349801684</v>
      </c>
      <c r="T31" s="81">
        <f t="shared" si="3"/>
        <v>1.9339157849048763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MAX(D32,$D$3)*F31*('MORTALITY RATES MALE'!D91/1000)*G31</f>
        <v>24.715357131038793</v>
      </c>
      <c r="K32" s="47">
        <v>0</v>
      </c>
      <c r="L32" s="60">
        <f>D31*EXP('EIOPA RATES'!Q40)*DATA!$C$15*G32*F32</f>
        <v>2.1622083235758764</v>
      </c>
      <c r="M32" s="47">
        <f>DATA!$C$13*((1+DATA!$C$10)^A32)*F32*G32</f>
        <v>0.26487903826969583</v>
      </c>
      <c r="N32" s="47">
        <f t="shared" si="1"/>
        <v>53.778869927878851</v>
      </c>
      <c r="O32" s="26">
        <f>N32*'EIOPA RATES'!G40</f>
        <v>25.174255108736034</v>
      </c>
      <c r="Q32" s="83">
        <f>B31*EXP('EIOPA RATES'!Q40)*(DATA!$C$14-DATA!$C$15)</f>
        <v>285.83816672169507</v>
      </c>
      <c r="R32" s="85">
        <f>C31*EXP('EIOPA RATES'!Q40)*(DATA!$C$14-DATA!$C$15)</f>
        <v>128.33969410995653</v>
      </c>
      <c r="S32" s="60">
        <f t="shared" si="2"/>
        <v>413.91298179338196</v>
      </c>
      <c r="T32" s="81">
        <f t="shared" si="3"/>
        <v>1.4526558165784851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MAX(D33,$D$3)*F32*('MORTALITY RATES MALE'!D92/1000)*G32</f>
        <v>21.005649725463069</v>
      </c>
      <c r="K33" s="47">
        <v>0</v>
      </c>
      <c r="L33" s="60">
        <f>D32*EXP('EIOPA RATES'!Q41)*DATA!$C$15*G33*F33</f>
        <v>1.5943810448514801</v>
      </c>
      <c r="M33" s="47">
        <f>DATA!$C$13*((1+DATA!$C$10)^A33)*F33*G33</f>
        <v>0.19792188980394515</v>
      </c>
      <c r="N33" s="47">
        <f t="shared" si="1"/>
        <v>42.439082482998899</v>
      </c>
      <c r="O33" s="26">
        <f>N33*'EIOPA RATES'!G41</f>
        <v>19.301954007325996</v>
      </c>
      <c r="Q33" s="83">
        <f>B32*EXP('EIOPA RATES'!Q41)*(DATA!$C$14-DATA!$C$15)</f>
        <v>287.71913041028574</v>
      </c>
      <c r="R33" s="85">
        <f>C32*EXP('EIOPA RATES'!Q41)*(DATA!$C$14-DATA!$C$15)</f>
        <v>129.1842359959976</v>
      </c>
      <c r="S33" s="60">
        <f t="shared" si="2"/>
        <v>416.70544451647942</v>
      </c>
      <c r="T33" s="81">
        <f t="shared" si="3"/>
        <v>1.0713439488134244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MAX(D34,$D$3)*F33*('MORTALITY RATES MALE'!D93/1000)*G33</f>
        <v>17.474959477828513</v>
      </c>
      <c r="K34" s="47">
        <v>0</v>
      </c>
      <c r="L34" s="60">
        <f>D33*EXP('EIOPA RATES'!Q42)*DATA!$C$15*G34*F34</f>
        <v>1.1525751362498933</v>
      </c>
      <c r="M34" s="47">
        <f>DATA!$C$13*((1+DATA!$C$10)^A34)*F34*G34</f>
        <v>0.14487194783285653</v>
      </c>
      <c r="N34" s="47">
        <f t="shared" si="1"/>
        <v>32.970816650287709</v>
      </c>
      <c r="O34" s="26">
        <f>N34*'EIOPA RATES'!G42</f>
        <v>14.558513177887253</v>
      </c>
      <c r="Q34" s="83">
        <f>B33*EXP('EIOPA RATES'!Q42)*(DATA!$C$14-DATA!$C$15)</f>
        <v>289.83816041128665</v>
      </c>
      <c r="R34" s="85">
        <f>C33*EXP('EIOPA RATES'!Q42)*(DATA!$C$14-DATA!$C$15)</f>
        <v>130.13566828811366</v>
      </c>
      <c r="S34" s="60">
        <f t="shared" si="2"/>
        <v>419.82895675156743</v>
      </c>
      <c r="T34" s="81">
        <f t="shared" si="3"/>
        <v>0.77457314288050327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MAX(D35,$D$3)*F34*('MORTALITY RATES MALE'!D94/1000)*G34</f>
        <v>14.169723644314828</v>
      </c>
      <c r="K35" s="47">
        <v>0</v>
      </c>
      <c r="L35" s="60">
        <f>D34*EXP('EIOPA RATES'!Q43)*DATA!$C$15*G35*F35</f>
        <v>0.81439497160779506</v>
      </c>
      <c r="M35" s="47">
        <f>DATA!$C$13*((1+DATA!$C$10)^A35)*F35*G35</f>
        <v>0.10365873923331376</v>
      </c>
      <c r="N35" s="47">
        <f t="shared" si="1"/>
        <v>25.120102480694385</v>
      </c>
      <c r="O35" s="26">
        <f>N35*'EIOPA RATES'!G43</f>
        <v>10.769689828337443</v>
      </c>
      <c r="Q35" s="83">
        <f>B34*EXP('EIOPA RATES'!Q43)*(DATA!$C$14-DATA!$C$15)</f>
        <v>291.944266286014</v>
      </c>
      <c r="R35" s="85">
        <f>C34*EXP('EIOPA RATES'!Q43)*(DATA!$C$14-DATA!$C$15)</f>
        <v>131.08129772180948</v>
      </c>
      <c r="S35" s="60">
        <f t="shared" si="2"/>
        <v>422.92190526859019</v>
      </c>
      <c r="T35" s="81">
        <f t="shared" si="3"/>
        <v>0.54735825962717899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MAX(D36,$D$3)*F35*('MORTALITY RATES MALE'!D95/1000)*G35</f>
        <v>11.141156843395475</v>
      </c>
      <c r="K36" s="47">
        <v>0</v>
      </c>
      <c r="L36" s="60">
        <f>D35*EXP('EIOPA RATES'!Q44)*DATA!$C$15*G36*F36</f>
        <v>0.56206347261940903</v>
      </c>
      <c r="M36" s="47">
        <f>DATA!$C$13*((1+DATA!$C$10)^A36)*F36*G36</f>
        <v>7.2408236326151537E-2</v>
      </c>
      <c r="N36" s="47">
        <f t="shared" si="1"/>
        <v>18.699484730051402</v>
      </c>
      <c r="O36" s="26">
        <f>N36*'EIOPA RATES'!G44</f>
        <v>7.7800408909462373</v>
      </c>
      <c r="Q36" s="83">
        <f>B35*EXP('EIOPA RATES'!Q44)*(DATA!$C$14-DATA!$C$15)</f>
        <v>294.21740033440278</v>
      </c>
      <c r="R36" s="85">
        <f>C35*EXP('EIOPA RATES'!Q44)*(DATA!$C$14-DATA!$C$15)</f>
        <v>132.10192184554728</v>
      </c>
      <c r="S36" s="60">
        <f t="shared" si="2"/>
        <v>426.24691394362389</v>
      </c>
      <c r="T36" s="81">
        <f t="shared" si="3"/>
        <v>0.37779361943392581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MAX(D37,$D$3)*F36*('MORTALITY RATES MALE'!D96/1000)*G36</f>
        <v>8.4476317833609507</v>
      </c>
      <c r="K37" s="47">
        <v>0</v>
      </c>
      <c r="L37" s="60">
        <f>D36*EXP('EIOPA RATES'!Q45)*DATA!$C$15*G37*F37</f>
        <v>0.3789481040199667</v>
      </c>
      <c r="M37" s="47">
        <f>DATA!$C$13*((1+DATA!$C$10)^A37)*F37*G37</f>
        <v>4.9382999718246806E-2</v>
      </c>
      <c r="N37" s="47">
        <f t="shared" si="1"/>
        <v>13.54404735264251</v>
      </c>
      <c r="O37" s="26">
        <f>N37*'EIOPA RATES'!G45</f>
        <v>5.465558009362522</v>
      </c>
      <c r="Q37" s="83">
        <f>B36*EXP('EIOPA RATES'!Q45)*(DATA!$C$14-DATA!$C$15)</f>
        <v>296.66984449898047</v>
      </c>
      <c r="R37" s="85">
        <f>C36*EXP('EIOPA RATES'!Q45)*(DATA!$C$14-DATA!$C$15)</f>
        <v>133.20305518093596</v>
      </c>
      <c r="S37" s="60">
        <f t="shared" si="2"/>
        <v>429.82351668019817</v>
      </c>
      <c r="T37" s="81">
        <f t="shared" si="3"/>
        <v>0.25472576212848458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MAX(D38,$D$3)*F37*('MORTALITY RATES MALE'!D97/1000)*G37</f>
        <v>6.3188468913637017</v>
      </c>
      <c r="K38" s="47">
        <v>0</v>
      </c>
      <c r="L38" s="60">
        <f>D37*EXP('EIOPA RATES'!Q46)*DATA!$C$15*G38*F38</f>
        <v>0.24787010926135847</v>
      </c>
      <c r="M38" s="47">
        <f>DATA!$C$13*((1+DATA!$C$10)^A38)*F38*G38</f>
        <v>3.267861995453851E-2</v>
      </c>
      <c r="N38" s="47">
        <f t="shared" si="1"/>
        <v>9.6527649472921588</v>
      </c>
      <c r="O38" s="26">
        <f>N38*'EIOPA RATES'!G46</f>
        <v>3.7784900186505119</v>
      </c>
      <c r="Q38" s="83">
        <f>B37*EXP('EIOPA RATES'!Q46)*(DATA!$C$14-DATA!$C$15)</f>
        <v>299.11056622209662</v>
      </c>
      <c r="R38" s="85">
        <f>C37*EXP('EIOPA RATES'!Q46)*(DATA!$C$14-DATA!$C$15)</f>
        <v>134.29892520747879</v>
      </c>
      <c r="S38" s="60">
        <f t="shared" si="2"/>
        <v>433.37681280962084</v>
      </c>
      <c r="T38" s="81">
        <f t="shared" si="3"/>
        <v>0.16662280343915153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MAX(D39,$D$3)*F38*('MORTALITY RATES MALE'!D98/1000)*G38</f>
        <v>4.4843301480338642</v>
      </c>
      <c r="K39" s="47">
        <v>0</v>
      </c>
      <c r="L39" s="60">
        <f>D38*EXP('EIOPA RATES'!Q47)*DATA!$C$15*G39*F39</f>
        <v>0.15790443117414185</v>
      </c>
      <c r="M39" s="47">
        <f>DATA!$C$13*((1+DATA!$C$10)^A39)*F39*G39</f>
        <v>2.1056338013032364E-2</v>
      </c>
      <c r="N39" s="47">
        <f t="shared" si="1"/>
        <v>6.6084079532979851</v>
      </c>
      <c r="O39" s="26">
        <f>N39*'EIOPA RATES'!G47</f>
        <v>2.5087134219124549</v>
      </c>
      <c r="Q39" s="83">
        <f>B38*EXP('EIOPA RATES'!Q47)*(DATA!$C$14-DATA!$C$15)</f>
        <v>301.63584515829024</v>
      </c>
      <c r="R39" s="85">
        <f>C38*EXP('EIOPA RATES'!Q47)*(DATA!$C$14-DATA!$C$15)</f>
        <v>135.43276093673236</v>
      </c>
      <c r="S39" s="60">
        <f t="shared" si="2"/>
        <v>437.04754975700956</v>
      </c>
      <c r="T39" s="81">
        <f t="shared" si="3"/>
        <v>0.10614912532881098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MAX(D40,$D$3)*F39*('MORTALITY RATES MALE'!D99/1000)*G39</f>
        <v>3.0925506667373956</v>
      </c>
      <c r="K40" s="47">
        <v>0</v>
      </c>
      <c r="L40" s="60">
        <f>D39*EXP('EIOPA RATES'!Q48)*DATA!$C$15*G40*F40</f>
        <v>9.7751664419194598E-2</v>
      </c>
      <c r="M40" s="47">
        <f>DATA!$C$13*((1+DATA!$C$10)^A40)*F40*G40</f>
        <v>1.3181621422440403E-2</v>
      </c>
      <c r="N40" s="47">
        <f t="shared" si="1"/>
        <v>4.407609717982476</v>
      </c>
      <c r="O40" s="26">
        <f>N40*'EIOPA RATES'!G48</f>
        <v>1.622378456142334</v>
      </c>
      <c r="Q40" s="83">
        <f>B39*EXP('EIOPA RATES'!Q48)*(DATA!$C$14-DATA!$C$15)</f>
        <v>304.24746914141082</v>
      </c>
      <c r="R40" s="85">
        <f>C39*EXP('EIOPA RATES'!Q48)*(DATA!$C$14-DATA!$C$15)</f>
        <v>136.6053650958203</v>
      </c>
      <c r="S40" s="60">
        <f t="shared" si="2"/>
        <v>440.83965261580869</v>
      </c>
      <c r="T40" s="81">
        <f t="shared" si="3"/>
        <v>6.5713439742822344E-2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MAX(D41,$D$3)*F40*('MORTALITY RATES MALE'!D100/1000)*G40</f>
        <v>2.0612529417998275</v>
      </c>
      <c r="K41" s="47">
        <v>0</v>
      </c>
      <c r="L41" s="60">
        <f>D40*EXP('EIOPA RATES'!Q49)*DATA!$C$15*G41*F41</f>
        <v>5.8745543080775606E-2</v>
      </c>
      <c r="M41" s="47">
        <f>DATA!$C$13*((1+DATA!$C$10)^A41)*F41*G41</f>
        <v>8.0090854994577156E-3</v>
      </c>
      <c r="N41" s="47">
        <f t="shared" si="1"/>
        <v>2.8516414811473076</v>
      </c>
      <c r="O41" s="26">
        <f>N41*'EIOPA RATES'!G49</f>
        <v>1.0175270853687086</v>
      </c>
      <c r="Q41" s="83">
        <f>B40*EXP('EIOPA RATES'!Q49)*(DATA!$C$14-DATA!$C$15)</f>
        <v>306.94729664154403</v>
      </c>
      <c r="R41" s="85">
        <f>C40*EXP('EIOPA RATES'!Q49)*(DATA!$C$14-DATA!$C$15)</f>
        <v>137.81757212713009</v>
      </c>
      <c r="S41" s="60">
        <f t="shared" si="2"/>
        <v>444.75685968317464</v>
      </c>
      <c r="T41" s="81">
        <f t="shared" si="3"/>
        <v>3.9492090906063544E-2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MAX(D42,$D$3)*F41*('MORTALITY RATES MALE'!D101/1000)*G41</f>
        <v>1.3297814189153645</v>
      </c>
      <c r="K42" s="47">
        <v>0</v>
      </c>
      <c r="L42" s="60">
        <f>D41*EXP('EIOPA RATES'!Q50)*DATA!$C$15*G42*F42</f>
        <v>3.4207211415771856E-2</v>
      </c>
      <c r="M42" s="47">
        <f>DATA!$C$13*((1+DATA!$C$10)^A42)*F42*G42</f>
        <v>4.7140720119720394E-3</v>
      </c>
      <c r="N42" s="47">
        <f t="shared" si="1"/>
        <v>1.7900672480745097</v>
      </c>
      <c r="O42" s="26">
        <f>N42*'EIOPA RATES'!G50</f>
        <v>0.61905554555462783</v>
      </c>
      <c r="Q42" s="83">
        <f>B41*EXP('EIOPA RATES'!Q50)*(DATA!$C$14-DATA!$C$15)</f>
        <v>309.73725895466424</v>
      </c>
      <c r="R42" s="85">
        <f>C41*EXP('EIOPA RATES'!Q50)*(DATA!$C$14-DATA!$C$15)</f>
        <v>139.07024917145486</v>
      </c>
      <c r="S42" s="60">
        <f t="shared" si="2"/>
        <v>448.80279405410715</v>
      </c>
      <c r="T42" s="81">
        <f t="shared" si="3"/>
        <v>2.299620310495681E-2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MAX(D43,$D$3)*F42*('MORTALITY RATES MALE'!D102/1000)*G42</f>
        <v>0.83104134101300764</v>
      </c>
      <c r="K43" s="47">
        <v>0</v>
      </c>
      <c r="L43" s="60">
        <f>D42*EXP('EIOPA RATES'!Q51)*DATA!$C$15*G43*F43</f>
        <v>1.923483021659728E-2</v>
      </c>
      <c r="M43" s="47">
        <f>DATA!$C$13*((1+DATA!$C$10)^A43)*F43*G43</f>
        <v>2.6788268748835064E-3</v>
      </c>
      <c r="N43" s="47">
        <f t="shared" si="1"/>
        <v>1.0898877189616243</v>
      </c>
      <c r="O43" s="26">
        <f>N43*'EIOPA RATES'!G51</f>
        <v>0.36522328894905981</v>
      </c>
      <c r="Q43" s="83">
        <f>B42*EXP('EIOPA RATES'!Q51)*(DATA!$C$14-DATA!$C$15)</f>
        <v>312.61936248900832</v>
      </c>
      <c r="R43" s="85">
        <f>C42*EXP('EIOPA RATES'!Q51)*(DATA!$C$14-DATA!$C$15)</f>
        <v>140.36429709456195</v>
      </c>
      <c r="S43" s="60">
        <f t="shared" si="2"/>
        <v>452.98098075669537</v>
      </c>
      <c r="T43" s="81">
        <f t="shared" si="3"/>
        <v>1.2930901826448854E-2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MAX(D44,$D$3)*F43*('MORTALITY RATES MALE'!D103/1000)*G43</f>
        <v>0.50766532395703667</v>
      </c>
      <c r="K44" s="47">
        <v>0</v>
      </c>
      <c r="L44" s="60">
        <f>D43*EXP('EIOPA RATES'!Q52)*DATA!$C$15*G44*F44</f>
        <v>1.0321567418344552E-2</v>
      </c>
      <c r="M44" s="47">
        <f>DATA!$C$13*((1+DATA!$C$10)^A44)*F44*G44</f>
        <v>1.4529817701980801E-3</v>
      </c>
      <c r="N44" s="47">
        <f t="shared" si="1"/>
        <v>0.64657881731231703</v>
      </c>
      <c r="O44" s="26">
        <f>N44*'EIOPA RATES'!G52</f>
        <v>0.20998829218744136</v>
      </c>
      <c r="Q44" s="83">
        <f>B43*EXP('EIOPA RATES'!Q52)*(DATA!$C$14-DATA!$C$15)</f>
        <v>315.46982372558062</v>
      </c>
      <c r="R44" s="85">
        <f>C43*EXP('EIOPA RATES'!Q52)*(DATA!$C$14-DATA!$C$15)</f>
        <v>141.64413780782181</v>
      </c>
      <c r="S44" s="60">
        <f t="shared" si="2"/>
        <v>457.11250855163223</v>
      </c>
      <c r="T44" s="81">
        <f t="shared" si="3"/>
        <v>6.9388467967902096E-3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MAX(D45,$D$3)*F44*('MORTALITY RATES MALE'!D104/1000)*G44</f>
        <v>0.29847025862719501</v>
      </c>
      <c r="K45" s="47">
        <v>0</v>
      </c>
      <c r="L45" s="60">
        <f>D44*EXP('EIOPA RATES'!Q53)*DATA!$C$15*G45*F45</f>
        <v>5.2269725050978974E-3</v>
      </c>
      <c r="M45" s="47">
        <f>DATA!$C$13*((1+DATA!$C$10)^A45)*F45*G45</f>
        <v>7.4329491015833122E-4</v>
      </c>
      <c r="N45" s="47">
        <f t="shared" si="1"/>
        <v>0.36882476963684857</v>
      </c>
      <c r="O45" s="26">
        <f>N45*'EIOPA RATES'!G53</f>
        <v>0.11601891596862338</v>
      </c>
      <c r="Q45" s="83">
        <f>B44*EXP('EIOPA RATES'!Q53)*(DATA!$C$14-DATA!$C$15)</f>
        <v>318.5382306741696</v>
      </c>
      <c r="R45" s="85">
        <f>C44*EXP('EIOPA RATES'!Q53)*(DATA!$C$14-DATA!$C$15)</f>
        <v>143.02183489321555</v>
      </c>
      <c r="S45" s="60">
        <f t="shared" si="2"/>
        <v>461.55932227247501</v>
      </c>
      <c r="T45" s="81">
        <f t="shared" si="3"/>
        <v>3.5139254370403013E-3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MAX(D46,$D$3)*F45*('MORTALITY RATES MALE'!D105/1000)*G45</f>
        <v>0.16329848102040675</v>
      </c>
      <c r="K46" s="47">
        <v>0</v>
      </c>
      <c r="L46" s="60">
        <f>D45*EXP('EIOPA RATES'!Q54)*DATA!$C$15*G46*F46</f>
        <v>2.4982570798168808E-3</v>
      </c>
      <c r="M46" s="47">
        <f>DATA!$C$13*((1+DATA!$C$10)^A46)*F46*G46</f>
        <v>3.5894955273899781E-4</v>
      </c>
      <c r="N46" s="47">
        <f t="shared" si="1"/>
        <v>0.19692819151723454</v>
      </c>
      <c r="O46" s="26">
        <f>N46*'EIOPA RATES'!G54</f>
        <v>6.0012351661924465E-2</v>
      </c>
      <c r="Q46" s="83">
        <f>B45*EXP('EIOPA RATES'!Q54)*(DATA!$C$14-DATA!$C$15)</f>
        <v>321.57063910481526</v>
      </c>
      <c r="R46" s="85">
        <f>C45*EXP('EIOPA RATES'!Q54)*(DATA!$C$14-DATA!$C$15)</f>
        <v>144.38336885094077</v>
      </c>
      <c r="S46" s="60">
        <f t="shared" si="2"/>
        <v>465.95364900620331</v>
      </c>
      <c r="T46" s="81">
        <f t="shared" si="3"/>
        <v>1.6794992640500471E-3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MAX(D47,$D$3)*F46*('MORTALITY RATES MALE'!D106/1000)*G46</f>
        <v>8.3968362653461595E-2</v>
      </c>
      <c r="K47" s="47">
        <v>0</v>
      </c>
      <c r="L47" s="60">
        <f>D46*EXP('EIOPA RATES'!Q55)*DATA!$C$15*G47*F47</f>
        <v>1.1215317727302503E-3</v>
      </c>
      <c r="M47" s="47">
        <f>DATA!$C$13*((1+DATA!$C$10)^A47)*F47*G47</f>
        <v>1.6285262636353141E-4</v>
      </c>
      <c r="N47" s="47">
        <f t="shared" si="1"/>
        <v>9.9067193678890025E-2</v>
      </c>
      <c r="O47" s="26">
        <f>N47*'EIOPA RATES'!G55</f>
        <v>2.9254197719420328E-2</v>
      </c>
      <c r="Q47" s="83">
        <f>B46*EXP('EIOPA RATES'!Q55)*(DATA!$C$14-DATA!$C$15)</f>
        <v>324.5560168939158</v>
      </c>
      <c r="R47" s="85">
        <f>C46*EXP('EIOPA RATES'!Q55)*(DATA!$C$14-DATA!$C$15)</f>
        <v>145.72378632090332</v>
      </c>
      <c r="S47" s="60">
        <f t="shared" si="2"/>
        <v>470.27964036219277</v>
      </c>
      <c r="T47" s="81">
        <f t="shared" si="3"/>
        <v>7.5397067855890022E-4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MAX(D48,$D$3)*F47*('MORTALITY RATES MALE'!D107/1000)*G47</f>
        <v>4.0416472030715501E-2</v>
      </c>
      <c r="K48" s="47">
        <v>0</v>
      </c>
      <c r="L48" s="60">
        <f>D47*EXP('EIOPA RATES'!Q56)*DATA!$C$15*G48*F48</f>
        <v>4.709665447375564E-4</v>
      </c>
      <c r="M48" s="47">
        <f>DATA!$C$13*((1+DATA!$C$10)^A48)*F48*G48</f>
        <v>6.9070751031174318E-5</v>
      </c>
      <c r="N48" s="47">
        <f t="shared" si="1"/>
        <v>4.6757582661117285E-2</v>
      </c>
      <c r="O48" s="26">
        <f>N48*'EIOPA RATES'!G56</f>
        <v>1.3371188147707991E-2</v>
      </c>
      <c r="Q48" s="83">
        <f>B47*EXP('EIOPA RATES'!Q56)*(DATA!$C$14-DATA!$C$15)</f>
        <v>327.76977401917827</v>
      </c>
      <c r="R48" s="85">
        <f>C47*EXP('EIOPA RATES'!Q56)*(DATA!$C$14-DATA!$C$15)</f>
        <v>147.16674480027766</v>
      </c>
      <c r="S48" s="60">
        <f t="shared" si="2"/>
        <v>474.93644974870494</v>
      </c>
      <c r="T48" s="81">
        <f t="shared" si="3"/>
        <v>3.1661611848347209E-4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MAX(D49,$D$3)*F48*('MORTALITY RATES MALE'!D108/1000)*G48</f>
        <v>1.8103629066904894E-2</v>
      </c>
      <c r="K49" s="47">
        <v>0</v>
      </c>
      <c r="L49" s="60">
        <f>D48*EXP('EIOPA RATES'!Q57)*DATA!$C$15*G49*F49</f>
        <v>1.8390384747712241E-4</v>
      </c>
      <c r="M49" s="47">
        <f>DATA!$C$13*((1+DATA!$C$10)^A49)*F49*G49</f>
        <v>2.7247449477115824E-5</v>
      </c>
      <c r="N49" s="47">
        <f t="shared" si="1"/>
        <v>2.0579974193046788E-2</v>
      </c>
      <c r="O49" s="26">
        <f>N49*'EIOPA RATES'!G57</f>
        <v>5.7007550260824401E-3</v>
      </c>
      <c r="Q49" s="83">
        <f>B48*EXP('EIOPA RATES'!Q57)*(DATA!$C$14-DATA!$C$15)</f>
        <v>330.93153446396241</v>
      </c>
      <c r="R49" s="85">
        <f>C48*EXP('EIOPA RATES'!Q57)*(DATA!$C$14-DATA!$C$15)</f>
        <v>148.58635706894867</v>
      </c>
      <c r="S49" s="60">
        <f t="shared" si="2"/>
        <v>479.51786428546166</v>
      </c>
      <c r="T49" s="81">
        <f t="shared" si="3"/>
        <v>1.2363283161494394E-4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MAX(D50,$D$3)*F49*('MORTALITY RATES MALE'!D109/1000)*G49</f>
        <v>7.5113615167583187E-3</v>
      </c>
      <c r="K50" s="47">
        <v>0</v>
      </c>
      <c r="L50" s="60">
        <f>D49*EXP('EIOPA RATES'!Q58)*DATA!$C$15*G50*F50</f>
        <v>6.64578223893795E-5</v>
      </c>
      <c r="M50" s="47">
        <f>DATA!$C$13*((1+DATA!$C$10)^A50)*F50*G50</f>
        <v>9.9457193320818528E-6</v>
      </c>
      <c r="N50" s="47">
        <f t="shared" si="1"/>
        <v>8.4063371711086063E-3</v>
      </c>
      <c r="O50" s="26">
        <f>N50*'EIOPA RATES'!G58</f>
        <v>2.2552157352920114E-3</v>
      </c>
      <c r="Q50" s="83">
        <f>B49*EXP('EIOPA RATES'!Q58)*(DATA!$C$14-DATA!$C$15)</f>
        <v>334.18216860962082</v>
      </c>
      <c r="R50" s="85">
        <f>C49*EXP('EIOPA RATES'!Q58)*(DATA!$C$14-DATA!$C$15)</f>
        <v>150.04587311854388</v>
      </c>
      <c r="S50" s="60">
        <f t="shared" si="2"/>
        <v>484.22803178244538</v>
      </c>
      <c r="T50" s="81">
        <f t="shared" si="3"/>
        <v>4.467752673907924E-5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MAX(D51,$D$3)*F50*('MORTALITY RATES MALE'!D110/1000)*G50</f>
        <v>2.8719579494339543E-3</v>
      </c>
      <c r="K51" s="47">
        <v>0</v>
      </c>
      <c r="L51" s="60">
        <f>D50*EXP('EIOPA RATES'!Q59)*DATA!$C$15*G51*F51</f>
        <v>2.210889698145217E-5</v>
      </c>
      <c r="M51" s="47">
        <f>DATA!$C$13*((1+DATA!$C$10)^A51)*F51*G51</f>
        <v>3.3414607326423682E-6</v>
      </c>
      <c r="N51" s="47">
        <f t="shared" si="1"/>
        <v>3.1697249760693604E-3</v>
      </c>
      <c r="O51" s="26">
        <f>N51*'EIOPA RATES'!G59</f>
        <v>8.2341873860711397E-4</v>
      </c>
      <c r="Q51" s="83">
        <f>B50*EXP('EIOPA RATES'!Q59)*(DATA!$C$14-DATA!$C$15)</f>
        <v>337.52368310814728</v>
      </c>
      <c r="R51" s="85">
        <f>C50*EXP('EIOPA RATES'!Q59)*(DATA!$C$14-DATA!$C$15)</f>
        <v>151.54619392427591</v>
      </c>
      <c r="S51" s="60">
        <f t="shared" si="2"/>
        <v>489.06987369096242</v>
      </c>
      <c r="T51" s="81">
        <f t="shared" si="3"/>
        <v>1.4863123919595334E-5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MAX(D52,$D$3)*F51*('MORTALITY RATES MALE'!D111/1000)*G51</f>
        <v>1.0061928230597952E-3</v>
      </c>
      <c r="K52" s="47">
        <v>0</v>
      </c>
      <c r="L52" s="60">
        <f>D51*EXP('EIOPA RATES'!Q60)*DATA!$C$15*G52*F52</f>
        <v>6.7317028996658152E-6</v>
      </c>
      <c r="M52" s="47">
        <f>DATA!$C$13*((1+DATA!$C$10)^A52)*F52*G52</f>
        <v>1.0277901828020027E-6</v>
      </c>
      <c r="N52" s="47">
        <f t="shared" si="1"/>
        <v>1.0968663893882648E-3</v>
      </c>
      <c r="O52" s="26">
        <f>N52*'EIOPA RATES'!G60</f>
        <v>2.7599538169667835E-4</v>
      </c>
      <c r="Q52" s="83">
        <f>B51*EXP('EIOPA RATES'!Q60)*(DATA!$C$14-DATA!$C$15)</f>
        <v>340.79576113057516</v>
      </c>
      <c r="R52" s="85">
        <f>C51*EXP('EIOPA RATES'!Q60)*(DATA!$C$14-DATA!$C$15)</f>
        <v>153.01533815129994</v>
      </c>
      <c r="S52" s="60">
        <f t="shared" si="2"/>
        <v>493.81109825408492</v>
      </c>
      <c r="T52" s="81">
        <f t="shared" si="3"/>
        <v>4.525514544978038E-6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MAX(D53,$D$3)*F52*('MORTALITY RATES MALE'!D112/1000)*G52</f>
        <v>3.2147612100360992E-4</v>
      </c>
      <c r="K53" s="59">
        <f>G53*F53*D53</f>
        <v>1.3040188702917208E-4</v>
      </c>
      <c r="L53" s="77">
        <f>D52*EXP('EIOPA RATES'!Q61)*DATA!$C$15*G53*F53</f>
        <v>1.866693679354202E-6</v>
      </c>
      <c r="M53" s="47">
        <f>DATA!$C$13*((1+DATA!$C$10)^A53)*F53*G53</f>
        <v>2.8786932648231728E-7</v>
      </c>
      <c r="N53" s="48">
        <f t="shared" si="1"/>
        <v>4.7702434856189717E-4</v>
      </c>
      <c r="O53" s="76">
        <f>N53*'EIOPA RATES'!G61</f>
        <v>1.1624388770770993E-4</v>
      </c>
      <c r="Q53" s="84">
        <f>B52*EXP('EIOPA RATES'!Q61)*(DATA!$C$14-DATA!$C$15)</f>
        <v>344.15298921453109</v>
      </c>
      <c r="R53" s="86">
        <f>C52*EXP('EIOPA RATES'!Q61)*(DATA!$C$14-DATA!$C$15)</f>
        <v>154.52271426658189</v>
      </c>
      <c r="S53" s="60">
        <f t="shared" si="2"/>
        <v>498.67570319324363</v>
      </c>
      <c r="T53" s="82">
        <f t="shared" si="3"/>
        <v>1.2549201198498284E-6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D16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62910.164260856523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MAX(D4,$D$3)*F3*('MORTALITY RATES MALE'!D63/1000)*G3</f>
        <v>394.96012500000001</v>
      </c>
      <c r="K4" s="47">
        <v>0</v>
      </c>
      <c r="L4" s="60">
        <f>D3*EXP('EIOPA RATES'!Q12)*DATA!$C$15*G4*F4</f>
        <v>803.51574996604791</v>
      </c>
      <c r="M4" s="47">
        <f>DATA!$C$13*((1+DATA!$C$10)^A4)*F4*G4</f>
        <v>43.092533512500005</v>
      </c>
      <c r="N4" s="47">
        <f t="shared" ref="N4:N53" si="1">SUM(I4:M4)</f>
        <v>11144.052676702811</v>
      </c>
      <c r="O4" s="26">
        <f>N4*'EIOPA RATES'!G12</f>
        <v>10910.139290318386</v>
      </c>
      <c r="Q4" s="83">
        <f>B3*EXP('EIOPA RATES'!Q12)*(DATA!$C$14-DATA!$C$15)</f>
        <v>457.60511999999983</v>
      </c>
      <c r="R4" s="85">
        <f>C3*EXP('EIOPA RATES'!Q12)*(DATA!$C$14-DATA!$C$15)</f>
        <v>85.800959999999975</v>
      </c>
      <c r="S4" s="60">
        <f>Q4+R4-M4</f>
        <v>500.31354648749976</v>
      </c>
      <c r="T4" s="81">
        <f>S4*F4*G3</f>
        <v>497.3420592565239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MAX(D5,$D$3)*F4*('MORTALITY RATES MALE'!D64/1000)*G4</f>
        <v>364.21219548522026</v>
      </c>
      <c r="K5" s="47">
        <v>0</v>
      </c>
      <c r="L5" s="60">
        <f>D4*EXP('EIOPA RATES'!Q13)*DATA!$C$15*G5*F5</f>
        <v>677.15801207331208</v>
      </c>
      <c r="M5" s="47">
        <f>DATA!$C$13*((1+DATA!$C$10)^A5)*F5*G5</f>
        <v>37.11905556815298</v>
      </c>
      <c r="N5" s="47">
        <f t="shared" si="1"/>
        <v>9423.6909744273271</v>
      </c>
      <c r="O5" s="26">
        <f>N5*'EIOPA RATES'!G13</f>
        <v>9041.6172902023427</v>
      </c>
      <c r="Q5" s="83">
        <f>B4*EXP('EIOPA RATES'!Q13)*(DATA!$C$14-DATA!$C$15)</f>
        <v>456.65875094864623</v>
      </c>
      <c r="R5" s="85">
        <f>C4*EXP('EIOPA RATES'!Q13)*(DATA!$C$14-DATA!$C$15)</f>
        <v>85.623515802871182</v>
      </c>
      <c r="S5" s="60">
        <f t="shared" ref="S5:S53" si="2">Q5+R5-M5</f>
        <v>505.16321118336447</v>
      </c>
      <c r="T5" s="81">
        <f t="shared" ref="T5:T53" si="3">S5*F5*G4</f>
        <v>424.07176667123298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MAX(D6,$D$3)*F5*('MORTALITY RATES MALE'!D65/1000)*G5</f>
        <v>335.12251097309854</v>
      </c>
      <c r="K6" s="47">
        <v>0</v>
      </c>
      <c r="L6" s="60">
        <f>D5*EXP('EIOPA RATES'!Q14)*DATA!$C$15*G6*F6</f>
        <v>571.77441773693772</v>
      </c>
      <c r="M6" s="47">
        <f>DATA!$C$13*((1+DATA!$C$10)^A6)*F6*G6</f>
        <v>31.954935849632967</v>
      </c>
      <c r="N6" s="47">
        <f t="shared" si="1"/>
        <v>7985.2774894248023</v>
      </c>
      <c r="O6" s="26">
        <f>N6*'EIOPA RATES'!G14</f>
        <v>7489.625685420222</v>
      </c>
      <c r="Q6" s="83">
        <f>B5*EXP('EIOPA RATES'!Q14)*(DATA!$C$14-DATA!$C$15)</f>
        <v>456.86261674469409</v>
      </c>
      <c r="R6" s="85">
        <f>C5*EXP('EIOPA RATES'!Q14)*(DATA!$C$14-DATA!$C$15)</f>
        <v>85.661740639630153</v>
      </c>
      <c r="S6" s="60">
        <f t="shared" si="2"/>
        <v>510.56942153469129</v>
      </c>
      <c r="T6" s="81">
        <f t="shared" si="3"/>
        <v>361.74564019439947</v>
      </c>
      <c r="W6" s="67" t="s">
        <v>70</v>
      </c>
      <c r="X6" s="70">
        <f>SUMPRODUCT(J4:J53,'EIOPA RATES'!G12:G61)</f>
        <v>3917.1321646973147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MAX(D7,$D$3)*F6*('MORTALITY RATES MALE'!D66/1000)*G6</f>
        <v>312.94822072699702</v>
      </c>
      <c r="K7" s="47">
        <v>0</v>
      </c>
      <c r="L7" s="60">
        <f>D6*EXP('EIOPA RATES'!Q15)*DATA!$C$15*G7*F7</f>
        <v>483.29465202487359</v>
      </c>
      <c r="M7" s="47">
        <f>DATA!$C$13*((1+DATA!$C$10)^A7)*F7*G7</f>
        <v>27.488438076556427</v>
      </c>
      <c r="N7" s="47">
        <f t="shared" si="1"/>
        <v>6779.7174590691538</v>
      </c>
      <c r="O7" s="26">
        <f>N7*'EIOPA RATES'!G15</f>
        <v>6205.0491126527813</v>
      </c>
      <c r="Q7" s="83">
        <f>B6*EXP('EIOPA RATES'!Q15)*(DATA!$C$14-DATA!$C$15)</f>
        <v>457.88978008483207</v>
      </c>
      <c r="R7" s="85">
        <f>C6*EXP('EIOPA RATES'!Q15)*(DATA!$C$14-DATA!$C$15)</f>
        <v>85.854333765906034</v>
      </c>
      <c r="S7" s="60">
        <f t="shared" si="2"/>
        <v>516.25567577418167</v>
      </c>
      <c r="T7" s="81">
        <f t="shared" si="3"/>
        <v>308.47877367074329</v>
      </c>
      <c r="W7" s="67" t="s">
        <v>74</v>
      </c>
      <c r="X7" s="70">
        <f>SUMPRODUCT(K4:K53,'EIOPA RATES'!G12:G61)</f>
        <v>4.6771487683792983E-5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MAX(D8,$D$3)*F7*('MORTALITY RATES MALE'!D67/1000)*G7</f>
        <v>291.39304078304662</v>
      </c>
      <c r="K8" s="47">
        <v>0</v>
      </c>
      <c r="L8" s="60">
        <f>D7*EXP('EIOPA RATES'!Q16)*DATA!$C$15*G8*F8</f>
        <v>408.7417046246095</v>
      </c>
      <c r="M8" s="47">
        <f>DATA!$C$13*((1+DATA!$C$10)^A8)*F8*G8</f>
        <v>23.62752176353268</v>
      </c>
      <c r="N8" s="47">
        <f t="shared" si="1"/>
        <v>5760.9522629820167</v>
      </c>
      <c r="O8" s="26">
        <f>N8*'EIOPA RATES'!G16</f>
        <v>5138.042989088889</v>
      </c>
      <c r="Q8" s="83">
        <f>B7*EXP('EIOPA RATES'!Q16)*(DATA!$C$14-DATA!$C$15)</f>
        <v>459.5470431522653</v>
      </c>
      <c r="R8" s="85">
        <f>C7*EXP('EIOPA RATES'!Q16)*(DATA!$C$14-DATA!$C$15)</f>
        <v>86.165070591049755</v>
      </c>
      <c r="S8" s="60">
        <f t="shared" si="2"/>
        <v>522.08459197978243</v>
      </c>
      <c r="T8" s="81">
        <f t="shared" si="3"/>
        <v>262.88709014039227</v>
      </c>
      <c r="W8" s="67" t="s">
        <v>73</v>
      </c>
      <c r="X8" s="70">
        <f>SUMPRODUCT(L4:L53,'EIOPA RATES'!G12:G61)</f>
        <v>4408.518983747761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MAX(D9,$D$3)*F8*('MORTALITY RATES MALE'!D68/1000)*G8</f>
        <v>273.32819586617711</v>
      </c>
      <c r="K9" s="47">
        <v>0</v>
      </c>
      <c r="L9" s="60">
        <f>D8*EXP('EIOPA RATES'!Q17)*DATA!$C$15*G9*F9</f>
        <v>345.63409921086526</v>
      </c>
      <c r="M9" s="47">
        <f>DATA!$C$13*((1+DATA!$C$10)^A9)*F9*G9</f>
        <v>20.289827877053902</v>
      </c>
      <c r="N9" s="47">
        <f t="shared" si="1"/>
        <v>4898.7041312580632</v>
      </c>
      <c r="O9" s="26">
        <f>N9*'EIOPA RATES'!G17</f>
        <v>4254.1804822795912</v>
      </c>
      <c r="Q9" s="83">
        <f>B8*EXP('EIOPA RATES'!Q17)*(DATA!$C$14-DATA!$C$15)</f>
        <v>461.57001416860459</v>
      </c>
      <c r="R9" s="85">
        <f>C8*EXP('EIOPA RATES'!Q17)*(DATA!$C$14-DATA!$C$15)</f>
        <v>86.544377656613378</v>
      </c>
      <c r="S9" s="60">
        <f t="shared" si="2"/>
        <v>527.82456394816404</v>
      </c>
      <c r="T9" s="81">
        <f t="shared" si="3"/>
        <v>223.75770542078268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MAX(D10,$D$3)*F9*('MORTALITY RATES MALE'!D69/1000)*G9</f>
        <v>257.56590901559775</v>
      </c>
      <c r="K10" s="47">
        <v>0</v>
      </c>
      <c r="L10" s="60">
        <f>D9*EXP('EIOPA RATES'!Q18)*DATA!$C$15*G10*F10</f>
        <v>292.19564794710919</v>
      </c>
      <c r="M10" s="47">
        <f>DATA!$C$13*((1+DATA!$C$10)^A10)*F10*G10</f>
        <v>17.404605440224138</v>
      </c>
      <c r="N10" s="47">
        <f t="shared" si="1"/>
        <v>4168.0469762912626</v>
      </c>
      <c r="O10" s="26">
        <f>N10*'EIOPA RATES'!G18</f>
        <v>3521.5563921125372</v>
      </c>
      <c r="Q10" s="83">
        <f>B9*EXP('EIOPA RATES'!Q18)*(DATA!$C$14-DATA!$C$15)</f>
        <v>463.99051262311571</v>
      </c>
      <c r="R10" s="85">
        <f>C9*EXP('EIOPA RATES'!Q18)*(DATA!$C$14-DATA!$C$15)</f>
        <v>86.998221116834216</v>
      </c>
      <c r="S10" s="60">
        <f t="shared" si="2"/>
        <v>533.58412829972576</v>
      </c>
      <c r="T10" s="81">
        <f t="shared" si="3"/>
        <v>190.22909981114466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MAX(D11,$D$3)*F10*('MORTALITY RATES MALE'!D70/1000)*G10</f>
        <v>243.66509506126155</v>
      </c>
      <c r="K11" s="47">
        <v>0</v>
      </c>
      <c r="L11" s="60">
        <f>D10*EXP('EIOPA RATES'!Q19)*DATA!$C$15*G11*F11</f>
        <v>246.90820443800163</v>
      </c>
      <c r="M11" s="47">
        <f>DATA!$C$13*((1+DATA!$C$10)^A11)*F11*G11</f>
        <v>14.910746638698756</v>
      </c>
      <c r="N11" s="47">
        <f t="shared" si="1"/>
        <v>3548.2494716739557</v>
      </c>
      <c r="O11" s="26">
        <f>N11*'EIOPA RATES'!G19</f>
        <v>2914.2600472549389</v>
      </c>
      <c r="Q11" s="83">
        <f>B10*EXP('EIOPA RATES'!Q19)*(DATA!$C$14-DATA!$C$15)</f>
        <v>466.80536833792246</v>
      </c>
      <c r="R11" s="85">
        <f>C10*EXP('EIOPA RATES'!Q19)*(DATA!$C$14-DATA!$C$15)</f>
        <v>87.526006563360482</v>
      </c>
      <c r="S11" s="60">
        <f t="shared" si="2"/>
        <v>539.42062826258416</v>
      </c>
      <c r="T11" s="81">
        <f t="shared" si="3"/>
        <v>161.52384237113614</v>
      </c>
      <c r="W11" s="66" t="s">
        <v>75</v>
      </c>
      <c r="X11" s="69">
        <f>D3-X3</f>
        <v>3589.8357391434765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MAX(D12,$D$3)*F11*('MORTALITY RATES MALE'!D71/1000)*G11</f>
        <v>226.32250673378084</v>
      </c>
      <c r="K12" s="47">
        <v>0</v>
      </c>
      <c r="L12" s="60">
        <f>D11*EXP('EIOPA RATES'!Q20)*DATA!$C$15*G12*F12</f>
        <v>208.50222886313801</v>
      </c>
      <c r="M12" s="47">
        <f>DATA!$C$13*((1+DATA!$C$10)^A12)*F12*G12</f>
        <v>12.759099767800144</v>
      </c>
      <c r="N12" s="47">
        <f t="shared" si="1"/>
        <v>3017.0426026266846</v>
      </c>
      <c r="O12" s="26">
        <f>N12*'EIOPA RATES'!G20</f>
        <v>2407.5745469633421</v>
      </c>
      <c r="Q12" s="83">
        <f>B11*EXP('EIOPA RATES'!Q20)*(DATA!$C$14-DATA!$C$15)</f>
        <v>469.88388598655206</v>
      </c>
      <c r="R12" s="85">
        <f>C11*EXP('EIOPA RATES'!Q20)*(DATA!$C$14-DATA!$C$15)</f>
        <v>88.103228622478554</v>
      </c>
      <c r="S12" s="60">
        <f t="shared" si="2"/>
        <v>545.22801484123045</v>
      </c>
      <c r="T12" s="81">
        <f t="shared" si="3"/>
        <v>136.96440653282988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MAX(D13,$D$3)*F12*('MORTALITY RATES MALE'!D72/1000)*G12</f>
        <v>210.61597903128876</v>
      </c>
      <c r="K13" s="47">
        <v>0</v>
      </c>
      <c r="L13" s="60">
        <f>D12*EXP('EIOPA RATES'!Q21)*DATA!$C$15*G13*F13</f>
        <v>175.73879969409975</v>
      </c>
      <c r="M13" s="47">
        <f>DATA!$C$13*((1+DATA!$C$10)^A13)*F13*G13</f>
        <v>10.903144473882108</v>
      </c>
      <c r="N13" s="47">
        <f t="shared" si="1"/>
        <v>2562.9489546082082</v>
      </c>
      <c r="O13" s="26">
        <f>N13*'EIOPA RATES'!G21</f>
        <v>1988.1617750781475</v>
      </c>
      <c r="Q13" s="83">
        <f>B12*EXP('EIOPA RATES'!Q21)*(DATA!$C$14-DATA!$C$15)</f>
        <v>472.73302600322535</v>
      </c>
      <c r="R13" s="85">
        <f>C12*EXP('EIOPA RATES'!Q21)*(DATA!$C$14-DATA!$C$15)</f>
        <v>88.637442375604778</v>
      </c>
      <c r="S13" s="60">
        <f t="shared" si="2"/>
        <v>550.46732390494799</v>
      </c>
      <c r="T13" s="81">
        <f t="shared" si="3"/>
        <v>115.84909973124975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MAX(D14,$D$3)*F13*('MORTALITY RATES MALE'!D73/1000)*G13</f>
        <v>193.09063043524046</v>
      </c>
      <c r="K14" s="47">
        <v>0</v>
      </c>
      <c r="L14" s="60">
        <f>D13*EXP('EIOPA RATES'!Q22)*DATA!$C$15*G14*F14</f>
        <v>148.25670173608273</v>
      </c>
      <c r="M14" s="47">
        <f>DATA!$C$13*((1+DATA!$C$10)^A14)*F14*G14</f>
        <v>9.3055583875057977</v>
      </c>
      <c r="N14" s="47">
        <f t="shared" si="1"/>
        <v>2177.6647792678905</v>
      </c>
      <c r="O14" s="26">
        <f>N14*'EIOPA RATES'!G22</f>
        <v>1638.6472236208492</v>
      </c>
      <c r="Q14" s="83">
        <f>B13*EXP('EIOPA RATES'!Q22)*(DATA!$C$14-DATA!$C$15)</f>
        <v>476.61984649345004</v>
      </c>
      <c r="R14" s="85">
        <f>C13*EXP('EIOPA RATES'!Q22)*(DATA!$C$14-DATA!$C$15)</f>
        <v>89.366221217521911</v>
      </c>
      <c r="S14" s="60">
        <f t="shared" si="2"/>
        <v>556.68050932346614</v>
      </c>
      <c r="T14" s="81">
        <f t="shared" si="3"/>
        <v>98.029691276328805</v>
      </c>
      <c r="W14" s="73" t="s">
        <v>77</v>
      </c>
      <c r="X14" s="72">
        <f>SUM(T3:T53)</f>
        <v>3253.7447015424373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MAX(D15,$D$3)*F14*('MORTALITY RATES MALE'!D74/1000)*G14</f>
        <v>181.46076859811734</v>
      </c>
      <c r="K15" s="47">
        <v>0</v>
      </c>
      <c r="L15" s="60">
        <f>D14*EXP('EIOPA RATES'!Q23)*DATA!$C$15*G15*F15</f>
        <v>124.75456281525467</v>
      </c>
      <c r="M15" s="47">
        <f>DATA!$C$13*((1+DATA!$C$10)^A15)*F15*G15</f>
        <v>7.9276129256474652</v>
      </c>
      <c r="N15" s="47">
        <f t="shared" si="1"/>
        <v>1851.5240510734998</v>
      </c>
      <c r="O15" s="26">
        <f>N15*'EIOPA RATES'!G23</f>
        <v>1352.4473724937588</v>
      </c>
      <c r="Q15" s="83">
        <f>B14*EXP('EIOPA RATES'!Q23)*(DATA!$C$14-DATA!$C$15)</f>
        <v>480.19142458855589</v>
      </c>
      <c r="R15" s="85">
        <f>C14*EXP('EIOPA RATES'!Q23)*(DATA!$C$14-DATA!$C$15)</f>
        <v>90.035892110354283</v>
      </c>
      <c r="S15" s="60">
        <f t="shared" si="2"/>
        <v>562.29970377326265</v>
      </c>
      <c r="T15" s="81">
        <f t="shared" si="3"/>
        <v>82.702626188430756</v>
      </c>
      <c r="W15" s="74" t="s">
        <v>78</v>
      </c>
      <c r="X15" s="70">
        <f>D3-X3-X14</f>
        <v>336.09103760103926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MAX(D16,$D$3)*F15*('MORTALITY RATES MALE'!D75/1000)*G15</f>
        <v>169.40637072952055</v>
      </c>
      <c r="K16" s="47">
        <v>0</v>
      </c>
      <c r="L16" s="60">
        <f>D15*EXP('EIOPA RATES'!Q24)*DATA!$C$15*G16*F16</f>
        <v>104.7350780589943</v>
      </c>
      <c r="M16" s="47">
        <f>DATA!$C$13*((1+DATA!$C$10)^A16)*F16*G16</f>
        <v>6.7405795123229648</v>
      </c>
      <c r="N16" s="47">
        <f t="shared" si="1"/>
        <v>1571.5521009448812</v>
      </c>
      <c r="O16" s="26">
        <f>N16*'EIOPA RATES'!G24</f>
        <v>1114.7502028604504</v>
      </c>
      <c r="Q16" s="83">
        <f>B15*EXP('EIOPA RATES'!Q24)*(DATA!$C$14-DATA!$C$15)</f>
        <v>483.61024766430512</v>
      </c>
      <c r="R16" s="85">
        <f>C15*EXP('EIOPA RATES'!Q24)*(DATA!$C$14-DATA!$C$15)</f>
        <v>90.67692143705726</v>
      </c>
      <c r="S16" s="60">
        <f t="shared" si="2"/>
        <v>567.5465895890394</v>
      </c>
      <c r="T16" s="81">
        <f t="shared" si="3"/>
        <v>69.583711771622291</v>
      </c>
      <c r="W16" s="75" t="s">
        <v>79</v>
      </c>
      <c r="X16" s="71">
        <f>(DATA!$C$14-DATA!$C$15)*X18*D3</f>
        <v>3000.3059439317199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MAX(D17,$D$3)*F16*('MORTALITY RATES MALE'!D76/1000)*G16</f>
        <v>159.71897224568011</v>
      </c>
      <c r="K17" s="47">
        <v>0</v>
      </c>
      <c r="L17" s="60">
        <f>D16*EXP('EIOPA RATES'!Q25)*DATA!$C$15*G17*F17</f>
        <v>87.61221472767366</v>
      </c>
      <c r="M17" s="47">
        <f>DATA!$C$13*((1+DATA!$C$10)^A17)*F17*G17</f>
        <v>5.7172623418476558</v>
      </c>
      <c r="N17" s="47">
        <f t="shared" si="1"/>
        <v>1332.7047014313839</v>
      </c>
      <c r="O17" s="26">
        <f>N17*'EIOPA RATES'!G25</f>
        <v>919.05134675786258</v>
      </c>
      <c r="Q17" s="83">
        <f>B16*EXP('EIOPA RATES'!Q25)*(DATA!$C$14-DATA!$C$15)</f>
        <v>486.49376679922625</v>
      </c>
      <c r="R17" s="85">
        <f>C16*EXP('EIOPA RATES'!Q25)*(DATA!$C$14-DATA!$C$15)</f>
        <v>91.217581274854965</v>
      </c>
      <c r="S17" s="60">
        <f t="shared" si="2"/>
        <v>571.99408573223354</v>
      </c>
      <c r="T17" s="81">
        <f t="shared" si="3"/>
        <v>58.31608016317977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MAX(D18,$D$3)*F17*('MORTALITY RATES MALE'!D77/1000)*G17</f>
        <v>147.76019107977416</v>
      </c>
      <c r="K18" s="47">
        <v>0</v>
      </c>
      <c r="L18" s="60">
        <f>D17*EXP('EIOPA RATES'!Q26)*DATA!$C$15*G18*F18</f>
        <v>73.091699334942447</v>
      </c>
      <c r="M18" s="47">
        <f>DATA!$C$13*((1+DATA!$C$10)^A18)*F18*G18</f>
        <v>4.8378652721730049</v>
      </c>
      <c r="N18" s="47">
        <f t="shared" si="1"/>
        <v>1126.4030738051611</v>
      </c>
      <c r="O18" s="26">
        <f>N18*'EIOPA RATES'!G26</f>
        <v>755.4410926015953</v>
      </c>
      <c r="Q18" s="83">
        <f>B17*EXP('EIOPA RATES'!Q26)*(DATA!$C$14-DATA!$C$15)</f>
        <v>489.23239117530414</v>
      </c>
      <c r="R18" s="85">
        <f>C17*EXP('EIOPA RATES'!Q26)*(DATA!$C$14-DATA!$C$15)</f>
        <v>91.73107334536958</v>
      </c>
      <c r="S18" s="60">
        <f t="shared" si="2"/>
        <v>576.12559924850075</v>
      </c>
      <c r="T18" s="81">
        <f t="shared" si="3"/>
        <v>48.728095323461325</v>
      </c>
      <c r="W18" s="66" t="s">
        <v>80</v>
      </c>
      <c r="X18" s="69">
        <f>SUMPRODUCT(O4:O53,A4:A53)/SUM(O4:O53)</f>
        <v>5.6396728269393241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MAX(D19,$D$3)*F18*('MORTALITY RATES MALE'!D78/1000)*G18</f>
        <v>138.57357341917827</v>
      </c>
      <c r="K19" s="47">
        <v>0</v>
      </c>
      <c r="L19" s="60">
        <f>D18*EXP('EIOPA RATES'!Q27)*DATA!$C$15*G19*F19</f>
        <v>60.812241216079038</v>
      </c>
      <c r="M19" s="47">
        <f>DATA!$C$13*((1+DATA!$C$10)^A19)*F19*G19</f>
        <v>4.0812692377695097</v>
      </c>
      <c r="N19" s="47">
        <f t="shared" si="1"/>
        <v>952.85595112000726</v>
      </c>
      <c r="O19" s="26">
        <f>N19*'EIOPA RATES'!G27</f>
        <v>621.28552773987553</v>
      </c>
      <c r="Q19" s="83">
        <f>B18*EXP('EIOPA RATES'!Q27)*(DATA!$C$14-DATA!$C$15)</f>
        <v>492.14927457160695</v>
      </c>
      <c r="R19" s="85">
        <f>C18*EXP('EIOPA RATES'!Q27)*(DATA!$C$14-DATA!$C$15)</f>
        <v>92.277988982176367</v>
      </c>
      <c r="S19" s="60">
        <f t="shared" si="2"/>
        <v>580.34599431601373</v>
      </c>
      <c r="T19" s="81">
        <f t="shared" si="3"/>
        <v>40.596683767244805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MAX(D20,$D$3)*F19*('MORTALITY RATES MALE'!D79/1000)*G19</f>
        <v>123.3301739088958</v>
      </c>
      <c r="K20" s="47">
        <v>0</v>
      </c>
      <c r="L20" s="60">
        <f>D19*EXP('EIOPA RATES'!Q28)*DATA!$C$15*G20*F20</f>
        <v>50.482250665807236</v>
      </c>
      <c r="M20" s="47">
        <f>DATA!$C$13*((1+DATA!$C$10)^A20)*F20*G20</f>
        <v>3.4363120827083646</v>
      </c>
      <c r="N20" s="47">
        <f t="shared" si="1"/>
        <v>799.33778460064195</v>
      </c>
      <c r="O20" s="26">
        <f>N20*'EIOPA RATES'!G28</f>
        <v>506.8537523505197</v>
      </c>
      <c r="Q20" s="83">
        <f>B19*EXP('EIOPA RATES'!Q28)*(DATA!$C$14-DATA!$C$15)</f>
        <v>494.93408882265277</v>
      </c>
      <c r="R20" s="85">
        <f>C19*EXP('EIOPA RATES'!Q28)*(DATA!$C$14-DATA!$C$15)</f>
        <v>92.800141654247454</v>
      </c>
      <c r="S20" s="60">
        <f t="shared" si="2"/>
        <v>584.29791839419181</v>
      </c>
      <c r="T20" s="81">
        <f t="shared" si="3"/>
        <v>33.739223895653879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MAX(D21,$D$3)*F20*('MORTALITY RATES MALE'!D80/1000)*G20</f>
        <v>113.00486097337442</v>
      </c>
      <c r="K21" s="47">
        <v>0</v>
      </c>
      <c r="L21" s="60">
        <f>D20*EXP('EIOPA RATES'!Q29)*DATA!$C$15*G21*F21</f>
        <v>41.715575441982438</v>
      </c>
      <c r="M21" s="47">
        <f>DATA!$C$13*((1+DATA!$C$10)^A21)*F21*G21</f>
        <v>2.8842145327092514</v>
      </c>
      <c r="N21" s="47">
        <f t="shared" si="1"/>
        <v>671.65945574901968</v>
      </c>
      <c r="O21" s="26">
        <f>N21*'EIOPA RATES'!G29</f>
        <v>414.77786472858656</v>
      </c>
      <c r="Q21" s="83">
        <f>B20*EXP('EIOPA RATES'!Q29)*(DATA!$C$14-DATA!$C$15)</f>
        <v>497.0179881475209</v>
      </c>
      <c r="R21" s="85">
        <f>C20*EXP('EIOPA RATES'!Q29)*(DATA!$C$14-DATA!$C$15)</f>
        <v>93.190872777660218</v>
      </c>
      <c r="S21" s="60">
        <f t="shared" si="2"/>
        <v>587.32464639247189</v>
      </c>
      <c r="T21" s="81">
        <f t="shared" si="3"/>
        <v>27.907039360839324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MAX(D22,$D$3)*F21*('MORTALITY RATES MALE'!D81/1000)*G21</f>
        <v>105.21209049880584</v>
      </c>
      <c r="K22" s="47">
        <v>0</v>
      </c>
      <c r="L22" s="60">
        <f>D21*EXP('EIOPA RATES'!Q30)*DATA!$C$15*G22*F22</f>
        <v>34.240432097558482</v>
      </c>
      <c r="M22" s="47">
        <f>DATA!$C$13*((1+DATA!$C$10)^A22)*F22*G22</f>
        <v>2.4104901208742051</v>
      </c>
      <c r="N22" s="47">
        <f t="shared" si="1"/>
        <v>563.79969986096091</v>
      </c>
      <c r="O22" s="26">
        <f>N22*'EIOPA RATES'!G30</f>
        <v>339.91220514943871</v>
      </c>
      <c r="Q22" s="83">
        <f>B21*EXP('EIOPA RATES'!Q30)*(DATA!$C$14-DATA!$C$15)</f>
        <v>497.89238215234604</v>
      </c>
      <c r="R22" s="85">
        <f>C21*EXP('EIOPA RATES'!Q30)*(DATA!$C$14-DATA!$C$15)</f>
        <v>93.35482165356494</v>
      </c>
      <c r="S22" s="60">
        <f t="shared" si="2"/>
        <v>588.83671368503678</v>
      </c>
      <c r="T22" s="81">
        <f t="shared" si="3"/>
        <v>22.924931286057294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MAX(D23,$D$3)*F22*('MORTALITY RATES MALE'!D82/1000)*G22</f>
        <v>98.352721493514366</v>
      </c>
      <c r="K23" s="47">
        <v>0</v>
      </c>
      <c r="L23" s="60">
        <f>D22*EXP('EIOPA RATES'!Q31)*DATA!$C$15*G23*F23</f>
        <v>27.882268446288471</v>
      </c>
      <c r="M23" s="47">
        <f>DATA!$C$13*((1+DATA!$C$10)^A23)*F23*G23</f>
        <v>2.0038867925817305</v>
      </c>
      <c r="N23" s="47">
        <f t="shared" si="1"/>
        <v>471.82253355295188</v>
      </c>
      <c r="O23" s="26">
        <f>N23*'EIOPA RATES'!G31</f>
        <v>278.44424065877843</v>
      </c>
      <c r="Q23" s="83">
        <f>B22*EXP('EIOPA RATES'!Q31)*(DATA!$C$14-DATA!$C$15)</f>
        <v>497.45831434029049</v>
      </c>
      <c r="R23" s="85">
        <f>C22*EXP('EIOPA RATES'!Q31)*(DATA!$C$14-DATA!$C$15)</f>
        <v>93.273433938804516</v>
      </c>
      <c r="S23" s="60">
        <f t="shared" si="2"/>
        <v>588.72786148651323</v>
      </c>
      <c r="T23" s="81">
        <f t="shared" si="3"/>
        <v>18.680797247611086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MAX(D24,$D$3)*F23*('MORTALITY RATES MALE'!D83/1000)*G23</f>
        <v>89.72826599632991</v>
      </c>
      <c r="K24" s="47">
        <v>0</v>
      </c>
      <c r="L24" s="60">
        <f>D23*EXP('EIOPA RATES'!Q32)*DATA!$C$15*G24*F24</f>
        <v>22.60406590811899</v>
      </c>
      <c r="M24" s="47">
        <f>DATA!$C$13*((1+DATA!$C$10)^A24)*F24*G24</f>
        <v>1.6573205854890232</v>
      </c>
      <c r="N24" s="47">
        <f t="shared" si="1"/>
        <v>392.52951126550471</v>
      </c>
      <c r="O24" s="26">
        <f>N24*'EIOPA RATES'!G32</f>
        <v>226.59245186601535</v>
      </c>
      <c r="Q24" s="83">
        <f>B23*EXP('EIOPA RATES'!Q32)*(DATA!$C$14-DATA!$C$15)</f>
        <v>497.37274660004852</v>
      </c>
      <c r="R24" s="85">
        <f>C23*EXP('EIOPA RATES'!Q32)*(DATA!$C$14-DATA!$C$15)</f>
        <v>93.257389987509157</v>
      </c>
      <c r="S24" s="60">
        <f t="shared" si="2"/>
        <v>588.97281600206861</v>
      </c>
      <c r="T24" s="81">
        <f t="shared" si="3"/>
        <v>15.153370368920065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MAX(D25,$D$3)*F24*('MORTALITY RATES MALE'!D84/1000)*G24</f>
        <v>84.502769109834134</v>
      </c>
      <c r="K25" s="47">
        <v>0</v>
      </c>
      <c r="L25" s="60">
        <f>D24*EXP('EIOPA RATES'!Q33)*DATA!$C$15*G25*F25</f>
        <v>18.202906872743114</v>
      </c>
      <c r="M25" s="47">
        <f>DATA!$C$13*((1+DATA!$C$10)^A25)*F25*G25</f>
        <v>1.3600723470694571</v>
      </c>
      <c r="N25" s="47">
        <f t="shared" si="1"/>
        <v>328.37028425064472</v>
      </c>
      <c r="O25" s="26">
        <f>N25*'EIOPA RATES'!G33</f>
        <v>185.21534322576207</v>
      </c>
      <c r="Q25" s="83">
        <f>B24*EXP('EIOPA RATES'!Q33)*(DATA!$C$14-DATA!$C$15)</f>
        <v>497.82975740835207</v>
      </c>
      <c r="R25" s="85">
        <f>C24*EXP('EIOPA RATES'!Q33)*(DATA!$C$14-DATA!$C$15)</f>
        <v>93.343079514066076</v>
      </c>
      <c r="S25" s="60">
        <f t="shared" si="2"/>
        <v>589.81276457534864</v>
      </c>
      <c r="T25" s="81">
        <f t="shared" si="3"/>
        <v>12.209094887879713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MAX(D26,$D$3)*F25*('MORTALITY RATES MALE'!D85/1000)*G25</f>
        <v>76.054601836793466</v>
      </c>
      <c r="K26" s="47">
        <v>0</v>
      </c>
      <c r="L26" s="60">
        <f>D25*EXP('EIOPA RATES'!Q34)*DATA!$C$15*G26*F26</f>
        <v>14.577881424315635</v>
      </c>
      <c r="M26" s="47">
        <f>DATA!$C$13*((1+DATA!$C$10)^A26)*F26*G26</f>
        <v>1.1087959873747357</v>
      </c>
      <c r="N26" s="47">
        <f t="shared" si="1"/>
        <v>271.3752133928291</v>
      </c>
      <c r="O26" s="26">
        <f>N26*'EIOPA RATES'!G34</f>
        <v>149.40252645651876</v>
      </c>
      <c r="Q26" s="83">
        <f>B25*EXP('EIOPA RATES'!Q34)*(DATA!$C$14-DATA!$C$15)</f>
        <v>498.82137556611747</v>
      </c>
      <c r="R26" s="85">
        <f>C25*EXP('EIOPA RATES'!Q34)*(DATA!$C$14-DATA!$C$15)</f>
        <v>93.529007918647096</v>
      </c>
      <c r="S26" s="60">
        <f t="shared" si="2"/>
        <v>591.24158749738979</v>
      </c>
      <c r="T26" s="81">
        <f t="shared" si="3"/>
        <v>9.7819117282949595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MAX(D27,$D$3)*F26*('MORTALITY RATES MALE'!D86/1000)*G26</f>
        <v>68.171797523319313</v>
      </c>
      <c r="K27" s="47">
        <v>0</v>
      </c>
      <c r="L27" s="60">
        <f>D26*EXP('EIOPA RATES'!Q35)*DATA!$C$15*G27*F27</f>
        <v>11.598974937315614</v>
      </c>
      <c r="M27" s="47">
        <f>DATA!$C$13*((1+DATA!$C$10)^A27)*F27*G27</f>
        <v>0.89716587949145066</v>
      </c>
      <c r="N27" s="47">
        <f t="shared" si="1"/>
        <v>223.59365295906986</v>
      </c>
      <c r="O27" s="26">
        <f>N27*'EIOPA RATES'!G35</f>
        <v>120.02779396661832</v>
      </c>
      <c r="Q27" s="83">
        <f>B26*EXP('EIOPA RATES'!Q35)*(DATA!$C$14-DATA!$C$15)</f>
        <v>500.32167895199501</v>
      </c>
      <c r="R27" s="85">
        <f>C26*EXP('EIOPA RATES'!Q35)*(DATA!$C$14-DATA!$C$15)</f>
        <v>93.810314803499125</v>
      </c>
      <c r="S27" s="60">
        <f t="shared" si="2"/>
        <v>593.23482787600267</v>
      </c>
      <c r="T27" s="81">
        <f t="shared" si="3"/>
        <v>7.7858554396417015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MAX(D28,$D$3)*F27*('MORTALITY RATES MALE'!D87/1000)*G27</f>
        <v>61.226095945186081</v>
      </c>
      <c r="K28" s="47">
        <v>0</v>
      </c>
      <c r="L28" s="60">
        <f>D27*EXP('EIOPA RATES'!Q36)*DATA!$C$15*G28*F28</f>
        <v>9.1528635039516129</v>
      </c>
      <c r="M28" s="47">
        <f>DATA!$C$13*((1+DATA!$C$10)^A28)*F28*G28</f>
        <v>0.71929699217873222</v>
      </c>
      <c r="N28" s="47">
        <f t="shared" si="1"/>
        <v>183.88152253848207</v>
      </c>
      <c r="O28" s="26">
        <f>N28*'EIOPA RATES'!G36</f>
        <v>96.160618272210158</v>
      </c>
      <c r="Q28" s="83">
        <f>B27*EXP('EIOPA RATES'!Q36)*(DATA!$C$14-DATA!$C$15)</f>
        <v>502.28634641936048</v>
      </c>
      <c r="R28" s="85">
        <f>C27*EXP('EIOPA RATES'!Q36)*(DATA!$C$14-DATA!$C$15)</f>
        <v>94.178689953630155</v>
      </c>
      <c r="S28" s="60">
        <f t="shared" si="2"/>
        <v>595.74573938081187</v>
      </c>
      <c r="T28" s="81">
        <f t="shared" si="3"/>
        <v>6.1457652181134206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MAX(D29,$D$3)*F28*('MORTALITY RATES MALE'!D88/1000)*G28</f>
        <v>53.313314924114643</v>
      </c>
      <c r="K29" s="47">
        <v>0</v>
      </c>
      <c r="L29" s="60">
        <f>D28*EXP('EIOPA RATES'!Q37)*DATA!$C$15*G29*F29</f>
        <v>7.1658951311753505</v>
      </c>
      <c r="M29" s="47">
        <f>DATA!$C$13*((1+DATA!$C$10)^A29)*F29*G29</f>
        <v>0.5718621018676151</v>
      </c>
      <c r="N29" s="47">
        <f t="shared" si="1"/>
        <v>149.34993363428831</v>
      </c>
      <c r="O29" s="26">
        <f>N29*'EIOPA RATES'!G37</f>
        <v>76.045318368094016</v>
      </c>
      <c r="Q29" s="83">
        <f>B28*EXP('EIOPA RATES'!Q37)*(DATA!$C$14-DATA!$C$15)</f>
        <v>504.52412190529066</v>
      </c>
      <c r="R29" s="85">
        <f>C28*EXP('EIOPA RATES'!Q37)*(DATA!$C$14-DATA!$C$15)</f>
        <v>94.598272857242051</v>
      </c>
      <c r="S29" s="60">
        <f t="shared" si="2"/>
        <v>598.55053266066511</v>
      </c>
      <c r="T29" s="81">
        <f t="shared" si="3"/>
        <v>4.8128102769418692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MAX(D30,$D$3)*F29*('MORTALITY RATES MALE'!D89/1000)*G29</f>
        <v>47.061708786643536</v>
      </c>
      <c r="K30" s="47">
        <v>0</v>
      </c>
      <c r="L30" s="60">
        <f>D29*EXP('EIOPA RATES'!Q38)*DATA!$C$15*G30*F30</f>
        <v>5.5507033973164122</v>
      </c>
      <c r="M30" s="47">
        <f>DATA!$C$13*((1+DATA!$C$10)^A30)*F30*G30</f>
        <v>0.44943860072756536</v>
      </c>
      <c r="N30" s="47">
        <f t="shared" si="1"/>
        <v>121.45770456298216</v>
      </c>
      <c r="O30" s="26">
        <f>N30*'EIOPA RATES'!G38</f>
        <v>60.163442885707859</v>
      </c>
      <c r="Q30" s="83">
        <f>B29*EXP('EIOPA RATES'!Q38)*(DATA!$C$14-DATA!$C$15)</f>
        <v>507.20161362011032</v>
      </c>
      <c r="R30" s="85">
        <f>C29*EXP('EIOPA RATES'!Q38)*(DATA!$C$14-DATA!$C$15)</f>
        <v>95.100302553770746</v>
      </c>
      <c r="S30" s="60">
        <f t="shared" si="2"/>
        <v>601.85247757315346</v>
      </c>
      <c r="T30" s="81">
        <f t="shared" si="3"/>
        <v>3.7287808094432564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MAX(D31,$D$3)*F30*('MORTALITY RATES MALE'!D90/1000)*G30</f>
        <v>41.691596207006157</v>
      </c>
      <c r="K31" s="47">
        <v>0</v>
      </c>
      <c r="L31" s="60">
        <f>D30*EXP('EIOPA RATES'!Q39)*DATA!$C$15*G31*F31</f>
        <v>4.2376946513931371</v>
      </c>
      <c r="M31" s="47">
        <f>DATA!$C$13*((1+DATA!$C$10)^A31)*F31*G31</f>
        <v>0.34800403576014166</v>
      </c>
      <c r="N31" s="47">
        <f t="shared" si="1"/>
        <v>98.49389001763295</v>
      </c>
      <c r="O31" s="26">
        <f>N31*'EIOPA RATES'!G39</f>
        <v>47.444716620505687</v>
      </c>
      <c r="Q31" s="83">
        <f>B30*EXP('EIOPA RATES'!Q39)*(DATA!$C$14-DATA!$C$15)</f>
        <v>510.0920166285681</v>
      </c>
      <c r="R31" s="85">
        <f>C30*EXP('EIOPA RATES'!Q39)*(DATA!$C$14-DATA!$C$15)</f>
        <v>95.642253117856569</v>
      </c>
      <c r="S31" s="60">
        <f t="shared" si="2"/>
        <v>605.38626571066447</v>
      </c>
      <c r="T31" s="81">
        <f t="shared" si="3"/>
        <v>2.8472336322490919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MAX(D32,$D$3)*F31*('MORTALITY RATES MALE'!D91/1000)*G31</f>
        <v>36.377648231418661</v>
      </c>
      <c r="K32" s="47">
        <v>0</v>
      </c>
      <c r="L32" s="60">
        <f>D31*EXP('EIOPA RATES'!Q40)*DATA!$C$15*G32*F32</f>
        <v>3.1824769264332597</v>
      </c>
      <c r="M32" s="47">
        <f>DATA!$C$13*((1+DATA!$C$10)^A32)*F32*G32</f>
        <v>0.26487903826969583</v>
      </c>
      <c r="N32" s="47">
        <f t="shared" si="1"/>
        <v>79.039026609198302</v>
      </c>
      <c r="O32" s="26">
        <f>N32*'EIOPA RATES'!G40</f>
        <v>36.998706407823796</v>
      </c>
      <c r="Q32" s="83">
        <f>B31*EXP('EIOPA RATES'!Q40)*(DATA!$C$14-DATA!$C$15)</f>
        <v>513.3587764398261</v>
      </c>
      <c r="R32" s="85">
        <f>C31*EXP('EIOPA RATES'!Q40)*(DATA!$C$14-DATA!$C$15)</f>
        <v>96.254770582467444</v>
      </c>
      <c r="S32" s="60">
        <f t="shared" si="2"/>
        <v>609.3486679840239</v>
      </c>
      <c r="T32" s="81">
        <f t="shared" si="3"/>
        <v>2.1385506756422723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MAX(D33,$D$3)*F32*('MORTALITY RATES MALE'!D92/1000)*G32</f>
        <v>30.91746287678161</v>
      </c>
      <c r="K33" s="47">
        <v>0</v>
      </c>
      <c r="L33" s="60">
        <f>D32*EXP('EIOPA RATES'!Q41)*DATA!$C$15*G33*F33</f>
        <v>2.3467123088263921</v>
      </c>
      <c r="M33" s="47">
        <f>DATA!$C$13*((1+DATA!$C$10)^A33)*F33*G33</f>
        <v>0.19792188980394515</v>
      </c>
      <c r="N33" s="47">
        <f t="shared" si="1"/>
        <v>62.377764413008279</v>
      </c>
      <c r="O33" s="26">
        <f>N33*'EIOPA RATES'!G41</f>
        <v>28.370376297886029</v>
      </c>
      <c r="Q33" s="83">
        <f>B32*EXP('EIOPA RATES'!Q41)*(DATA!$C$14-DATA!$C$15)</f>
        <v>516.73694398399039</v>
      </c>
      <c r="R33" s="85">
        <f>C32*EXP('EIOPA RATES'!Q41)*(DATA!$C$14-DATA!$C$15)</f>
        <v>96.88817699699824</v>
      </c>
      <c r="S33" s="60">
        <f t="shared" si="2"/>
        <v>613.42719909118466</v>
      </c>
      <c r="T33" s="81">
        <f t="shared" si="3"/>
        <v>1.5771128657713482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MAX(D34,$D$3)*F33*('MORTALITY RATES MALE'!D93/1000)*G33</f>
        <v>25.720766459991776</v>
      </c>
      <c r="K34" s="47">
        <v>0</v>
      </c>
      <c r="L34" s="60">
        <f>D33*EXP('EIOPA RATES'!Q42)*DATA!$C$15*G34*F34</f>
        <v>1.6964340286276012</v>
      </c>
      <c r="M34" s="47">
        <f>DATA!$C$13*((1+DATA!$C$10)^A34)*F34*G34</f>
        <v>0.14487194783285653</v>
      </c>
      <c r="N34" s="47">
        <f t="shared" si="1"/>
        <v>48.465028702291683</v>
      </c>
      <c r="O34" s="26">
        <f>N34*'EIOPA RATES'!G42</f>
        <v>21.400099564195671</v>
      </c>
      <c r="Q34" s="83">
        <f>B33*EXP('EIOPA RATES'!Q42)*(DATA!$C$14-DATA!$C$15)</f>
        <v>520.54267315245465</v>
      </c>
      <c r="R34" s="85">
        <f>C33*EXP('EIOPA RATES'!Q42)*(DATA!$C$14-DATA!$C$15)</f>
        <v>97.60175121608529</v>
      </c>
      <c r="S34" s="60">
        <f t="shared" si="2"/>
        <v>617.99955242070712</v>
      </c>
      <c r="T34" s="81">
        <f t="shared" si="3"/>
        <v>1.1401925663277019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MAX(D35,$D$3)*F34*('MORTALITY RATES MALE'!D94/1000)*G34</f>
        <v>20.855908313862006</v>
      </c>
      <c r="K35" s="47">
        <v>0</v>
      </c>
      <c r="L35" s="60">
        <f>D34*EXP('EIOPA RATES'!Q43)*DATA!$C$15*G35*F35</f>
        <v>1.1986787664653655</v>
      </c>
      <c r="M35" s="47">
        <f>DATA!$C$13*((1+DATA!$C$10)^A35)*F35*G35</f>
        <v>0.10365873923331376</v>
      </c>
      <c r="N35" s="47">
        <f t="shared" si="1"/>
        <v>36.927918231284465</v>
      </c>
      <c r="O35" s="26">
        <f>N35*'EIOPA RATES'!G43</f>
        <v>15.832030369413827</v>
      </c>
      <c r="Q35" s="83">
        <f>B34*EXP('EIOPA RATES'!Q43)*(DATA!$C$14-DATA!$C$15)</f>
        <v>524.32519088723791</v>
      </c>
      <c r="R35" s="85">
        <f>C34*EXP('EIOPA RATES'!Q43)*(DATA!$C$14-DATA!$C$15)</f>
        <v>98.310973291357158</v>
      </c>
      <c r="S35" s="60">
        <f t="shared" si="2"/>
        <v>622.53250543936178</v>
      </c>
      <c r="T35" s="81">
        <f t="shared" si="3"/>
        <v>0.80570030659025149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MAX(D36,$D$3)*F35*('MORTALITY RATES MALE'!D95/1000)*G35</f>
        <v>16.398269399519247</v>
      </c>
      <c r="K36" s="47">
        <v>0</v>
      </c>
      <c r="L36" s="60">
        <f>D35*EXP('EIOPA RATES'!Q44)*DATA!$C$15*G36*F36</f>
        <v>0.8272810780063814</v>
      </c>
      <c r="M36" s="47">
        <f>DATA!$C$13*((1+DATA!$C$10)^A36)*F36*G36</f>
        <v>7.2408236326151537E-2</v>
      </c>
      <c r="N36" s="47">
        <f t="shared" si="1"/>
        <v>27.491346211752802</v>
      </c>
      <c r="O36" s="26">
        <f>N36*'EIOPA RATES'!G44</f>
        <v>11.437951406803753</v>
      </c>
      <c r="Q36" s="83">
        <f>B35*EXP('EIOPA RATES'!Q44)*(DATA!$C$14-DATA!$C$15)</f>
        <v>528.40768738218912</v>
      </c>
      <c r="R36" s="85">
        <f>C35*EXP('EIOPA RATES'!Q44)*(DATA!$C$14-DATA!$C$15)</f>
        <v>99.076441384160503</v>
      </c>
      <c r="S36" s="60">
        <f t="shared" si="2"/>
        <v>627.41172053002344</v>
      </c>
      <c r="T36" s="81">
        <f t="shared" si="3"/>
        <v>0.55609116927390723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MAX(D37,$D$3)*F36*('MORTALITY RATES MALE'!D96/1000)*G36</f>
        <v>12.433766413908193</v>
      </c>
      <c r="K37" s="47">
        <v>0</v>
      </c>
      <c r="L37" s="60">
        <f>D36*EXP('EIOPA RATES'!Q45)*DATA!$C$15*G37*F37</f>
        <v>0.55776013079289843</v>
      </c>
      <c r="M37" s="47">
        <f>DATA!$C$13*((1+DATA!$C$10)^A37)*F37*G37</f>
        <v>4.9382999718246806E-2</v>
      </c>
      <c r="N37" s="47">
        <f t="shared" si="1"/>
        <v>19.91334059211303</v>
      </c>
      <c r="O37" s="26">
        <f>N37*'EIOPA RATES'!G45</f>
        <v>8.0358193775180862</v>
      </c>
      <c r="Q37" s="83">
        <f>B36*EXP('EIOPA RATES'!Q45)*(DATA!$C$14-DATA!$C$15)</f>
        <v>532.81222072374385</v>
      </c>
      <c r="R37" s="85">
        <f>C36*EXP('EIOPA RATES'!Q45)*(DATA!$C$14-DATA!$C$15)</f>
        <v>99.902291385702</v>
      </c>
      <c r="S37" s="60">
        <f t="shared" si="2"/>
        <v>632.66512910972767</v>
      </c>
      <c r="T37" s="81">
        <f t="shared" si="3"/>
        <v>0.37493552802625391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MAX(D38,$D$3)*F37*('MORTALITY RATES MALE'!D97/1000)*G37</f>
        <v>9.3004842383420883</v>
      </c>
      <c r="K38" s="47">
        <v>0</v>
      </c>
      <c r="L38" s="60">
        <f>D37*EXP('EIOPA RATES'!Q46)*DATA!$C$15*G38*F38</f>
        <v>0.36483112883969165</v>
      </c>
      <c r="M38" s="47">
        <f>DATA!$C$13*((1+DATA!$C$10)^A38)*F38*G38</f>
        <v>3.267861995453851E-2</v>
      </c>
      <c r="N38" s="47">
        <f t="shared" si="1"/>
        <v>14.193227311507828</v>
      </c>
      <c r="O38" s="26">
        <f>N38*'EIOPA RATES'!G46</f>
        <v>5.5558141135524526</v>
      </c>
      <c r="Q38" s="83">
        <f>B37*EXP('EIOPA RATES'!Q46)*(DATA!$C$14-DATA!$C$15)</f>
        <v>537.19570082991515</v>
      </c>
      <c r="R38" s="85">
        <f>C37*EXP('EIOPA RATES'!Q46)*(DATA!$C$14-DATA!$C$15)</f>
        <v>100.72419390560911</v>
      </c>
      <c r="S38" s="60">
        <f t="shared" si="2"/>
        <v>637.88721611556969</v>
      </c>
      <c r="T38" s="81">
        <f t="shared" si="3"/>
        <v>0.24525206029853525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MAX(D39,$D$3)*F38*('MORTALITY RATES MALE'!D98/1000)*G38</f>
        <v>6.6003248026651162</v>
      </c>
      <c r="K39" s="47">
        <v>0</v>
      </c>
      <c r="L39" s="60">
        <f>D38*EXP('EIOPA RATES'!Q47)*DATA!$C$15*G39*F39</f>
        <v>0.2324138721111719</v>
      </c>
      <c r="M39" s="47">
        <f>DATA!$C$13*((1+DATA!$C$10)^A39)*F39*G39</f>
        <v>2.1056338013032364E-2</v>
      </c>
      <c r="N39" s="47">
        <f t="shared" si="1"/>
        <v>9.717444400585789</v>
      </c>
      <c r="O39" s="26">
        <f>N39*'EIOPA RATES'!G47</f>
        <v>3.6889797613465132</v>
      </c>
      <c r="Q39" s="83">
        <f>B38*EXP('EIOPA RATES'!Q47)*(DATA!$C$14-DATA!$C$15)</f>
        <v>541.73104374692946</v>
      </c>
      <c r="R39" s="85">
        <f>C38*EXP('EIOPA RATES'!Q47)*(DATA!$C$14-DATA!$C$15)</f>
        <v>101.57457070254931</v>
      </c>
      <c r="S39" s="60">
        <f t="shared" si="2"/>
        <v>643.28455811146569</v>
      </c>
      <c r="T39" s="81">
        <f t="shared" si="3"/>
        <v>0.15623950579067991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MAX(D40,$D$3)*F39*('MORTALITY RATES MALE'!D99/1000)*G39</f>
        <v>4.5518144729185162</v>
      </c>
      <c r="K40" s="47">
        <v>0</v>
      </c>
      <c r="L40" s="60">
        <f>D39*EXP('EIOPA RATES'!Q48)*DATA!$C$15*G40*F40</f>
        <v>0.14387717091942692</v>
      </c>
      <c r="M40" s="47">
        <f>DATA!$C$13*((1+DATA!$C$10)^A40)*F40*G40</f>
        <v>1.3181621422440403E-2</v>
      </c>
      <c r="N40" s="47">
        <f t="shared" si="1"/>
        <v>6.4816218713011455</v>
      </c>
      <c r="O40" s="26">
        <f>N40*'EIOPA RATES'!G48</f>
        <v>2.3857928350501352</v>
      </c>
      <c r="Q40" s="83">
        <f>B39*EXP('EIOPA RATES'!Q48)*(DATA!$C$14-DATA!$C$15)</f>
        <v>546.42146038328121</v>
      </c>
      <c r="R40" s="85">
        <f>C39*EXP('EIOPA RATES'!Q48)*(DATA!$C$14-DATA!$C$15)</f>
        <v>102.45402382186526</v>
      </c>
      <c r="S40" s="60">
        <f t="shared" si="2"/>
        <v>648.86230258372404</v>
      </c>
      <c r="T40" s="81">
        <f t="shared" si="3"/>
        <v>9.6722183608524734E-2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MAX(D41,$D$3)*F40*('MORTALITY RATES MALE'!D100/1000)*G40</f>
        <v>3.0338843187745361</v>
      </c>
      <c r="K41" s="47">
        <v>0</v>
      </c>
      <c r="L41" s="60">
        <f>D40*EXP('EIOPA RATES'!Q49)*DATA!$C$15*G41*F41</f>
        <v>8.6465459108107406E-2</v>
      </c>
      <c r="M41" s="47">
        <f>DATA!$C$13*((1+DATA!$C$10)^A41)*F41*G41</f>
        <v>8.0090854994577156E-3</v>
      </c>
      <c r="N41" s="47">
        <f t="shared" si="1"/>
        <v>4.1937164448392279</v>
      </c>
      <c r="O41" s="26">
        <f>N41*'EIOPA RATES'!G49</f>
        <v>1.4964083315491823</v>
      </c>
      <c r="Q41" s="83">
        <f>B40*EXP('EIOPA RATES'!Q49)*(DATA!$C$14-DATA!$C$15)</f>
        <v>551.27028850852037</v>
      </c>
      <c r="R41" s="85">
        <f>C40*EXP('EIOPA RATES'!Q49)*(DATA!$C$14-DATA!$C$15)</f>
        <v>103.36317909534759</v>
      </c>
      <c r="S41" s="60">
        <f t="shared" si="2"/>
        <v>654.62545851836853</v>
      </c>
      <c r="T41" s="81">
        <f t="shared" si="3"/>
        <v>5.8127328571496689E-2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MAX(D42,$D$3)*F41*('MORTALITY RATES MALE'!D101/1000)*G41</f>
        <v>1.9572576040679168</v>
      </c>
      <c r="K42" s="47">
        <v>0</v>
      </c>
      <c r="L42" s="60">
        <f>D41*EXP('EIOPA RATES'!Q50)*DATA!$C$15*G42*F42</f>
        <v>5.0348368314612167E-2</v>
      </c>
      <c r="M42" s="47">
        <f>DATA!$C$13*((1+DATA!$C$10)^A42)*F42*G42</f>
        <v>4.7140720119720394E-3</v>
      </c>
      <c r="N42" s="47">
        <f t="shared" si="1"/>
        <v>2.6326684318956395</v>
      </c>
      <c r="O42" s="26">
        <f>N42*'EIOPA RATES'!G50</f>
        <v>0.91045070743831857</v>
      </c>
      <c r="Q42" s="83">
        <f>B41*EXP('EIOPA RATES'!Q50)*(DATA!$C$14-DATA!$C$15)</f>
        <v>556.28099668581945</v>
      </c>
      <c r="R42" s="85">
        <f>C41*EXP('EIOPA RATES'!Q50)*(DATA!$C$14-DATA!$C$15)</f>
        <v>104.3026868785912</v>
      </c>
      <c r="S42" s="60">
        <f t="shared" si="2"/>
        <v>660.57896949239864</v>
      </c>
      <c r="T42" s="81">
        <f t="shared" si="3"/>
        <v>3.3847401020143553E-2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MAX(D43,$D$3)*F42*('MORTALITY RATES MALE'!D102/1000)*G42</f>
        <v>1.2231799608985456</v>
      </c>
      <c r="K43" s="47">
        <v>0</v>
      </c>
      <c r="L43" s="60">
        <f>D42*EXP('EIOPA RATES'!Q51)*DATA!$C$15*G43*F43</f>
        <v>2.8311057117264841E-2</v>
      </c>
      <c r="M43" s="47">
        <f>DATA!$C$13*((1+DATA!$C$10)^A43)*F43*G43</f>
        <v>2.6788268748835064E-3</v>
      </c>
      <c r="N43" s="47">
        <f t="shared" si="1"/>
        <v>1.6029918503132023</v>
      </c>
      <c r="O43" s="26">
        <f>N43*'EIOPA RATES'!G51</f>
        <v>0.53716538460283436</v>
      </c>
      <c r="Q43" s="83">
        <f>B42*EXP('EIOPA RATES'!Q51)*(DATA!$C$14-DATA!$C$15)</f>
        <v>561.45718837824779</v>
      </c>
      <c r="R43" s="85">
        <f>C42*EXP('EIOPA RATES'!Q51)*(DATA!$C$14-DATA!$C$15)</f>
        <v>105.27322282092152</v>
      </c>
      <c r="S43" s="60">
        <f t="shared" si="2"/>
        <v>666.72773237229444</v>
      </c>
      <c r="T43" s="81">
        <f t="shared" si="3"/>
        <v>1.9032566969754777E-2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MAX(D44,$D$3)*F43*('MORTALITY RATES MALE'!D103/1000)*G43</f>
        <v>0.74721439290900005</v>
      </c>
      <c r="K44" s="47">
        <v>0</v>
      </c>
      <c r="L44" s="60">
        <f>D43*EXP('EIOPA RATES'!Q52)*DATA!$C$15*G44*F44</f>
        <v>1.5191945103227763E-2</v>
      </c>
      <c r="M44" s="47">
        <f>DATA!$C$13*((1+DATA!$C$10)^A44)*F44*G44</f>
        <v>1.4529817701980801E-3</v>
      </c>
      <c r="N44" s="47">
        <f t="shared" si="1"/>
        <v>0.95103897036700957</v>
      </c>
      <c r="O44" s="26">
        <f>N44*'EIOPA RATES'!G52</f>
        <v>0.30886729327324453</v>
      </c>
      <c r="Q44" s="83">
        <f>B43*EXP('EIOPA RATES'!Q52)*(DATA!$C$14-DATA!$C$15)</f>
        <v>566.57655123128723</v>
      </c>
      <c r="R44" s="85">
        <f>C43*EXP('EIOPA RATES'!Q52)*(DATA!$C$14-DATA!$C$15)</f>
        <v>106.23310335586639</v>
      </c>
      <c r="S44" s="60">
        <f t="shared" si="2"/>
        <v>672.80820160538349</v>
      </c>
      <c r="T44" s="81">
        <f t="shared" si="3"/>
        <v>1.0213050282425981E-2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MAX(D45,$D$3)*F44*('MORTALITY RATES MALE'!D104/1000)*G44</f>
        <v>0.43930767491298223</v>
      </c>
      <c r="K45" s="47">
        <v>0</v>
      </c>
      <c r="L45" s="60">
        <f>D44*EXP('EIOPA RATES'!Q53)*DATA!$C$15*G45*F45</f>
        <v>7.6933934677785752E-3</v>
      </c>
      <c r="M45" s="47">
        <f>DATA!$C$13*((1+DATA!$C$10)^A45)*F45*G45</f>
        <v>7.4329491015833122E-4</v>
      </c>
      <c r="N45" s="47">
        <f t="shared" si="1"/>
        <v>0.54253398127399333</v>
      </c>
      <c r="O45" s="26">
        <f>N45*'EIOPA RATES'!G53</f>
        <v>0.17066154327304564</v>
      </c>
      <c r="Q45" s="83">
        <f>B44*EXP('EIOPA RATES'!Q53)*(DATA!$C$14-DATA!$C$15)</f>
        <v>572.08733957286222</v>
      </c>
      <c r="R45" s="85">
        <f>C44*EXP('EIOPA RATES'!Q53)*(DATA!$C$14-DATA!$C$15)</f>
        <v>107.26637616991169</v>
      </c>
      <c r="S45" s="60">
        <f t="shared" si="2"/>
        <v>679.35297244786375</v>
      </c>
      <c r="T45" s="81">
        <f t="shared" si="3"/>
        <v>5.1720235632121848E-3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MAX(D46,$D$3)*F45*('MORTALITY RATES MALE'!D105/1000)*G45</f>
        <v>0.24035318072847422</v>
      </c>
      <c r="K46" s="47">
        <v>0</v>
      </c>
      <c r="L46" s="60">
        <f>D45*EXP('EIOPA RATES'!Q54)*DATA!$C$15*G46*F46</f>
        <v>3.6770950449709306E-3</v>
      </c>
      <c r="M46" s="47">
        <f>DATA!$C$13*((1+DATA!$C$10)^A46)*F46*G46</f>
        <v>3.5894955273899781E-4</v>
      </c>
      <c r="N46" s="47">
        <f t="shared" si="1"/>
        <v>0.28969412662643079</v>
      </c>
      <c r="O46" s="26">
        <f>N46*'EIOPA RATES'!G54</f>
        <v>8.8282056863239616E-2</v>
      </c>
      <c r="Q46" s="83">
        <f>B45*EXP('EIOPA RATES'!Q54)*(DATA!$C$14-DATA!$C$15)</f>
        <v>577.53347540376308</v>
      </c>
      <c r="R46" s="85">
        <f>C45*EXP('EIOPA RATES'!Q54)*(DATA!$C$14-DATA!$C$15)</f>
        <v>108.28752663820561</v>
      </c>
      <c r="S46" s="60">
        <f t="shared" si="2"/>
        <v>685.82064309241593</v>
      </c>
      <c r="T46" s="81">
        <f t="shared" si="3"/>
        <v>2.4719953750779794E-3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MAX(D47,$D$3)*F46*('MORTALITY RATES MALE'!D106/1000)*G46</f>
        <v>0.12359002311723558</v>
      </c>
      <c r="K47" s="47">
        <v>0</v>
      </c>
      <c r="L47" s="60">
        <f>D46*EXP('EIOPA RATES'!Q55)*DATA!$C$15*G47*F47</f>
        <v>1.6507424146221771E-3</v>
      </c>
      <c r="M47" s="47">
        <f>DATA!$C$13*((1+DATA!$C$10)^A47)*F47*G47</f>
        <v>1.6285262636353141E-4</v>
      </c>
      <c r="N47" s="47">
        <f t="shared" si="1"/>
        <v>0.14574203126905558</v>
      </c>
      <c r="O47" s="26">
        <f>N47*'EIOPA RATES'!G55</f>
        <v>4.3037114916109752E-2</v>
      </c>
      <c r="Q47" s="83">
        <f>B46*EXP('EIOPA RATES'!Q55)*(DATA!$C$14-DATA!$C$15)</f>
        <v>582.89514528361326</v>
      </c>
      <c r="R47" s="85">
        <f>C46*EXP('EIOPA RATES'!Q55)*(DATA!$C$14-DATA!$C$15)</f>
        <v>109.29283974067749</v>
      </c>
      <c r="S47" s="60">
        <f t="shared" si="2"/>
        <v>692.18782217166449</v>
      </c>
      <c r="T47" s="81">
        <f t="shared" si="3"/>
        <v>1.1097425386543134E-3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MAX(D48,$D$3)*F47*('MORTALITY RATES MALE'!D107/1000)*G47</f>
        <v>5.9487556440846141E-2</v>
      </c>
      <c r="K48" s="47">
        <v>0</v>
      </c>
      <c r="L48" s="60">
        <f>D47*EXP('EIOPA RATES'!Q56)*DATA!$C$15*G48*F48</f>
        <v>6.9319877525514167E-4</v>
      </c>
      <c r="M48" s="47">
        <f>DATA!$C$13*((1+DATA!$C$10)^A48)*F48*G48</f>
        <v>6.9070751031174318E-5</v>
      </c>
      <c r="N48" s="47">
        <f t="shared" si="1"/>
        <v>6.8790518479658766E-2</v>
      </c>
      <c r="O48" s="26">
        <f>N48*'EIOPA RATES'!G56</f>
        <v>1.9671910159179337E-2</v>
      </c>
      <c r="Q48" s="83">
        <f>B47*EXP('EIOPA RATES'!Q56)*(DATA!$C$14-DATA!$C$15)</f>
        <v>588.66697920111062</v>
      </c>
      <c r="R48" s="85">
        <f>C47*EXP('EIOPA RATES'!Q56)*(DATA!$C$14-DATA!$C$15)</f>
        <v>110.37505860020826</v>
      </c>
      <c r="S48" s="60">
        <f t="shared" si="2"/>
        <v>699.04196873056787</v>
      </c>
      <c r="T48" s="81">
        <f t="shared" si="3"/>
        <v>4.6601593731882349E-4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MAX(D49,$D$3)*F48*('MORTALITY RATES MALE'!D108/1000)*G48</f>
        <v>2.6646082693293958E-2</v>
      </c>
      <c r="K49" s="47">
        <v>0</v>
      </c>
      <c r="L49" s="60">
        <f>D48*EXP('EIOPA RATES'!Q57)*DATA!$C$15*G49*F49</f>
        <v>2.7068148101026633E-4</v>
      </c>
      <c r="M49" s="47">
        <f>DATA!$C$13*((1+DATA!$C$10)^A49)*F49*G49</f>
        <v>2.7247449477115824E-5</v>
      </c>
      <c r="N49" s="47">
        <f t="shared" si="1"/>
        <v>3.0278976784003632E-2</v>
      </c>
      <c r="O49" s="26">
        <f>N49*'EIOPA RATES'!G57</f>
        <v>8.3874268969861866E-3</v>
      </c>
      <c r="Q49" s="83">
        <f>B48*EXP('EIOPA RATES'!Q57)*(DATA!$C$14-DATA!$C$15)</f>
        <v>594.34542827579469</v>
      </c>
      <c r="R49" s="85">
        <f>C48*EXP('EIOPA RATES'!Q57)*(DATA!$C$14-DATA!$C$15)</f>
        <v>111.43976780171155</v>
      </c>
      <c r="S49" s="60">
        <f t="shared" si="2"/>
        <v>705.78516883005682</v>
      </c>
      <c r="T49" s="81">
        <f t="shared" si="3"/>
        <v>1.8197073651117515E-4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MAX(D50,$D$3)*F49*('MORTALITY RATES MALE'!D109/1000)*G49</f>
        <v>1.1055703769398247E-2</v>
      </c>
      <c r="K50" s="47">
        <v>0</v>
      </c>
      <c r="L50" s="60">
        <f>D49*EXP('EIOPA RATES'!Q58)*DATA!$C$15*G50*F50</f>
        <v>9.781688657336164E-5</v>
      </c>
      <c r="M50" s="47">
        <f>DATA!$C$13*((1+DATA!$C$10)^A50)*F50*G50</f>
        <v>9.9457193320818528E-6</v>
      </c>
      <c r="N50" s="47">
        <f t="shared" si="1"/>
        <v>1.236862459850312E-2</v>
      </c>
      <c r="O50" s="26">
        <f>N50*'EIOPA RATES'!G58</f>
        <v>3.3182010488862529E-3</v>
      </c>
      <c r="Q50" s="83">
        <f>B49*EXP('EIOPA RATES'!Q58)*(DATA!$C$14-DATA!$C$15)</f>
        <v>600.18349247417552</v>
      </c>
      <c r="R50" s="85">
        <f>C49*EXP('EIOPA RATES'!Q58)*(DATA!$C$14-DATA!$C$15)</f>
        <v>112.53440483890795</v>
      </c>
      <c r="S50" s="60">
        <f t="shared" si="2"/>
        <v>712.71788736736414</v>
      </c>
      <c r="T50" s="81">
        <f t="shared" si="3"/>
        <v>6.5759250560243701E-5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MAX(D51,$D$3)*F50*('MORTALITY RATES MALE'!D110/1000)*G50</f>
        <v>4.2271319595349795E-3</v>
      </c>
      <c r="K51" s="47">
        <v>0</v>
      </c>
      <c r="L51" s="60">
        <f>D50*EXP('EIOPA RATES'!Q59)*DATA!$C$15*G51*F51</f>
        <v>3.2541292966626747E-5</v>
      </c>
      <c r="M51" s="47">
        <f>DATA!$C$13*((1+DATA!$C$10)^A51)*F51*G51</f>
        <v>3.3414607326423682E-6</v>
      </c>
      <c r="N51" s="47">
        <f t="shared" si="1"/>
        <v>4.6639391545106124E-3</v>
      </c>
      <c r="O51" s="26">
        <f>N51*'EIOPA RATES'!G59</f>
        <v>1.2115798451100138E-3</v>
      </c>
      <c r="Q51" s="83">
        <f>B50*EXP('EIOPA RATES'!Q59)*(DATA!$C$14-DATA!$C$15)</f>
        <v>606.18477569710365</v>
      </c>
      <c r="R51" s="85">
        <f>C50*EXP('EIOPA RATES'!Q59)*(DATA!$C$14-DATA!$C$15)</f>
        <v>113.659645443207</v>
      </c>
      <c r="S51" s="60">
        <f t="shared" si="2"/>
        <v>719.84441779884992</v>
      </c>
      <c r="T51" s="81">
        <f t="shared" si="3"/>
        <v>2.1876499371813532E-5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MAX(D52,$D$3)*F51*('MORTALITY RATES MALE'!D111/1000)*G51</f>
        <v>1.4809791489631967E-3</v>
      </c>
      <c r="K52" s="47">
        <v>0</v>
      </c>
      <c r="L52" s="60">
        <f>D51*EXP('EIOPA RATES'!Q60)*DATA!$C$15*G52*F52</f>
        <v>9.9081521980083745E-6</v>
      </c>
      <c r="M52" s="47">
        <f>DATA!$C$13*((1+DATA!$C$10)^A52)*F52*G52</f>
        <v>1.0277901828020027E-6</v>
      </c>
      <c r="N52" s="47">
        <f t="shared" si="1"/>
        <v>1.613987577368736E-3</v>
      </c>
      <c r="O52" s="26">
        <f>N52*'EIOPA RATES'!G60</f>
        <v>4.0611429229590662E-4</v>
      </c>
      <c r="Q52" s="83">
        <f>B51*EXP('EIOPA RATES'!Q60)*(DATA!$C$14-DATA!$C$15)</f>
        <v>612.06135260519977</v>
      </c>
      <c r="R52" s="85">
        <f>C51*EXP('EIOPA RATES'!Q60)*(DATA!$C$14-DATA!$C$15)</f>
        <v>114.76150361347499</v>
      </c>
      <c r="S52" s="60">
        <f t="shared" si="2"/>
        <v>726.82285519088464</v>
      </c>
      <c r="T52" s="81">
        <f t="shared" si="3"/>
        <v>6.6609426447041285E-6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MAX(D53,$D$3)*F52*('MORTALITY RATES MALE'!D112/1000)*G52</f>
        <v>4.7316917909244775E-4</v>
      </c>
      <c r="K53" s="59">
        <f>G53*F53*D53</f>
        <v>1.9193386322154425E-4</v>
      </c>
      <c r="L53" s="77">
        <f>D52*EXP('EIOPA RATES'!Q61)*DATA!$C$15*G53*F53</f>
        <v>2.7475195144188343E-6</v>
      </c>
      <c r="M53" s="47">
        <f>DATA!$C$13*((1+DATA!$C$10)^A53)*F53*G53</f>
        <v>2.8786932648231728E-7</v>
      </c>
      <c r="N53" s="48">
        <f t="shared" si="1"/>
        <v>7.0198879271211987E-4</v>
      </c>
      <c r="O53" s="76">
        <f>N53*'EIOPA RATES'!G61</f>
        <v>1.7106444699962757E-4</v>
      </c>
      <c r="Q53" s="84">
        <f>B52*EXP('EIOPA RATES'!Q61)*(DATA!$C$14-DATA!$C$15)</f>
        <v>618.09085706632754</v>
      </c>
      <c r="R53" s="86">
        <f>C52*EXP('EIOPA RATES'!Q61)*(DATA!$C$14-DATA!$C$15)</f>
        <v>115.89203569993646</v>
      </c>
      <c r="S53" s="60">
        <f t="shared" si="2"/>
        <v>733.98289247839477</v>
      </c>
      <c r="T53" s="82">
        <f t="shared" si="3"/>
        <v>1.8470719417420183E-6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O1" workbookViewId="0">
      <selection activeCell="L36" sqref="L36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66227.460629981186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RATES'!Q12)*DATA!$C$15*G4*F4</f>
        <v>845.04803248521591</v>
      </c>
      <c r="M4" s="47">
        <f>DATA!$C$13*((1+DATA!$C$10)^A4)*F4*G4</f>
        <v>43.053913539375003</v>
      </c>
      <c r="N4" s="47">
        <f t="shared" ref="N4:N53" si="1">SUM(I4:M4)</f>
        <v>11780.697375916026</v>
      </c>
      <c r="O4" s="26">
        <f>N4*'EIOPA RATES'!G12</f>
        <v>11533.420833251124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528.95248646062475</v>
      </c>
      <c r="T4" s="81">
        <f>S4*F4*G3</f>
        <v>525.33966824713184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RATES'!Q13)*DATA!$C$15*G5*F5</f>
        <v>711.46215368045466</v>
      </c>
      <c r="M5" s="47">
        <f>DATA!$C$13*((1+DATA!$C$10)^A5)*F5*G5</f>
        <v>37.049495994933736</v>
      </c>
      <c r="N5" s="47">
        <f t="shared" si="1"/>
        <v>9957.1038225445518</v>
      </c>
      <c r="O5" s="26">
        <f>N5*'EIOPA RATES'!G13</f>
        <v>9553.4034728605511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533.77394269087404</v>
      </c>
      <c r="T5" s="81">
        <f t="shared" ref="T5:T53" si="3">S5*F5*G4</f>
        <v>447.25005205974014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RATES'!Q14)*DATA!$C$15*G6*F6</f>
        <v>600.09900188882602</v>
      </c>
      <c r="M6" s="47">
        <f>DATA!$C$13*((1+DATA!$C$10)^A6)*F6*G6</f>
        <v>31.861024712246451</v>
      </c>
      <c r="N6" s="47">
        <f t="shared" si="1"/>
        <v>8432.4845383254415</v>
      </c>
      <c r="O6" s="26">
        <f>N6*'EIOPA RATES'!G14</f>
        <v>7909.0742774801665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539.21724621862109</v>
      </c>
      <c r="T6" s="81">
        <f t="shared" si="3"/>
        <v>380.92025662742981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RATES'!Q15)*DATA!$C$15*G7*F7</f>
        <v>506.63689435015874</v>
      </c>
      <c r="M7" s="47">
        <f>DATA!$C$13*((1+DATA!$C$10)^A7)*F7*G7</f>
        <v>27.375275098388883</v>
      </c>
      <c r="N7" s="47">
        <f t="shared" si="1"/>
        <v>7155.4819137888016</v>
      </c>
      <c r="O7" s="26">
        <f>N7*'EIOPA RATES'!G15</f>
        <v>6548.9626917069645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544.98695000765122</v>
      </c>
      <c r="T7" s="81">
        <f t="shared" si="3"/>
        <v>324.30599582749153</v>
      </c>
      <c r="W7" s="67" t="s">
        <v>74</v>
      </c>
      <c r="X7" s="70">
        <f>SUMPRODUCT(K4:K53,'EIOPA RATES'!G12:G61)</f>
        <v>3.1116656089665124E-6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RATES'!Q16)*DATA!$C$15*G8*F8</f>
        <v>427.92565304452523</v>
      </c>
      <c r="M8" s="47">
        <f>DATA!$C$13*((1+DATA!$C$10)^A8)*F8*G8</f>
        <v>23.499636659980229</v>
      </c>
      <c r="N8" s="47">
        <f t="shared" si="1"/>
        <v>6076.4056768010887</v>
      </c>
      <c r="O8" s="26">
        <f>N8*'EIOPA RATES'!G16</f>
        <v>5419.387656995973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550.9341672803514</v>
      </c>
      <c r="T8" s="81">
        <f t="shared" si="3"/>
        <v>275.9123025210165</v>
      </c>
      <c r="W8" s="67" t="s">
        <v>73</v>
      </c>
      <c r="X8" s="70">
        <f>SUMPRODUCT(L4:L53,'EIOPA RATES'!G12:G61)</f>
        <v>4602.3150551495091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RATES'!Q17)*DATA!$C$15*G9*F9</f>
        <v>361.33386547348334</v>
      </c>
      <c r="M9" s="47">
        <f>DATA!$C$13*((1+DATA!$C$10)^A9)*F9*G9</f>
        <v>20.150881685802737</v>
      </c>
      <c r="N9" s="47">
        <f t="shared" si="1"/>
        <v>5163.5691789339216</v>
      </c>
      <c r="O9" s="26">
        <f>N9*'EIOPA RATES'!G17</f>
        <v>4484.1971736471751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556.81163602495303</v>
      </c>
      <c r="T9" s="81">
        <f t="shared" si="3"/>
        <v>234.42957212366753</v>
      </c>
      <c r="W9" s="68" t="s">
        <v>72</v>
      </c>
      <c r="X9" s="71">
        <f>SUMPRODUCT(M4:M53,'EIOPA RATES'!G12:G61)</f>
        <v>253.176309713731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RATES'!Q18)*DATA!$C$15*G10*F10</f>
        <v>304.97662446422493</v>
      </c>
      <c r="M10" s="47">
        <f>DATA!$C$13*((1+DATA!$C$10)^A10)*F10*G10</f>
        <v>17.257607913925707</v>
      </c>
      <c r="N10" s="47">
        <f t="shared" si="1"/>
        <v>4390.3410127475718</v>
      </c>
      <c r="O10" s="26">
        <f>N10*'EIOPA RATES'!G18</f>
        <v>3709.3712102909467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562.73053286496895</v>
      </c>
      <c r="T10" s="81">
        <f t="shared" si="3"/>
        <v>198.92572305246131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RATES'!Q19)*DATA!$C$15*G11*F11</f>
        <v>257.24407664470249</v>
      </c>
      <c r="M11" s="47">
        <f>DATA!$C$13*((1+DATA!$C$10)^A11)*F11*G11</f>
        <v>14.758181879340455</v>
      </c>
      <c r="N11" s="47">
        <f t="shared" si="1"/>
        <v>3734.6680887554035</v>
      </c>
      <c r="O11" s="26">
        <f>N11*'EIOPA RATES'!G19</f>
        <v>3067.370005323553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568.74852854306266</v>
      </c>
      <c r="T11" s="81">
        <f t="shared" si="3"/>
        <v>168.56322828659737</v>
      </c>
      <c r="W11" s="66" t="s">
        <v>75</v>
      </c>
      <c r="X11" s="69">
        <f>DATA!C4-X3</f>
        <v>3772.5393700188142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RATES'!Q20)*DATA!$C$15*G12*F12</f>
        <v>216.80001605391942</v>
      </c>
      <c r="M12" s="47">
        <f>DATA!$C$13*((1+DATA!$C$10)^A12)*F12*G12</f>
        <v>12.60353137276506</v>
      </c>
      <c r="N12" s="47">
        <f t="shared" si="1"/>
        <v>3172.332317754679</v>
      </c>
      <c r="O12" s="26">
        <f>N12*'EIOPA RATES'!G20</f>
        <v>2531.4944297060811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574.751326110425</v>
      </c>
      <c r="T12" s="81">
        <f t="shared" si="3"/>
        <v>142.6204337217994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RATES'!Q21)*DATA!$C$15*G13*F13</f>
        <v>182.33299219162177</v>
      </c>
      <c r="M13" s="47">
        <f>DATA!$C$13*((1+DATA!$C$10)^A13)*F13*G13</f>
        <v>10.746646794543091</v>
      </c>
      <c r="N13" s="47">
        <f t="shared" si="1"/>
        <v>2691.9207196591424</v>
      </c>
      <c r="O13" s="26">
        <f>N13*'EIOPA RATES'!G21</f>
        <v>2088.2093132382765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580.1696357094886</v>
      </c>
      <c r="T13" s="81">
        <f t="shared" si="3"/>
        <v>120.3475692967521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RATES'!Q22)*DATA!$C$15*G14*F14</f>
        <v>153.4540482293994</v>
      </c>
      <c r="M14" s="47">
        <f>DATA!$C$13*((1+DATA!$C$10)^A14)*F14*G14</f>
        <v>9.1501888915133787</v>
      </c>
      <c r="N14" s="47">
        <f t="shared" si="1"/>
        <v>2284.0848798952306</v>
      </c>
      <c r="O14" s="26">
        <f>N14*'EIOPA RATES'!G22</f>
        <v>1718.7261246944427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586.62461922529917</v>
      </c>
      <c r="T14" s="81">
        <f t="shared" si="3"/>
        <v>101.57796907190094</v>
      </c>
      <c r="W14" s="73" t="s">
        <v>77</v>
      </c>
      <c r="X14" s="72">
        <f>SUM(T3:T53)</f>
        <v>3398.6513479443297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RATES'!Q23)*DATA!$C$15*G15*F15</f>
        <v>128.78520469066447</v>
      </c>
      <c r="M15" s="47">
        <f>DATA!$C$13*((1+DATA!$C$10)^A15)*F15*G15</f>
        <v>7.7745556457705352</v>
      </c>
      <c r="N15" s="47">
        <f t="shared" si="1"/>
        <v>1939.6357900118587</v>
      </c>
      <c r="O15" s="26">
        <f>N15*'EIOPA RATES'!G23</f>
        <v>1416.8086697418003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592.46472508992429</v>
      </c>
      <c r="T15" s="81">
        <f t="shared" si="3"/>
        <v>85.456889875437795</v>
      </c>
      <c r="W15" s="74" t="s">
        <v>78</v>
      </c>
      <c r="X15" s="70">
        <f>DATA!C4-X3-X14</f>
        <v>373.88802207448452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RATES'!Q24)*DATA!$C$15*G16*F16</f>
        <v>107.79973677257095</v>
      </c>
      <c r="M16" s="47">
        <f>DATA!$C$13*((1+DATA!$C$10)^A16)*F16*G16</f>
        <v>6.5909251710112171</v>
      </c>
      <c r="N16" s="47">
        <f t="shared" si="1"/>
        <v>1643.9631830450969</v>
      </c>
      <c r="O16" s="26">
        <f>N16*'EIOPA RATES'!G24</f>
        <v>1166.113608764733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597.92188440937014</v>
      </c>
      <c r="T16" s="81">
        <f t="shared" si="3"/>
        <v>71.680275731384086</v>
      </c>
      <c r="W16" s="75" t="s">
        <v>79</v>
      </c>
      <c r="X16" s="71">
        <f>(DATA!$C$14-DATA!$C$15)*X18*DATA!C4</f>
        <v>3137.0935569913495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RATES'!Q25)*DATA!$C$15*G17*F17</f>
        <v>89.875798864443411</v>
      </c>
      <c r="M17" s="47">
        <f>DATA!$C$13*((1+DATA!$C$10)^A17)*F17*G17</f>
        <v>5.5717270222414399</v>
      </c>
      <c r="N17" s="47">
        <f t="shared" si="1"/>
        <v>1392.070302895117</v>
      </c>
      <c r="O17" s="26">
        <f>N17*'EIOPA RATES'!G25</f>
        <v>959.99067556621344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602.54548147679134</v>
      </c>
      <c r="T17" s="81">
        <f t="shared" si="3"/>
        <v>59.867115003907998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RATES'!Q26)*DATA!$C$15*G18*F18</f>
        <v>74.70347294149154</v>
      </c>
      <c r="M18" s="47">
        <f>DATA!$C$13*((1+DATA!$C$10)^A18)*F18*G18</f>
        <v>4.6973195821909703</v>
      </c>
      <c r="N18" s="47">
        <f t="shared" si="1"/>
        <v>1174.3079927999602</v>
      </c>
      <c r="O18" s="26">
        <f>N18*'EIOPA RATES'!G26</f>
        <v>787.56932909882789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606.84316938693917</v>
      </c>
      <c r="T18" s="81">
        <f t="shared" si="3"/>
        <v>49.835069680163066</v>
      </c>
      <c r="W18" s="66" t="s">
        <v>80</v>
      </c>
      <c r="X18" s="69">
        <f>SUMPRODUCT(O4:O53,A4:A53)/SUM(O4:O53)</f>
        <v>5.601952780341696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RATES'!Q27)*DATA!$C$15*G19*F19</f>
        <v>61.894740476900843</v>
      </c>
      <c r="M19" s="47">
        <f>DATA!$C$13*((1+DATA!$C$10)^A19)*F19*G19</f>
        <v>3.9462226761385359</v>
      </c>
      <c r="N19" s="47">
        <f t="shared" si="1"/>
        <v>991.45783330803874</v>
      </c>
      <c r="O19" s="26">
        <f>N19*'EIOPA RATES'!G27</f>
        <v>646.45490483066646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611.24037053837014</v>
      </c>
      <c r="T19" s="81">
        <f t="shared" si="3"/>
        <v>41.342995475982768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RATES'!Q28)*DATA!$C$15*G20*F20</f>
        <v>51.151765714344307</v>
      </c>
      <c r="M20" s="47">
        <f>DATA!$C$13*((1+DATA!$C$10)^A20)*F20*G20</f>
        <v>3.3077914879965511</v>
      </c>
      <c r="N20" s="47">
        <f t="shared" si="1"/>
        <v>829.16564380223497</v>
      </c>
      <c r="O20" s="26">
        <f>N20*'EIOPA RATES'!G28</f>
        <v>525.7673614056248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615.35981954031945</v>
      </c>
      <c r="T20" s="81">
        <f t="shared" si="3"/>
        <v>34.20388286546131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RATES'!Q29)*DATA!$C$15*G21*F21</f>
        <v>42.059836881548804</v>
      </c>
      <c r="M21" s="47">
        <f>DATA!$C$13*((1+DATA!$C$10)^A21)*F21*G21</f>
        <v>2.7626159274385822</v>
      </c>
      <c r="N21" s="47">
        <f t="shared" si="1"/>
        <v>694.80891469350559</v>
      </c>
      <c r="O21" s="26">
        <f>N21*'EIOPA RATES'!G29</f>
        <v>429.07362587425246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618.50986925696259</v>
      </c>
      <c r="T21" s="81">
        <f t="shared" si="3"/>
        <v>28.149787672850405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RATES'!Q30)*DATA!$C$15*G22*F22</f>
        <v>34.329391330503412</v>
      </c>
      <c r="M22" s="47">
        <f>DATA!$C$13*((1+DATA!$C$10)^A22)*F22*G22</f>
        <v>2.2959151187381903</v>
      </c>
      <c r="N22" s="47">
        <f t="shared" si="1"/>
        <v>581.65916360511414</v>
      </c>
      <c r="O22" s="26">
        <f>N22*'EIOPA RATES'!G30</f>
        <v>350.67959240693222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620.06956257169429</v>
      </c>
      <c r="T22" s="81">
        <f t="shared" si="3"/>
        <v>22.993445187586719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RATES'!Q31)*DATA!$C$15*G23*F23</f>
        <v>27.774733510114547</v>
      </c>
      <c r="M23" s="47">
        <f>DATA!$C$13*((1+DATA!$C$10)^A23)*F23*G23</f>
        <v>1.8963503872660805</v>
      </c>
      <c r="N23" s="47">
        <f t="shared" si="1"/>
        <v>485.33615644704361</v>
      </c>
      <c r="O23" s="26">
        <f>N23*'EIOPA RATES'!G31</f>
        <v>286.41925286720266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619.92654253809701</v>
      </c>
      <c r="T23" s="81">
        <f t="shared" si="3"/>
        <v>18.615146169893201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RATES'!Q32)*DATA!$C$15*G24*F24</f>
        <v>22.353751443264056</v>
      </c>
      <c r="M24" s="47">
        <f>DATA!$C$13*((1+DATA!$C$10)^A24)*F24*G24</f>
        <v>1.5570192527041666</v>
      </c>
      <c r="N24" s="47">
        <f t="shared" si="1"/>
        <v>402.16143764658131</v>
      </c>
      <c r="O24" s="26">
        <f>N24*'EIOPA RATES'!G32</f>
        <v>232.15259894347892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620.15891399735642</v>
      </c>
      <c r="T24" s="81">
        <f t="shared" si="3"/>
        <v>14.990096758704004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RATES'!Q33)*DATA!$C$15*G25*F25</f>
        <v>17.848807680855394</v>
      </c>
      <c r="M25" s="47">
        <f>DATA!$C$13*((1+DATA!$C$10)^A25)*F25*G25</f>
        <v>1.2669342555215957</v>
      </c>
      <c r="N25" s="47">
        <f t="shared" si="1"/>
        <v>335.16365868449532</v>
      </c>
      <c r="O25" s="26">
        <f>N25*'EIOPA RATES'!G33</f>
        <v>189.04710644483077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621.02026250491849</v>
      </c>
      <c r="T25" s="81">
        <f t="shared" si="3"/>
        <v>11.974768891946123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RATES'!Q34)*DATA!$C$15*G26*F26</f>
        <v>14.158188431440186</v>
      </c>
      <c r="M26" s="47">
        <f>DATA!$C$13*((1+DATA!$C$10)^A26)*F26*G26</f>
        <v>1.0230303677965744</v>
      </c>
      <c r="N26" s="47">
        <f t="shared" si="1"/>
        <v>275.40873244310109</v>
      </c>
      <c r="O26" s="26">
        <f>N26*'EIOPA RATES'!G34</f>
        <v>151.623134334029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622.50368908985024</v>
      </c>
      <c r="T26" s="81">
        <f t="shared" si="3"/>
        <v>9.5024933531539428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RATES'!Q35)*DATA!$C$15*G27*F27</f>
        <v>11.144201945557356</v>
      </c>
      <c r="M27" s="47">
        <f>DATA!$C$13*((1+DATA!$C$10)^A27)*F27*G27</f>
        <v>0.81889028160351418</v>
      </c>
      <c r="N27" s="47">
        <f t="shared" si="1"/>
        <v>225.42853688407661</v>
      </c>
      <c r="O27" s="26">
        <f>N27*'EIOPA RATES'!G35</f>
        <v>121.01278198747097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624.58320840839019</v>
      </c>
      <c r="T27" s="81">
        <f t="shared" si="3"/>
        <v>7.4820907076143515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RATES'!Q36)*DATA!$C$15*G28*F28</f>
        <v>8.6866320949871749</v>
      </c>
      <c r="M28" s="47">
        <f>DATA!$C$13*((1+DATA!$C$10)^A28)*F28*G28</f>
        <v>0.64852435728124014</v>
      </c>
      <c r="N28" s="47">
        <f t="shared" si="1"/>
        <v>184.02521515854474</v>
      </c>
      <c r="O28" s="26">
        <f>N28*'EIOPA RATES'!G36</f>
        <v>96.235762152876518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627.20940866691944</v>
      </c>
      <c r="T28" s="81">
        <f t="shared" si="3"/>
        <v>5.8337206963027883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RATES'!Q37)*DATA!$C$15*G29*F29</f>
        <v>6.7085281099532752</v>
      </c>
      <c r="M29" s="47">
        <f>DATA!$C$13*((1+DATA!$C$10)^A29)*F29*G29</f>
        <v>0.50859456765847078</v>
      </c>
      <c r="N29" s="47">
        <f t="shared" si="1"/>
        <v>148.06942085600113</v>
      </c>
      <c r="O29" s="26">
        <f>N29*'EIOPA RATES'!G37</f>
        <v>75.393312709104521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630.14655781395481</v>
      </c>
      <c r="T29" s="81">
        <f t="shared" si="3"/>
        <v>4.5062978074118121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RATES'!Q38)*DATA!$C$15*G30*F30</f>
        <v>5.116014283499462</v>
      </c>
      <c r="M30" s="47">
        <f>DATA!$C$13*((1+DATA!$C$10)^A30)*F30*G30</f>
        <v>0.39352986990628913</v>
      </c>
      <c r="N30" s="47">
        <f t="shared" si="1"/>
        <v>119.21728000175716</v>
      </c>
      <c r="O30" s="26">
        <f>N30*'EIOPA RATES'!G38</f>
        <v>59.053660220096056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633.60848715523161</v>
      </c>
      <c r="T30" s="81">
        <f t="shared" si="3"/>
        <v>3.437202510625768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RATES'!Q39)*DATA!$C$15*G31*F31</f>
        <v>3.8356959676329394</v>
      </c>
      <c r="M31" s="47">
        <f>DATA!$C$13*((1+DATA!$C$10)^A31)*F31*G31</f>
        <v>0.2992418985247135</v>
      </c>
      <c r="N31" s="47">
        <f t="shared" si="1"/>
        <v>95.589862879359757</v>
      </c>
      <c r="O31" s="26">
        <f>N31*'EIOPA RATES'!G39</f>
        <v>46.045840562214529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637.31577888718539</v>
      </c>
      <c r="T31" s="81">
        <f t="shared" si="3"/>
        <v>2.5774089548610553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RATES'!Q40)*DATA!$C$15*G32*F32</f>
        <v>2.820482521436813</v>
      </c>
      <c r="M32" s="47">
        <f>DATA!$C$13*((1+DATA!$C$10)^A32)*F32*G32</f>
        <v>0.22301257141976016</v>
      </c>
      <c r="N32" s="47">
        <f t="shared" si="1"/>
        <v>75.6636890157409</v>
      </c>
      <c r="O32" s="26">
        <f>N32*'EIOPA RATES'!G40</f>
        <v>35.418687902976885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641.4754579783629</v>
      </c>
      <c r="T32" s="81">
        <f t="shared" si="3"/>
        <v>1.8954637347979935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RATES'!Q41)*DATA!$C$15*G33*F33</f>
        <v>2.0297723678697146</v>
      </c>
      <c r="M33" s="47">
        <f>DATA!$C$13*((1+DATA!$C$10)^A33)*F33*G33</f>
        <v>0.16263159414092734</v>
      </c>
      <c r="N33" s="47">
        <f t="shared" si="1"/>
        <v>58.714241634854851</v>
      </c>
      <c r="O33" s="26">
        <f>N33*'EIOPA RATES'!G41</f>
        <v>26.704149225304139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645.75854838584701</v>
      </c>
      <c r="T33" s="81">
        <f t="shared" si="3"/>
        <v>1.3642092819377871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RATES'!Q42)*DATA!$C$15*G34*F34</f>
        <v>1.4267145448442999</v>
      </c>
      <c r="M34" s="47">
        <f>DATA!$C$13*((1+DATA!$C$10)^A34)*F34*G34</f>
        <v>0.11574654012113779</v>
      </c>
      <c r="N34" s="47">
        <f t="shared" si="1"/>
        <v>44.70649022526797</v>
      </c>
      <c r="O34" s="26">
        <f>N34*'EIOPA RATES'!G42</f>
        <v>19.740488504884269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650.56259490044727</v>
      </c>
      <c r="T34" s="81">
        <f t="shared" si="3"/>
        <v>0.95896521167105131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RATES'!Q43)*DATA!$C$15*G35*F35</f>
        <v>0.9760852372875406</v>
      </c>
      <c r="M35" s="47">
        <f>DATA!$C$13*((1+DATA!$C$10)^A35)*F35*G35</f>
        <v>8.0188937617407821E-2</v>
      </c>
      <c r="N35" s="47">
        <f t="shared" si="1"/>
        <v>33.254513075970486</v>
      </c>
      <c r="O35" s="26">
        <f>N35*'EIOPA RATES'!G43</f>
        <v>14.257138938658258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655.32629967142998</v>
      </c>
      <c r="T35" s="81">
        <f t="shared" si="3"/>
        <v>0.6561114711446443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RATES'!Q44)*DATA!$C$15*G36*F36</f>
        <v>0.64928425016024849</v>
      </c>
      <c r="M36" s="47">
        <f>DATA!$C$13*((1+DATA!$C$10)^A36)*F36*G36</f>
        <v>5.3987516751452018E-2</v>
      </c>
      <c r="N36" s="47">
        <f t="shared" si="1"/>
        <v>24.059757494626393</v>
      </c>
      <c r="O36" s="26">
        <f>N36*'EIOPA RATES'!G44</f>
        <v>10.010216850179967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660.45562171098493</v>
      </c>
      <c r="T36" s="81">
        <f t="shared" si="3"/>
        <v>0.43645793624282464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RATES'!Q45)*DATA!$C$15*G37*F37</f>
        <v>0.41994229705849484</v>
      </c>
      <c r="M37" s="47">
        <f>DATA!$C$13*((1+DATA!$C$10)^A37)*F37*G37</f>
        <v>3.5321832330408705E-2</v>
      </c>
      <c r="N37" s="47">
        <f t="shared" si="1"/>
        <v>16.852018099741649</v>
      </c>
      <c r="O37" s="26">
        <f>N37*'EIOPA RATES'!G45</f>
        <v>6.800454849339765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665.97995407234941</v>
      </c>
      <c r="T37" s="81">
        <f t="shared" si="3"/>
        <v>0.28229917687412026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RATES'!Q46)*DATA!$C$15*G38*F38</f>
        <v>0.26190395016682705</v>
      </c>
      <c r="M38" s="47">
        <f>DATA!$C$13*((1+DATA!$C$10)^A38)*F38*G38</f>
        <v>2.2286274461689647E-2</v>
      </c>
      <c r="N38" s="47">
        <f t="shared" si="1"/>
        <v>11.564073338971777</v>
      </c>
      <c r="O38" s="26">
        <f>N38*'EIOPA RATES'!G46</f>
        <v>4.5266548936846149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671.47233976293228</v>
      </c>
      <c r="T38" s="81">
        <f t="shared" si="3"/>
        <v>0.17606403887145519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RATES'!Q47)*DATA!$C$15*G39*F39</f>
        <v>0.15819663718191782</v>
      </c>
      <c r="M39" s="47">
        <f>DATA!$C$13*((1+DATA!$C$10)^A39)*F39*G39</f>
        <v>1.3615752549668984E-2</v>
      </c>
      <c r="N39" s="47">
        <f t="shared" si="1"/>
        <v>7.5700129915791639</v>
      </c>
      <c r="O39" s="26">
        <f>N39*'EIOPA RATES'!G47</f>
        <v>2.8737622329367061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677.15018893111221</v>
      </c>
      <c r="T39" s="81">
        <f t="shared" si="3"/>
        <v>0.10634854206217026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RATES'!Q48)*DATA!$C$15*G40*F40</f>
        <v>9.227773191629994E-2</v>
      </c>
      <c r="M40" s="47">
        <f>DATA!$C$13*((1+DATA!$C$10)^A40)*F40*G40</f>
        <v>8.0315147571057687E-3</v>
      </c>
      <c r="N40" s="47">
        <f t="shared" si="1"/>
        <v>4.8003319145022578</v>
      </c>
      <c r="O40" s="26">
        <f>N40*'EIOPA RATES'!G48</f>
        <v>1.7669339117406655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683.01879396434435</v>
      </c>
      <c r="T40" s="81">
        <f t="shared" si="3"/>
        <v>6.2034720570862248E-2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RATES'!Q49)*DATA!$C$15*G41*F41</f>
        <v>5.1904458054293771E-2</v>
      </c>
      <c r="M41" s="47">
        <f>DATA!$C$13*((1+DATA!$C$10)^A41)*F41*G41</f>
        <v>4.5673947066896805E-3</v>
      </c>
      <c r="N41" s="47">
        <f t="shared" si="1"/>
        <v>2.9337137404639235</v>
      </c>
      <c r="O41" s="26">
        <f>N41*'EIOPA RATES'!G49</f>
        <v>1.0468122347692081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689.08329324094382</v>
      </c>
      <c r="T41" s="81">
        <f t="shared" si="3"/>
        <v>3.4893522031918915E-2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RATES'!Q50)*DATA!$C$15*G42*F42</f>
        <v>2.8079267070586725E-2</v>
      </c>
      <c r="M42" s="47">
        <f>DATA!$C$13*((1+DATA!$C$10)^A42)*F42*G42</f>
        <v>2.4975844674382203E-3</v>
      </c>
      <c r="N42" s="47">
        <f t="shared" si="1"/>
        <v>1.7277174985734829</v>
      </c>
      <c r="O42" s="26">
        <f>N42*'EIOPA RATES'!G50</f>
        <v>0.59749325048774105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695.34874827280692</v>
      </c>
      <c r="T42" s="81">
        <f t="shared" si="3"/>
        <v>1.8876750396364651E-2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RATES'!Q51)*DATA!$C$15*G43*F43</f>
        <v>1.4544007013778655E-2</v>
      </c>
      <c r="M43" s="47">
        <f>DATA!$C$13*((1+DATA!$C$10)^A43)*F43*G43</f>
        <v>1.3073631571172532E-3</v>
      </c>
      <c r="N43" s="47">
        <f t="shared" si="1"/>
        <v>0.97954577583353308</v>
      </c>
      <c r="O43" s="26">
        <f>N43*'EIOPA RATES'!G51</f>
        <v>0.32824750999756713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701.8201781096526</v>
      </c>
      <c r="T43" s="81">
        <f t="shared" si="3"/>
        <v>9.777465493104676E-3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RATES'!Q52)*DATA!$C$15*G44*F44</f>
        <v>7.1038293185429991E-3</v>
      </c>
      <c r="M44" s="47">
        <f>DATA!$C$13*((1+DATA!$C$10)^A44)*F44*G44</f>
        <v>6.4545044804277139E-4</v>
      </c>
      <c r="N44" s="47">
        <f t="shared" si="1"/>
        <v>0.53671718114632561</v>
      </c>
      <c r="O44" s="26">
        <f>N44*'EIOPA RATES'!G52</f>
        <v>0.17430871726522235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708.22004358866104</v>
      </c>
      <c r="T44" s="81">
        <f t="shared" si="3"/>
        <v>4.775679223080676E-3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RATES'!Q53)*DATA!$C$15*G45*F45</f>
        <v>3.222541668988037E-3</v>
      </c>
      <c r="M45" s="47">
        <f>DATA!$C$13*((1+DATA!$C$10)^A45)*F45*G45</f>
        <v>2.957776550550446E-4</v>
      </c>
      <c r="N45" s="47">
        <f t="shared" si="1"/>
        <v>0.2794598974560471</v>
      </c>
      <c r="O45" s="26">
        <f>N45*'EIOPA RATES'!G53</f>
        <v>8.7907963425225305E-2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715.10887868842269</v>
      </c>
      <c r="T45" s="81">
        <f t="shared" si="3"/>
        <v>2.1664136713320978E-3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RATES'!Q54)*DATA!$C$15*G46*F46</f>
        <v>1.3564785026810675E-3</v>
      </c>
      <c r="M46" s="47">
        <f>DATA!$C$13*((1+DATA!$C$10)^A46)*F46*G46</f>
        <v>1.2579549306950799E-4</v>
      </c>
      <c r="N46" s="47">
        <f t="shared" si="1"/>
        <v>0.13397430123924667</v>
      </c>
      <c r="O46" s="26">
        <f>N46*'EIOPA RATES'!G54</f>
        <v>4.082763781907086E-2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721.91671845921076</v>
      </c>
      <c r="T46" s="81">
        <f t="shared" si="3"/>
        <v>9.1191816222648849E-4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RATES'!Q55)*DATA!$C$15*G47*F47</f>
        <v>5.2574510725120639E-4</v>
      </c>
      <c r="M47" s="47">
        <f>DATA!$C$13*((1+DATA!$C$10)^A47)*F47*G47</f>
        <v>4.9273600906759512E-5</v>
      </c>
      <c r="N47" s="47">
        <f t="shared" si="1"/>
        <v>5.9483926463523025E-2</v>
      </c>
      <c r="O47" s="26">
        <f>N47*'EIOPA RATES'!G55</f>
        <v>1.7565396588620302E-2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728.61888233091565</v>
      </c>
      <c r="T47" s="81">
        <f t="shared" si="3"/>
        <v>3.5344206500649106E-4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RATES'!Q56)*DATA!$C$15*G48*F48</f>
        <v>1.8619722705911452E-4</v>
      </c>
      <c r="M48" s="47">
        <f>DATA!$C$13*((1+DATA!$C$10)^A48)*F48*G48</f>
        <v>1.7625165585085551E-5</v>
      </c>
      <c r="N48" s="47">
        <f t="shared" si="1"/>
        <v>2.428609468631053E-2</v>
      </c>
      <c r="O48" s="26">
        <f>N48*'EIOPA RATES'!G56</f>
        <v>6.9450541054970304E-3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735.83370637622272</v>
      </c>
      <c r="T48" s="81">
        <f t="shared" si="3"/>
        <v>1.2517460342803226E-4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RATES'!Q57)*DATA!$C$15*G49*F49</f>
        <v>5.9643464409371031E-5</v>
      </c>
      <c r="M49" s="47">
        <f>DATA!$C$13*((1+DATA!$C$10)^A49)*F49*G49</f>
        <v>5.7036619690994405E-6</v>
      </c>
      <c r="N49" s="47">
        <f t="shared" si="1"/>
        <v>9.0311000020818766E-3</v>
      </c>
      <c r="O49" s="26">
        <f>N49*'EIOPA RATES'!G57</f>
        <v>2.5016595378101088E-3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742.93177964108145</v>
      </c>
      <c r="T49" s="81">
        <f t="shared" si="3"/>
        <v>4.0096446353932185E-5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RATES'!Q58)*DATA!$C$15*G50*F50</f>
        <v>1.7107306251865963E-5</v>
      </c>
      <c r="M50" s="47">
        <f>DATA!$C$13*((1+DATA!$C$10)^A50)*F50*G50</f>
        <v>1.6524472291637539E-6</v>
      </c>
      <c r="N50" s="47">
        <f t="shared" si="1"/>
        <v>3.0310239943250063E-3</v>
      </c>
      <c r="O50" s="26">
        <f>N50*'EIOPA RATES'!G58</f>
        <v>8.1314999231085262E-4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750.22936394027215</v>
      </c>
      <c r="T50" s="81">
        <f t="shared" si="3"/>
        <v>1.1500710059956699E-5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RATES'!Q59)*DATA!$C$15*G51*F51</f>
        <v>4.3418698287552748E-6</v>
      </c>
      <c r="M51" s="47">
        <f>DATA!$C$13*((1+DATA!$C$10)^A51)*F51*G51</f>
        <v>4.2354734263982777E-7</v>
      </c>
      <c r="N51" s="47">
        <f t="shared" si="1"/>
        <v>9.0844201239004935E-4</v>
      </c>
      <c r="O51" s="26">
        <f>N51*'EIOPA RATES'!G59</f>
        <v>2.3599150765045874E-4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757.73096919783222</v>
      </c>
      <c r="T51" s="81">
        <f t="shared" si="3"/>
        <v>2.9189040849265932E-6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RATES'!Q60)*DATA!$C$15*G52*F52</f>
        <v>9.6135613884046669E-7</v>
      </c>
      <c r="M52" s="47">
        <f>DATA!$C$13*((1+DATA!$C$10)^A52)*F52*G52</f>
        <v>9.4737016835643492E-8</v>
      </c>
      <c r="N52" s="47">
        <f t="shared" si="1"/>
        <v>2.4014283768875343E-4</v>
      </c>
      <c r="O52" s="26">
        <f>N52*'EIOPA RATES'!G60</f>
        <v>6.0425148213899749E-5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765.07669066176265</v>
      </c>
      <c r="T52" s="81">
        <f t="shared" si="3"/>
        <v>6.4628984115726041E-7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G53*F53*D53</f>
        <v>1.2769189755525186E-5</v>
      </c>
      <c r="L53" s="77">
        <f>D52*EXP('EIOPA RATES'!Q61)*DATA!$C$15*G53*F53</f>
        <v>1.8279003740015609E-7</v>
      </c>
      <c r="M53" s="47">
        <f>DATA!$C$13*((1+DATA!$C$10)^A53)*F53*G53</f>
        <v>1.8194106518268456E-8</v>
      </c>
      <c r="N53" s="48">
        <f t="shared" si="1"/>
        <v>6.8018872095601746E-5</v>
      </c>
      <c r="O53" s="76">
        <f>N53*'EIOPA RATES'!G61</f>
        <v>1.6575208694740779E-5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772.61357131471539</v>
      </c>
      <c r="T53" s="82">
        <f t="shared" si="3"/>
        <v>1.2288405875351366E-7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66979.325538445424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771.17610677855998</v>
      </c>
      <c r="M4" s="47">
        <f>DATA!$C$13*((1+DATA!$C$10)^A4)*F4*G4</f>
        <v>39.290251143750005</v>
      </c>
      <c r="N4" s="47">
        <f t="shared" ref="N4:N53" si="1">SUM(I4:M4)</f>
        <v>16861.955478215485</v>
      </c>
      <c r="O4" s="26">
        <f>N4*'EIOPA RATES'!G12</f>
        <v>16508.023455333143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532.71614885624979</v>
      </c>
      <c r="T4" s="81">
        <f>S4*F4*G3</f>
        <v>529.55221446915539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RATES'!Q13)*DATA!$C$15*G5*F5</f>
        <v>592.55950610312607</v>
      </c>
      <c r="M5" s="47">
        <f>DATA!$C$13*((1+DATA!$C$10)^A5)*F5*G5</f>
        <v>30.85762318425175</v>
      </c>
      <c r="N5" s="47">
        <f t="shared" si="1"/>
        <v>12987.149312803864</v>
      </c>
      <c r="O5" s="26">
        <f>N5*'EIOPA RATES'!G13</f>
        <v>12460.598941087703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539.96581550155599</v>
      </c>
      <c r="T5" s="81">
        <f t="shared" ref="T5:T53" si="3">S5*F5*G4</f>
        <v>413.29170336779191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RATES'!Q14)*DATA!$C$15*G6*F6</f>
        <v>456.19387015118645</v>
      </c>
      <c r="M6" s="47">
        <f>DATA!$C$13*((1+DATA!$C$10)^A6)*F6*G6</f>
        <v>24.220677129463059</v>
      </c>
      <c r="N6" s="47">
        <f t="shared" si="1"/>
        <v>10022.973140181422</v>
      </c>
      <c r="O6" s="26">
        <f>N6*'EIOPA RATES'!G14</f>
        <v>9400.8401304019189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546.85759380140451</v>
      </c>
      <c r="T6" s="81">
        <f t="shared" si="3"/>
        <v>322.09820567866245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RATES'!Q15)*DATA!$C$15*G7*F7</f>
        <v>351.57621903840715</v>
      </c>
      <c r="M7" s="47">
        <f>DATA!$C$13*((1+DATA!$C$10)^A7)*F7*G7</f>
        <v>18.996831501134057</v>
      </c>
      <c r="N7" s="47">
        <f t="shared" si="1"/>
        <v>7748.4092652181689</v>
      </c>
      <c r="O7" s="26">
        <f>N7*'EIOPA RATES'!G15</f>
        <v>7091.6318159095972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553.3653936049061</v>
      </c>
      <c r="T7" s="81">
        <f t="shared" si="3"/>
        <v>250.62291239533886</v>
      </c>
      <c r="W7" s="67" t="s">
        <v>74</v>
      </c>
      <c r="X7" s="70">
        <f>SUMPRODUCT(K4:K53,'EIOPA RATES'!G12:G61)</f>
        <v>4.8573166731450117E-7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RATES'!Q16)*DATA!$C$15*G8*F8</f>
        <v>271.10606314800469</v>
      </c>
      <c r="M8" s="47">
        <f>DATA!$C$13*((1+DATA!$C$10)^A8)*F8*G8</f>
        <v>14.887852445791278</v>
      </c>
      <c r="N8" s="47">
        <f t="shared" si="1"/>
        <v>5994.5717976449341</v>
      </c>
      <c r="O8" s="26">
        <f>N8*'EIOPA RATES'!G16</f>
        <v>5346.402155663146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559.5459514945403</v>
      </c>
      <c r="T8" s="81">
        <f t="shared" si="3"/>
        <v>194.71313444418482</v>
      </c>
      <c r="W8" s="67" t="s">
        <v>73</v>
      </c>
      <c r="X8" s="70">
        <f>SUMPRODUCT(L4:L53,'EIOPA RATES'!G12:G61)</f>
        <v>3030.6795552916283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RATES'!Q17)*DATA!$C$15*G9*F9</f>
        <v>209.02086350434442</v>
      </c>
      <c r="M9" s="47">
        <f>DATA!$C$13*((1+DATA!$C$10)^A9)*F9*G9</f>
        <v>11.656684005583374</v>
      </c>
      <c r="N9" s="47">
        <f t="shared" si="1"/>
        <v>4639.7885159505186</v>
      </c>
      <c r="O9" s="26">
        <f>N9*'EIOPA RATES'!G17</f>
        <v>4029.3304550712955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565.30583370517229</v>
      </c>
      <c r="T9" s="81">
        <f t="shared" si="3"/>
        <v>151.00306182376059</v>
      </c>
      <c r="W9" s="68" t="s">
        <v>72</v>
      </c>
      <c r="X9" s="71">
        <f>SUMPRODUCT(M4:M53,'EIOPA RATES'!G12:G61)</f>
        <v>163.01626663408413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RATES'!Q18)*DATA!$C$15*G10*F10</f>
        <v>161.11262564458869</v>
      </c>
      <c r="M10" s="47">
        <f>DATA!$C$13*((1+DATA!$C$10)^A10)*F10*G10</f>
        <v>9.1168250295968463</v>
      </c>
      <c r="N10" s="47">
        <f t="shared" si="1"/>
        <v>3592.4749312604686</v>
      </c>
      <c r="O10" s="26">
        <f>N10*'EIOPA RATES'!G18</f>
        <v>3035.2592304373043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570.87131574929776</v>
      </c>
      <c r="T10" s="81">
        <f t="shared" si="3"/>
        <v>116.92541836580747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RATES'!Q19)*DATA!$C$15*G11*F11</f>
        <v>124.12924968757851</v>
      </c>
      <c r="M11" s="47">
        <f>DATA!$C$13*((1+DATA!$C$10)^A11)*F11*G11</f>
        <v>7.1213380977690779</v>
      </c>
      <c r="N11" s="47">
        <f t="shared" si="1"/>
        <v>2782.2556153681853</v>
      </c>
      <c r="O11" s="26">
        <f>N11*'EIOPA RATES'!G19</f>
        <v>2285.1314277214556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576.38537232463398</v>
      </c>
      <c r="T11" s="81">
        <f t="shared" si="3"/>
        <v>90.406878565922938</v>
      </c>
      <c r="W11" s="66" t="s">
        <v>75</v>
      </c>
      <c r="X11" s="69">
        <f>DATA!C4-X3</f>
        <v>3020.6744615545758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RATES'!Q20)*DATA!$C$15*G12*F12</f>
        <v>95.572311015966008</v>
      </c>
      <c r="M12" s="47">
        <f>DATA!$C$13*((1+DATA!$C$10)^A12)*F12*G12</f>
        <v>5.556035659876561</v>
      </c>
      <c r="N12" s="47">
        <f t="shared" si="1"/>
        <v>2152.5754102944611</v>
      </c>
      <c r="O12" s="26">
        <f>N12*'EIOPA RATES'!G20</f>
        <v>1717.7370196006393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581.79882182331346</v>
      </c>
      <c r="T12" s="81">
        <f t="shared" si="3"/>
        <v>69.801476488532089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RATES'!Q21)*DATA!$C$15*G13*F13</f>
        <v>73.446620679393945</v>
      </c>
      <c r="M13" s="47">
        <f>DATA!$C$13*((1+DATA!$C$10)^A13)*F13*G13</f>
        <v>4.3289197484606401</v>
      </c>
      <c r="N13" s="47">
        <f t="shared" si="1"/>
        <v>1663.392728112331</v>
      </c>
      <c r="O13" s="26">
        <f>N13*'EIOPA RATES'!G21</f>
        <v>1290.3471343156118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586.58736275557101</v>
      </c>
      <c r="T13" s="81">
        <f t="shared" si="3"/>
        <v>53.757468947041332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RATES'!Q22)*DATA!$C$15*G14*F14</f>
        <v>56.493863150178193</v>
      </c>
      <c r="M14" s="47">
        <f>DATA!$C$13*((1+DATA!$C$10)^A14)*F14*G14</f>
        <v>3.3686274490632941</v>
      </c>
      <c r="N14" s="47">
        <f t="shared" si="1"/>
        <v>1285.927803112922</v>
      </c>
      <c r="O14" s="26">
        <f>N14*'EIOPA RATES'!G22</f>
        <v>967.6337902917553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592.40618066774925</v>
      </c>
      <c r="T14" s="81">
        <f t="shared" si="3"/>
        <v>41.418938826517348</v>
      </c>
      <c r="W14" s="73" t="s">
        <v>77</v>
      </c>
      <c r="X14" s="72">
        <f>SUM(T3:T53)</f>
        <v>2364.5865293240699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RATES'!Q23)*DATA!$C$15*G15*F15</f>
        <v>43.343717272724575</v>
      </c>
      <c r="M15" s="47">
        <f>DATA!$C$13*((1+DATA!$C$10)^A15)*F15*G15</f>
        <v>2.6165904898838894</v>
      </c>
      <c r="N15" s="47">
        <f t="shared" si="1"/>
        <v>993.8613874057379</v>
      </c>
      <c r="O15" s="26">
        <f>N15*'EIOPA RATES'!G23</f>
        <v>725.96692505321039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597.62269024581099</v>
      </c>
      <c r="T15" s="81">
        <f t="shared" si="3"/>
        <v>31.819186256638496</v>
      </c>
      <c r="W15" s="74" t="s">
        <v>78</v>
      </c>
      <c r="X15" s="70">
        <f>DATA!C4-X3-X14</f>
        <v>656.08793223050588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RATES'!Q24)*DATA!$C$15*G16*F16</f>
        <v>33.177576079828114</v>
      </c>
      <c r="M16" s="47">
        <f>DATA!$C$13*((1+DATA!$C$10)^A16)*F16*G16</f>
        <v>2.0284921637519102</v>
      </c>
      <c r="N16" s="47">
        <f t="shared" si="1"/>
        <v>766.70561902643669</v>
      </c>
      <c r="O16" s="26">
        <f>N16*'EIOPA RATES'!G24</f>
        <v>543.84785832432522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602.48431741662944</v>
      </c>
      <c r="T16" s="81">
        <f t="shared" si="3"/>
        <v>24.380642219613847</v>
      </c>
      <c r="W16" s="75" t="s">
        <v>79</v>
      </c>
      <c r="X16" s="71">
        <f>(DATA!$C$14-DATA!$C$15)*X18*DATA!C4</f>
        <v>2254.6238181695935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RATES'!Q25)*DATA!$C$15*G17*F17</f>
        <v>25.304626340010312</v>
      </c>
      <c r="M17" s="47">
        <f>DATA!$C$13*((1+DATA!$C$10)^A17)*F17*G17</f>
        <v>1.5687256430288765</v>
      </c>
      <c r="N17" s="47">
        <f t="shared" si="1"/>
        <v>590.49214931665745</v>
      </c>
      <c r="O17" s="26">
        <f>N17*'EIOPA RATES'!G25</f>
        <v>407.21144338767846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606.54848285600394</v>
      </c>
      <c r="T17" s="81">
        <f t="shared" si="3"/>
        <v>18.609658561131248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RATES'!Q26)*DATA!$C$15*G18*F18</f>
        <v>19.248021967920973</v>
      </c>
      <c r="M18" s="47">
        <f>DATA!$C$13*((1+DATA!$C$10)^A18)*F18*G18</f>
        <v>1.2103066557450459</v>
      </c>
      <c r="N18" s="47">
        <f t="shared" si="1"/>
        <v>453.36583564916361</v>
      </c>
      <c r="O18" s="26">
        <f>N18*'EIOPA RATES'!G26</f>
        <v>304.05739312664701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610.33018231338508</v>
      </c>
      <c r="T18" s="81">
        <f t="shared" si="3"/>
        <v>14.164002205557011</v>
      </c>
      <c r="W18" s="66" t="s">
        <v>80</v>
      </c>
      <c r="X18" s="69">
        <f>SUMPRODUCT(O4:O53,A4:A53)/SUM(O4:O53)</f>
        <v>4.0261139610171313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RATES'!Q27)*DATA!$C$15*G19*F19</f>
        <v>14.601310380690107</v>
      </c>
      <c r="M19" s="47">
        <f>DATA!$C$13*((1+DATA!$C$10)^A19)*F19*G19</f>
        <v>0.93093567695174562</v>
      </c>
      <c r="N19" s="47">
        <f t="shared" si="1"/>
        <v>348.04692777973162</v>
      </c>
      <c r="O19" s="26">
        <f>N19*'EIOPA RATES'!G27</f>
        <v>226.93516155270257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614.25565753755689</v>
      </c>
      <c r="T19" s="81">
        <f t="shared" si="3"/>
        <v>10.749651494497897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RATES'!Q28)*DATA!$C$15*G20*F20</f>
        <v>11.051527510967382</v>
      </c>
      <c r="M20" s="47">
        <f>DATA!$C$13*((1+DATA!$C$10)^A20)*F20*G20</f>
        <v>0.71466054240012888</v>
      </c>
      <c r="N20" s="47">
        <f t="shared" si="1"/>
        <v>265.43256148065365</v>
      </c>
      <c r="O20" s="26">
        <f>N20*'EIOPA RATES'!G28</f>
        <v>168.30868298024313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617.95295048591584</v>
      </c>
      <c r="T20" s="81">
        <f t="shared" si="3"/>
        <v>8.1391787798297432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RATES'!Q29)*DATA!$C$15*G21*F21</f>
        <v>8.3265408255775473</v>
      </c>
      <c r="M21" s="47">
        <f>DATA!$C$13*((1+DATA!$C$10)^A21)*F21*G21</f>
        <v>0.54691211404339313</v>
      </c>
      <c r="N21" s="47">
        <f t="shared" si="1"/>
        <v>202.4203169766586</v>
      </c>
      <c r="O21" s="26">
        <f>N21*'EIOPA RATES'!G29</f>
        <v>125.00302963744087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620.72557307035777</v>
      </c>
      <c r="T21" s="81">
        <f t="shared" si="3"/>
        <v>6.1339803812033491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RATES'!Q30)*DATA!$C$15*G22*F22</f>
        <v>6.2314396075830754</v>
      </c>
      <c r="M22" s="47">
        <f>DATA!$C$13*((1+DATA!$C$10)^A22)*F22*G22</f>
        <v>0.41675240521499107</v>
      </c>
      <c r="N22" s="47">
        <f t="shared" si="1"/>
        <v>153.98089777560421</v>
      </c>
      <c r="O22" s="26">
        <f>N22*'EIOPA RATES'!G30</f>
        <v>92.834363918078594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621.94872528521751</v>
      </c>
      <c r="T22" s="81">
        <f t="shared" si="3"/>
        <v>4.5915331764808451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RATES'!Q31)*DATA!$C$15*G23*F23</f>
        <v>4.6265795593067649</v>
      </c>
      <c r="M23" s="47">
        <f>DATA!$C$13*((1+DATA!$C$10)^A23)*F23*G23</f>
        <v>0.31588479276727116</v>
      </c>
      <c r="N23" s="47">
        <f t="shared" si="1"/>
        <v>116.63721028724061</v>
      </c>
      <c r="O23" s="26">
        <f>N23*'EIOPA RATES'!G31</f>
        <v>68.832997878309541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621.50700813259584</v>
      </c>
      <c r="T23" s="81">
        <f t="shared" si="3"/>
        <v>3.4095699657829672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RATES'!Q32)*DATA!$C$15*G24*F24</f>
        <v>3.419804443484483</v>
      </c>
      <c r="M24" s="47">
        <f>DATA!$C$13*((1+DATA!$C$10)^A24)*F24*G24</f>
        <v>0.23820168943468822</v>
      </c>
      <c r="N24" s="47">
        <f t="shared" si="1"/>
        <v>87.876612137309763</v>
      </c>
      <c r="O24" s="26">
        <f>N24*'EIOPA RATES'!G32</f>
        <v>50.727847039259629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621.4777315606259</v>
      </c>
      <c r="T24" s="81">
        <f t="shared" si="3"/>
        <v>2.5205487142151379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RATES'!Q33)*DATA!$C$15*G25*F25</f>
        <v>2.5109509630129367</v>
      </c>
      <c r="M25" s="47">
        <f>DATA!$C$13*((1+DATA!$C$10)^A25)*F25*G25</f>
        <v>0.17823094101619963</v>
      </c>
      <c r="N25" s="47">
        <f t="shared" si="1"/>
        <v>66.37790268535646</v>
      </c>
      <c r="O25" s="26">
        <f>N25*'EIOPA RATES'!G33</f>
        <v>37.440068782504007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622.10896581942393</v>
      </c>
      <c r="T25" s="81">
        <f t="shared" si="3"/>
        <v>1.850862152869543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RATES'!Q34)*DATA!$C$15*G26*F26</f>
        <v>1.833473656265354</v>
      </c>
      <c r="M26" s="47">
        <f>DATA!$C$13*((1+DATA!$C$10)^A26)*F26*G26</f>
        <v>0.13248158392561221</v>
      </c>
      <c r="N26" s="47">
        <f t="shared" si="1"/>
        <v>49.626591050028551</v>
      </c>
      <c r="O26" s="26">
        <f>N26*'EIOPA RATES'!G34</f>
        <v>27.321353301217329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623.39423787372118</v>
      </c>
      <c r="T26" s="81">
        <f t="shared" si="3"/>
        <v>1.3515827432872762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RATES'!Q35)*DATA!$C$15*G27*F27</f>
        <v>1.3300949597298959</v>
      </c>
      <c r="M27" s="47">
        <f>DATA!$C$13*((1+DATA!$C$10)^A27)*F27*G27</f>
        <v>9.7737087092794522E-2</v>
      </c>
      <c r="N27" s="47">
        <f t="shared" si="1"/>
        <v>36.966308939849817</v>
      </c>
      <c r="O27" s="26">
        <f>N27*'EIOPA RATES'!G35</f>
        <v>19.843964506232521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625.30436160290094</v>
      </c>
      <c r="T27" s="81">
        <f t="shared" si="3"/>
        <v>0.9805619126936953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RATES'!Q36)*DATA!$C$15*G28*F28</f>
        <v>0.95697986514360112</v>
      </c>
      <c r="M28" s="47">
        <f>DATA!$C$13*((1+DATA!$C$10)^A28)*F28*G28</f>
        <v>7.1445958017663486E-2</v>
      </c>
      <c r="N28" s="47">
        <f t="shared" si="1"/>
        <v>27.449749173032821</v>
      </c>
      <c r="O28" s="26">
        <f>N28*'EIOPA RATES'!G36</f>
        <v>14.354812900483367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627.78648706618299</v>
      </c>
      <c r="T28" s="81">
        <f t="shared" si="3"/>
        <v>0.70552698053495255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RATES'!Q37)*DATA!$C$15*G29*F29</f>
        <v>0.68312320720062958</v>
      </c>
      <c r="M29" s="47">
        <f>DATA!$C$13*((1+DATA!$C$10)^A29)*F29*G29</f>
        <v>5.1789714007189576E-2</v>
      </c>
      <c r="N29" s="47">
        <f t="shared" si="1"/>
        <v>20.157579383383844</v>
      </c>
      <c r="O29" s="26">
        <f>N29*'EIOPA RATES'!G37</f>
        <v>10.263744378307686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630.60336266760612</v>
      </c>
      <c r="T29" s="81">
        <f t="shared" si="3"/>
        <v>0.5036439511770906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RATES'!Q38)*DATA!$C$15*G30*F30</f>
        <v>0.48245786368492738</v>
      </c>
      <c r="M30" s="47">
        <f>DATA!$C$13*((1+DATA!$C$10)^A30)*F30*G30</f>
        <v>3.7111229525599816E-2</v>
      </c>
      <c r="N30" s="47">
        <f t="shared" si="1"/>
        <v>14.786420822109372</v>
      </c>
      <c r="O30" s="26">
        <f>N30*'EIOPA RATES'!G38</f>
        <v>7.3243767269923463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633.96490579561225</v>
      </c>
      <c r="T30" s="81">
        <f t="shared" si="3"/>
        <v>0.35570847784231807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RATES'!Q39)*DATA!$C$15*G31*F31</f>
        <v>0.33583333723978531</v>
      </c>
      <c r="M31" s="47">
        <f>DATA!$C$13*((1+DATA!$C$10)^A31)*F31*G31</f>
        <v>2.6200044599869791E-2</v>
      </c>
      <c r="N31" s="47">
        <f t="shared" si="1"/>
        <v>10.793826176581929</v>
      </c>
      <c r="O31" s="26">
        <f>N31*'EIOPA RATES'!G39</f>
        <v>5.19940906087926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637.58882074111034</v>
      </c>
      <c r="T31" s="81">
        <f t="shared" si="3"/>
        <v>0.24760887566040221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RATES'!Q40)*DATA!$C$15*G32*F32</f>
        <v>0.22995464431684787</v>
      </c>
      <c r="M32" s="47">
        <f>DATA!$C$13*((1+DATA!$C$10)^A32)*F32*G32</f>
        <v>1.8182270639596824E-2</v>
      </c>
      <c r="N32" s="47">
        <f t="shared" si="1"/>
        <v>7.7926545350981122</v>
      </c>
      <c r="O32" s="26">
        <f>N32*'EIOPA RATES'!G40</f>
        <v>3.6477946357722248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641.68028827914304</v>
      </c>
      <c r="T32" s="81">
        <f t="shared" si="3"/>
        <v>0.16954700729479716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RATES'!Q41)*DATA!$C$15*G33*F33</f>
        <v>0.15460358125502616</v>
      </c>
      <c r="M33" s="47">
        <f>DATA!$C$13*((1+DATA!$C$10)^A33)*F33*G33</f>
        <v>1.2387313610831056E-2</v>
      </c>
      <c r="N33" s="47">
        <f t="shared" si="1"/>
        <v>5.5350716452078315</v>
      </c>
      <c r="O33" s="26">
        <f>N33*'EIOPA RATES'!G41</f>
        <v>2.5174365719582887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645.90879266637717</v>
      </c>
      <c r="T33" s="81">
        <f t="shared" si="3"/>
        <v>0.11399123782968223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RATES'!Q42)*DATA!$C$15*G34*F34</f>
        <v>0.10190123572993876</v>
      </c>
      <c r="M34" s="47">
        <f>DATA!$C$13*((1+DATA!$C$10)^A34)*F34*G34</f>
        <v>8.2670464897349558E-3</v>
      </c>
      <c r="N34" s="47">
        <f t="shared" si="1"/>
        <v>3.8703859265379648</v>
      </c>
      <c r="O34" s="26">
        <f>N34*'EIOPA RATES'!G42</f>
        <v>1.7089981456228391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650.6700743940786</v>
      </c>
      <c r="T34" s="81">
        <f t="shared" si="3"/>
        <v>7.513359708522567E-2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RATES'!Q43)*DATA!$C$15*G35*F35</f>
        <v>6.5648992326206801E-2</v>
      </c>
      <c r="M35" s="47">
        <f>DATA!$C$13*((1+DATA!$C$10)^A35)*F35*G35</f>
        <v>5.393302499811385E-3</v>
      </c>
      <c r="N35" s="47">
        <f t="shared" si="1"/>
        <v>2.6546208378945488</v>
      </c>
      <c r="O35" s="26">
        <f>N35*'EIOPA RATES'!G43</f>
        <v>1.1381101274541956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655.40109530654763</v>
      </c>
      <c r="T35" s="81">
        <f t="shared" si="3"/>
        <v>4.8404388648408944E-2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RATES'!Q44)*DATA!$C$15*G36*F36</f>
        <v>4.1310563579833405E-2</v>
      </c>
      <c r="M36" s="47">
        <f>DATA!$C$13*((1+DATA!$C$10)^A36)*F36*G36</f>
        <v>3.4349435439527988E-3</v>
      </c>
      <c r="N36" s="47">
        <f t="shared" si="1"/>
        <v>1.780267577213785</v>
      </c>
      <c r="O36" s="26">
        <f>N36*'EIOPA RATES'!G44</f>
        <v>0.74069177560225541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660.50617428419241</v>
      </c>
      <c r="T36" s="81">
        <f t="shared" si="3"/>
        <v>3.0459243315422314E-2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RATES'!Q45)*DATA!$C$15*G37*F37</f>
        <v>2.5394418524852733E-2</v>
      </c>
      <c r="M37" s="47">
        <f>DATA!$C$13*((1+DATA!$C$10)^A37)*F37*G37</f>
        <v>2.1359539144925202E-3</v>
      </c>
      <c r="N37" s="47">
        <f t="shared" si="1"/>
        <v>1.163193598374197</v>
      </c>
      <c r="O37" s="26">
        <f>N37*'EIOPA RATES'!G45</f>
        <v>0.46939455559367382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666.01313995076532</v>
      </c>
      <c r="T37" s="81">
        <f t="shared" si="3"/>
        <v>1.8723935176638413E-2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RATES'!Q46)*DATA!$C$15*G38*F38</f>
        <v>1.5144867196071101E-2</v>
      </c>
      <c r="M38" s="47">
        <f>DATA!$C$13*((1+DATA!$C$10)^A38)*F38*G38</f>
        <v>1.2887269046628971E-3</v>
      </c>
      <c r="N38" s="47">
        <f t="shared" si="1"/>
        <v>0.74688296596538073</v>
      </c>
      <c r="O38" s="26">
        <f>N38*'EIOPA RATES'!G46</f>
        <v>0.29236077407975708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671.49333731048921</v>
      </c>
      <c r="T38" s="81">
        <f t="shared" si="3"/>
        <v>1.1166700925469392E-2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RATES'!Q47)*DATA!$C$15*G39*F39</f>
        <v>8.7966721354497436E-3</v>
      </c>
      <c r="M39" s="47">
        <f>DATA!$C$13*((1+DATA!$C$10)^A39)*F39*G39</f>
        <v>7.5711666942148033E-4</v>
      </c>
      <c r="N39" s="47">
        <f t="shared" si="1"/>
        <v>0.46186474125440802</v>
      </c>
      <c r="O39" s="26">
        <f>N39*'EIOPA RATES'!G47</f>
        <v>0.17533516146121153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677.16304756699242</v>
      </c>
      <c r="T39" s="81">
        <f t="shared" si="3"/>
        <v>6.4860182858269355E-3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RATES'!Q48)*DATA!$C$15*G40*F40</f>
        <v>4.9651345925400426E-3</v>
      </c>
      <c r="M40" s="47">
        <f>DATA!$C$13*((1+DATA!$C$10)^A40)*F40*G40</f>
        <v>4.3214707300318593E-4</v>
      </c>
      <c r="N40" s="47">
        <f t="shared" si="1"/>
        <v>0.27832791716752547</v>
      </c>
      <c r="O40" s="26">
        <f>N40*'EIOPA RATES'!G48</f>
        <v>0.10244854818095234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683.02639333202853</v>
      </c>
      <c r="T40" s="81">
        <f t="shared" si="3"/>
        <v>3.6609264155785868E-3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RATES'!Q49)*DATA!$C$15*G41*F41</f>
        <v>2.7205991911989536E-3</v>
      </c>
      <c r="M41" s="47">
        <f>DATA!$C$13*((1+DATA!$C$10)^A41)*F41*G41</f>
        <v>2.3940237140918162E-4</v>
      </c>
      <c r="N41" s="47">
        <f t="shared" si="1"/>
        <v>0.16280690453196653</v>
      </c>
      <c r="O41" s="26">
        <f>N41*'EIOPA RATES'!G49</f>
        <v>5.8093009286589184E-2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689.08762123327904</v>
      </c>
      <c r="T41" s="81">
        <f t="shared" si="3"/>
        <v>2.0059710569662577E-3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RATES'!Q50)*DATA!$C$15*G42*F42</f>
        <v>1.4444086817894748E-3</v>
      </c>
      <c r="M42" s="47">
        <f>DATA!$C$13*((1+DATA!$C$10)^A42)*F42*G42</f>
        <v>1.284767397668021E-4</v>
      </c>
      <c r="N42" s="47">
        <f t="shared" si="1"/>
        <v>9.2436455859652364E-2</v>
      </c>
      <c r="O42" s="26">
        <f>N42*'EIOPA RATES'!G50</f>
        <v>3.1967123398791722E-2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695.35111738053456</v>
      </c>
      <c r="T42" s="81">
        <f t="shared" si="3"/>
        <v>1.0650015962491855E-3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RATES'!Q51)*DATA!$C$15*G43*F43</f>
        <v>7.405315264368699E-4</v>
      </c>
      <c r="M43" s="47">
        <f>DATA!$C$13*((1+DATA!$C$10)^A43)*F43*G43</f>
        <v>6.6566499413137539E-5</v>
      </c>
      <c r="N43" s="47">
        <f t="shared" si="1"/>
        <v>5.09091097402476E-2</v>
      </c>
      <c r="O43" s="26">
        <f>N43*'EIOPA RATES'!G51</f>
        <v>1.7059732092876739E-2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701.82141890631033</v>
      </c>
      <c r="T43" s="81">
        <f t="shared" si="3"/>
        <v>5.4601397692076892E-4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RATES'!Q52)*DATA!$C$15*G44*F44</f>
        <v>3.6231275683253929E-4</v>
      </c>
      <c r="M44" s="47">
        <f>DATA!$C$13*((1+DATA!$C$10)^A44)*F44*G44</f>
        <v>3.2919559401398733E-5</v>
      </c>
      <c r="N44" s="47">
        <f t="shared" si="1"/>
        <v>2.7284378726759265E-2</v>
      </c>
      <c r="O44" s="26">
        <f>N44*'EIOPA RATES'!G52</f>
        <v>8.8611008261040222E-3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708.22065611954963</v>
      </c>
      <c r="T44" s="81">
        <f t="shared" si="3"/>
        <v>2.6714303409511108E-4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RATES'!Q53)*DATA!$C$15*G45*F45</f>
        <v>1.6729037872839278E-4</v>
      </c>
      <c r="M45" s="47">
        <f>DATA!$C$13*((1+DATA!$C$10)^A45)*F45*G45</f>
        <v>1.5354574437230658E-5</v>
      </c>
      <c r="N45" s="47">
        <f t="shared" si="1"/>
        <v>1.4050746161617144E-2</v>
      </c>
      <c r="O45" s="26">
        <f>N45*'EIOPA RATES'!G53</f>
        <v>4.4198559110501011E-3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715.10915911150335</v>
      </c>
      <c r="T45" s="81">
        <f t="shared" si="3"/>
        <v>1.2334774203604952E-4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RATES'!Q54)*DATA!$C$15*G46*F46</f>
        <v>7.2902203014162245E-5</v>
      </c>
      <c r="M46" s="47">
        <f>DATA!$C$13*((1+DATA!$C$10)^A46)*F46*G46</f>
        <v>6.7607179589606248E-6</v>
      </c>
      <c r="N46" s="47">
        <f t="shared" si="1"/>
        <v>6.7838181028523062E-3</v>
      </c>
      <c r="O46" s="26">
        <f>N46*'EIOPA RATES'!G54</f>
        <v>2.0673163880818588E-3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721.91683749398589</v>
      </c>
      <c r="T46" s="81">
        <f t="shared" si="3"/>
        <v>5.375277591257987E-5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RATES'!Q55)*DATA!$C$15*G47*F47</f>
        <v>2.9839935761754193E-5</v>
      </c>
      <c r="M47" s="47">
        <f>DATA!$C$13*((1+DATA!$C$10)^A47)*F47*G47</f>
        <v>2.7966424518820721E-6</v>
      </c>
      <c r="N47" s="47">
        <f t="shared" si="1"/>
        <v>3.087798425880263E-3</v>
      </c>
      <c r="O47" s="26">
        <f>N47*'EIOPA RATES'!G55</f>
        <v>9.1181613523049138E-4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728.61892880787411</v>
      </c>
      <c r="T47" s="81">
        <f t="shared" si="3"/>
        <v>2.2001795868918117E-5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RATES'!Q56)*DATA!$C$15*G48*F48</f>
        <v>1.1425077036210396E-5</v>
      </c>
      <c r="M48" s="47">
        <f>DATA!$C$13*((1+DATA!$C$10)^A48)*F48*G48</f>
        <v>1.0814815975838107E-6</v>
      </c>
      <c r="N48" s="47">
        <f t="shared" si="1"/>
        <v>1.3194314483927826E-3</v>
      </c>
      <c r="O48" s="26">
        <f>N48*'EIOPA RATES'!G56</f>
        <v>3.7731561685574089E-4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735.83372291990668</v>
      </c>
      <c r="T48" s="81">
        <f t="shared" si="3"/>
        <v>8.4240199221519215E-6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RATES'!Q57)*DATA!$C$15*G49*F49</f>
        <v>4.0676415150255979E-6</v>
      </c>
      <c r="M49" s="47">
        <f>DATA!$C$13*((1+DATA!$C$10)^A49)*F49*G49</f>
        <v>3.8898565740484275E-7</v>
      </c>
      <c r="N49" s="47">
        <f t="shared" si="1"/>
        <v>5.2607980262461232E-4</v>
      </c>
      <c r="O49" s="26">
        <f>N49*'EIOPA RATES'!G57</f>
        <v>1.4572671718636002E-4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742.93178495575773</v>
      </c>
      <c r="T49" s="81">
        <f t="shared" si="3"/>
        <v>2.9991826823195225E-6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RATES'!Q58)*DATA!$C$15*G50*F50</f>
        <v>1.3402343338954144E-6</v>
      </c>
      <c r="M50" s="47">
        <f>DATA!$C$13*((1+DATA!$C$10)^A50)*F50*G50</f>
        <v>1.2945734874150885E-7</v>
      </c>
      <c r="N50" s="47">
        <f t="shared" si="1"/>
        <v>1.9477468263749193E-4</v>
      </c>
      <c r="O50" s="26">
        <f>N50*'EIOPA RATES'!G58</f>
        <v>5.2253308448089664E-5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750.22936546326207</v>
      </c>
      <c r="T50" s="81">
        <f t="shared" si="3"/>
        <v>9.8819121376158311E-7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RATES'!Q59)*DATA!$C$15*G51*F51</f>
        <v>4.0652240436850253E-7</v>
      </c>
      <c r="M51" s="47">
        <f>DATA!$C$13*((1+DATA!$C$10)^A51)*F51*G51</f>
        <v>3.9656067750698473E-8</v>
      </c>
      <c r="N51" s="47">
        <f t="shared" si="1"/>
        <v>6.6604184250880952E-5</v>
      </c>
      <c r="O51" s="26">
        <f>N51*'EIOPA RATES'!G59</f>
        <v>1.7302174098973348E-5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757.73096958172357</v>
      </c>
      <c r="T51" s="81">
        <f t="shared" si="3"/>
        <v>2.9974002163850834E-7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RATES'!Q60)*DATA!$C$15*G52*F52</f>
        <v>1.1285612299167005E-7</v>
      </c>
      <c r="M52" s="47">
        <f>DATA!$C$13*((1+DATA!$C$10)^A52)*F52*G52</f>
        <v>1.1121427317001339E-8</v>
      </c>
      <c r="N52" s="47">
        <f t="shared" si="1"/>
        <v>2.0912678783716425E-5</v>
      </c>
      <c r="O52" s="26">
        <f>N52*'EIOPA RATES'!G60</f>
        <v>5.2620837132504749E-6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765.0766907453783</v>
      </c>
      <c r="T52" s="81">
        <f t="shared" si="3"/>
        <v>8.3211887918915781E-8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G53*F53*D53</f>
        <v>1.9932732528629639E-6</v>
      </c>
      <c r="L53" s="77">
        <f>D52*EXP('EIOPA RATES'!Q61)*DATA!$C$15*G53*F53</f>
        <v>2.8533563946913606E-8</v>
      </c>
      <c r="M53" s="47">
        <f>DATA!$C$13*((1+DATA!$C$10)^A53)*F53*G53</f>
        <v>2.8401039202124881E-9</v>
      </c>
      <c r="N53" s="48">
        <f t="shared" si="1"/>
        <v>7.9925146658938674E-6</v>
      </c>
      <c r="O53" s="76">
        <f>N53*'EIOPA RATES'!G61</f>
        <v>1.9476594436433401E-6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772.61357133006936</v>
      </c>
      <c r="T53" s="82">
        <f t="shared" si="3"/>
        <v>2.1038572495342826E-8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64575.744615360163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920.43599841311993</v>
      </c>
      <c r="M4" s="47">
        <f>DATA!$C$13*((1+DATA!$C$10)^A4)*F4*G4</f>
        <v>46.894815881250004</v>
      </c>
      <c r="N4" s="47">
        <f t="shared" ref="N4:N53" si="1">SUM(I4:M4)</f>
        <v>6594.9921877254292</v>
      </c>
      <c r="O4" s="26">
        <f>N4*'EIOPA RATES'!G12</f>
        <v>6456.5634669930978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525.11158411874976</v>
      </c>
      <c r="T4" s="81">
        <f>S4*F4*G3</f>
        <v>521.99281514277254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RATES'!Q13)*DATA!$C$15*G5*F5</f>
        <v>844.13523814274663</v>
      </c>
      <c r="M5" s="47">
        <f>DATA!$C$13*((1+DATA!$C$10)^A5)*F5*G5</f>
        <v>43.958466325952806</v>
      </c>
      <c r="N5" s="47">
        <f t="shared" si="1"/>
        <v>6085.137250846291</v>
      </c>
      <c r="O5" s="26">
        <f>N5*'EIOPA RATES'!G13</f>
        <v>5838.4217319742575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526.86497235985496</v>
      </c>
      <c r="T5" s="81">
        <f t="shared" ref="T5:T53" si="3">S5*F5*G4</f>
        <v>481.31542225557195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RATES'!Q14)*DATA!$C$15*G6*F6</f>
        <v>775.65667835145007</v>
      </c>
      <c r="M6" s="47">
        <f>DATA!$C$13*((1+DATA!$C$10)^A6)*F6*G6</f>
        <v>41.181899185616203</v>
      </c>
      <c r="N6" s="47">
        <f t="shared" si="1"/>
        <v>5626.6530531407498</v>
      </c>
      <c r="O6" s="26">
        <f>N6*'EIOPA RATES'!G14</f>
        <v>5277.4027309083058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529.89637174525137</v>
      </c>
      <c r="T6" s="81">
        <f t="shared" si="3"/>
        <v>444.61597685690475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RATES'!Q15)*DATA!$C$15*G7*F7</f>
        <v>713.47639983199088</v>
      </c>
      <c r="M7" s="47">
        <f>DATA!$C$13*((1+DATA!$C$10)^A7)*F7*G7</f>
        <v>38.551500965323903</v>
      </c>
      <c r="N7" s="47">
        <f t="shared" si="1"/>
        <v>5216.5127405539306</v>
      </c>
      <c r="O7" s="26">
        <f>N7*'EIOPA RATES'!G15</f>
        <v>4774.3461209606621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533.81072414071616</v>
      </c>
      <c r="T7" s="81">
        <f t="shared" si="3"/>
        <v>411.07035858172469</v>
      </c>
      <c r="W7" s="67" t="s">
        <v>74</v>
      </c>
      <c r="X7" s="70">
        <f>SUMPRODUCT(K4:K53,'EIOPA RATES'!G12:G61)</f>
        <v>3.3759649566674501E-3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RATES'!Q16)*DATA!$C$15*G8*F8</f>
        <v>656.6582147467285</v>
      </c>
      <c r="M8" s="47">
        <f>DATA!$C$13*((1+DATA!$C$10)^A8)*F8*G8</f>
        <v>36.06053842893543</v>
      </c>
      <c r="N8" s="47">
        <f t="shared" si="1"/>
        <v>4841.0988146144582</v>
      </c>
      <c r="O8" s="26">
        <f>N8*'EIOPA RATES'!G16</f>
        <v>4317.6497024193432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538.3732655113962</v>
      </c>
      <c r="T8" s="81">
        <f t="shared" si="3"/>
        <v>380.1921072446525</v>
      </c>
      <c r="W8" s="67" t="s">
        <v>73</v>
      </c>
      <c r="X8" s="70">
        <f>SUMPRODUCT(L4:L53,'EIOPA RATES'!G12:G61)</f>
        <v>8075.4087115689572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RATES'!Q17)*DATA!$C$15*G9*F9</f>
        <v>604.26831009964087</v>
      </c>
      <c r="M9" s="47">
        <f>DATA!$C$13*((1+DATA!$C$10)^A9)*F9*G9</f>
        <v>33.69885966083465</v>
      </c>
      <c r="N9" s="47">
        <f t="shared" si="1"/>
        <v>4498.6174902364119</v>
      </c>
      <c r="O9" s="26">
        <f>N9*'EIOPA RATES'!G17</f>
        <v>3906.7333342482202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543.2636580499211</v>
      </c>
      <c r="T9" s="81">
        <f t="shared" si="3"/>
        <v>351.49009488146868</v>
      </c>
      <c r="W9" s="68" t="s">
        <v>72</v>
      </c>
      <c r="X9" s="71">
        <f>SUMPRODUCT(M4:M53,'EIOPA RATES'!G12:G61)</f>
        <v>463.25110243771729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RATES'!Q18)*DATA!$C$15*G10*F10</f>
        <v>555.91678495399799</v>
      </c>
      <c r="M10" s="47">
        <f>DATA!$C$13*((1+DATA!$C$10)^A10)*F10*G10</f>
        <v>31.457472927180508</v>
      </c>
      <c r="N10" s="47">
        <f t="shared" si="1"/>
        <v>4185.4178567662775</v>
      </c>
      <c r="O10" s="26">
        <f>N10*'EIOPA RATES'!G18</f>
        <v>3536.2329385913495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548.53066785171404</v>
      </c>
      <c r="T10" s="81">
        <f t="shared" si="3"/>
        <v>324.7968478050451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RATES'!Q19)*DATA!$C$15*G11*F11</f>
        <v>511.20415154838605</v>
      </c>
      <c r="M11" s="47">
        <f>DATA!$C$13*((1+DATA!$C$10)^A11)*F11*G11</f>
        <v>29.327959440034672</v>
      </c>
      <c r="N11" s="47">
        <f t="shared" si="1"/>
        <v>3898.6736076074071</v>
      </c>
      <c r="O11" s="26">
        <f>N11*'EIOPA RATES'!G19</f>
        <v>3202.0715630734444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554.17875098236846</v>
      </c>
      <c r="T11" s="81">
        <f t="shared" si="3"/>
        <v>299.92910069204265</v>
      </c>
      <c r="W11" s="66" t="s">
        <v>75</v>
      </c>
      <c r="X11" s="69">
        <f>DATA!C4-X3</f>
        <v>5424.2553846398368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RATES'!Q20)*DATA!$C$15*G12*F12</f>
        <v>469.77765946848626</v>
      </c>
      <c r="M12" s="47">
        <f>DATA!$C$13*((1+DATA!$C$10)^A12)*F12*G12</f>
        <v>27.310226157283381</v>
      </c>
      <c r="N12" s="47">
        <f t="shared" si="1"/>
        <v>3625.6494156903059</v>
      </c>
      <c r="O12" s="26">
        <f>N12*'EIOPA RATES'!G20</f>
        <v>2893.2376499519332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560.04463132590661</v>
      </c>
      <c r="T12" s="81">
        <f t="shared" si="3"/>
        <v>276.7162426284367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RATES'!Q21)*DATA!$C$15*G13*F13</f>
        <v>430.89566089378764</v>
      </c>
      <c r="M13" s="47">
        <f>DATA!$C$13*((1+DATA!$C$10)^A13)*F13*G13</f>
        <v>25.396849013809639</v>
      </c>
      <c r="N13" s="47">
        <f t="shared" si="1"/>
        <v>3370.6419432017501</v>
      </c>
      <c r="O13" s="26">
        <f>N13*'EIOPA RATES'!G21</f>
        <v>2614.7151533781803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565.51943349022201</v>
      </c>
      <c r="T13" s="81">
        <f t="shared" si="3"/>
        <v>254.74983768445489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RATES'!Q22)*DATA!$C$15*G14*F14</f>
        <v>395.58663109933207</v>
      </c>
      <c r="M14" s="47">
        <f>DATA!$C$13*((1+DATA!$C$10)^A14)*F14*G14</f>
        <v>23.588119305299838</v>
      </c>
      <c r="N14" s="47">
        <f t="shared" si="1"/>
        <v>3132.4898478769264</v>
      </c>
      <c r="O14" s="26">
        <f>N14*'EIOPA RATES'!G22</f>
        <v>2357.1331277028326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572.18668881151268</v>
      </c>
      <c r="T14" s="81">
        <f t="shared" si="3"/>
        <v>234.70235079139292</v>
      </c>
      <c r="W14" s="73" t="s">
        <v>77</v>
      </c>
      <c r="X14" s="72">
        <f>SUM(T3:T53)</f>
        <v>5886.5311441851954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RATES'!Q23)*DATA!$C$15*G15*F15</f>
        <v>362.2484347789665</v>
      </c>
      <c r="M15" s="47">
        <f>DATA!$C$13*((1+DATA!$C$10)^A15)*F15*G15</f>
        <v>21.868355301736816</v>
      </c>
      <c r="N15" s="47">
        <f t="shared" si="1"/>
        <v>2919.3997844333649</v>
      </c>
      <c r="O15" s="26">
        <f>N15*'EIOPA RATES'!G23</f>
        <v>2132.4781416836231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578.37092543395795</v>
      </c>
      <c r="T15" s="81">
        <f t="shared" si="3"/>
        <v>215.62979803687102</v>
      </c>
      <c r="W15" s="74" t="s">
        <v>78</v>
      </c>
      <c r="X15" s="70">
        <f>DATA!C4-X3-X14</f>
        <v>-462.2757595453586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RATES'!Q24)*DATA!$C$15*G16*F16</f>
        <v>330.95202804957188</v>
      </c>
      <c r="M16" s="47">
        <f>DATA!$C$13*((1+DATA!$C$10)^A16)*F16*G16</f>
        <v>20.23455824081519</v>
      </c>
      <c r="N16" s="47">
        <f t="shared" si="1"/>
        <v>2716.9766767663841</v>
      </c>
      <c r="O16" s="26">
        <f>N16*'EIOPA RATES'!G24</f>
        <v>1927.235056204265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584.27825133956617</v>
      </c>
      <c r="T16" s="81">
        <f t="shared" si="3"/>
        <v>197.60570472689602</v>
      </c>
      <c r="W16" s="75" t="s">
        <v>79</v>
      </c>
      <c r="X16" s="71">
        <f>(DATA!$C$14-DATA!$C$15)*X18*DATA!C4</f>
        <v>5111.9345529931397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RATES'!Q25)*DATA!$C$15*G17*F17</f>
        <v>301.2730970384257</v>
      </c>
      <c r="M17" s="47">
        <f>DATA!$C$13*((1+DATA!$C$10)^A17)*F17*G17</f>
        <v>18.677012911731179</v>
      </c>
      <c r="N17" s="47">
        <f t="shared" si="1"/>
        <v>2530.4785619291761</v>
      </c>
      <c r="O17" s="26">
        <f>N17*'EIOPA RATES'!G25</f>
        <v>1745.0525444872135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589.44019558730167</v>
      </c>
      <c r="T17" s="81">
        <f t="shared" si="3"/>
        <v>180.39854298014134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RATES'!Q26)*DATA!$C$15*G18*F18</f>
        <v>273.51840746071508</v>
      </c>
      <c r="M18" s="47">
        <f>DATA!$C$13*((1+DATA!$C$10)^A18)*F18*G18</f>
        <v>17.198710058114376</v>
      </c>
      <c r="N18" s="47">
        <f t="shared" si="1"/>
        <v>2347.4975388798739</v>
      </c>
      <c r="O18" s="26">
        <f>N18*'EIOPA RATES'!G26</f>
        <v>1574.3885531669989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594.34177891101581</v>
      </c>
      <c r="T18" s="81">
        <f t="shared" si="3"/>
        <v>164.21688936896962</v>
      </c>
      <c r="W18" s="66" t="s">
        <v>80</v>
      </c>
      <c r="X18" s="69">
        <f>SUMPRODUCT(O4:O53,A4:A53)/SUM(O4:O53)</f>
        <v>9.1284545589163226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RATES'!Q27)*DATA!$C$15*G19*F19</f>
        <v>247.64656965022306</v>
      </c>
      <c r="M19" s="47">
        <f>DATA!$C$13*((1+DATA!$C$10)^A19)*F19*G19</f>
        <v>15.789201171080906</v>
      </c>
      <c r="N19" s="47">
        <f t="shared" si="1"/>
        <v>2184.1766909178114</v>
      </c>
      <c r="O19" s="26">
        <f>N19*'EIOPA RATES'!G27</f>
        <v>1424.1369500804017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599.39739204342777</v>
      </c>
      <c r="T19" s="81">
        <f t="shared" si="3"/>
        <v>149.05979578092683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RATES'!Q28)*DATA!$C$15*G20*F20</f>
        <v>223.71897613603775</v>
      </c>
      <c r="M20" s="47">
        <f>DATA!$C$13*((1+DATA!$C$10)^A20)*F20*G20</f>
        <v>14.467061197822332</v>
      </c>
      <c r="N20" s="47">
        <f t="shared" si="1"/>
        <v>2007.1210982762293</v>
      </c>
      <c r="O20" s="26">
        <f>N20*'EIOPA RATES'!G28</f>
        <v>1272.6995766770438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604.20054983049363</v>
      </c>
      <c r="T20" s="81">
        <f t="shared" si="3"/>
        <v>134.97296171386341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RATES'!Q29)*DATA!$C$15*G21*F21</f>
        <v>201.18016497797282</v>
      </c>
      <c r="M21" s="47">
        <f>DATA!$C$13*((1+DATA!$C$10)^A21)*F21*G21</f>
        <v>13.214115157367278</v>
      </c>
      <c r="N21" s="47">
        <f t="shared" si="1"/>
        <v>1854.2652583533668</v>
      </c>
      <c r="O21" s="26">
        <f>N21*'EIOPA RATES'!G29</f>
        <v>1145.0865135852484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608.0583700270339</v>
      </c>
      <c r="T21" s="81">
        <f t="shared" si="3"/>
        <v>121.63779237116921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RATES'!Q30)*DATA!$C$15*G22*F22</f>
        <v>179.70036730660669</v>
      </c>
      <c r="M22" s="47">
        <f>DATA!$C$13*((1+DATA!$C$10)^A22)*F22*G22</f>
        <v>12.018179587572495</v>
      </c>
      <c r="N22" s="47">
        <f t="shared" si="1"/>
        <v>1716.5707632809376</v>
      </c>
      <c r="O22" s="26">
        <f>N22*'EIOPA RATES'!G30</f>
        <v>1034.9124938976945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610.34729810286001</v>
      </c>
      <c r="T22" s="81">
        <f t="shared" si="3"/>
        <v>108.86811796356889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RATES'!Q31)*DATA!$C$15*G23*F23</f>
        <v>159.24310585418954</v>
      </c>
      <c r="M23" s="47">
        <f>DATA!$C$13*((1+DATA!$C$10)^A23)*F23*G23</f>
        <v>10.872497672968684</v>
      </c>
      <c r="N23" s="47">
        <f t="shared" si="1"/>
        <v>1587.9046715633506</v>
      </c>
      <c r="O23" s="26">
        <f>N23*'EIOPA RATES'!G31</f>
        <v>937.09579146745671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610.9503952523944</v>
      </c>
      <c r="T23" s="81">
        <f t="shared" si="3"/>
        <v>96.654059929766305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RATES'!Q32)*DATA!$C$15*G24*F24</f>
        <v>140.48886606048089</v>
      </c>
      <c r="M24" s="47">
        <f>DATA!$C$13*((1+DATA!$C$10)^A24)*F24*G24</f>
        <v>9.7855552255709028</v>
      </c>
      <c r="N24" s="47">
        <f t="shared" si="1"/>
        <v>1458.1611764073352</v>
      </c>
      <c r="O24" s="26">
        <f>N24*'EIOPA RATES'!G32</f>
        <v>841.7413384098021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611.93037802448976</v>
      </c>
      <c r="T24" s="81">
        <f t="shared" si="3"/>
        <v>85.422473270351702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RATES'!Q33)*DATA!$C$15*G25*F25</f>
        <v>123.11724720128902</v>
      </c>
      <c r="M25" s="47">
        <f>DATA!$C$13*((1+DATA!$C$10)^A25)*F25*G25</f>
        <v>8.7390407647306816</v>
      </c>
      <c r="N25" s="47">
        <f t="shared" si="1"/>
        <v>1354.1222496125176</v>
      </c>
      <c r="O25" s="26">
        <f>N25*'EIOPA RATES'!G33</f>
        <v>763.78475538360499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613.54815599570941</v>
      </c>
      <c r="T25" s="81">
        <f t="shared" si="3"/>
        <v>74.988886443393568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RATES'!Q34)*DATA!$C$15*G26*F26</f>
        <v>107.29892469248774</v>
      </c>
      <c r="M26" s="47">
        <f>DATA!$C$13*((1+DATA!$C$10)^A26)*F26*G26</f>
        <v>7.7531146674509079</v>
      </c>
      <c r="N26" s="47">
        <f t="shared" si="1"/>
        <v>1236.9548211063209</v>
      </c>
      <c r="O26" s="26">
        <f>N26*'EIOPA RATES'!G34</f>
        <v>680.99135906838455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615.77360479019592</v>
      </c>
      <c r="T26" s="81">
        <f t="shared" si="3"/>
        <v>65.460842190690087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RATES'!Q35)*DATA!$C$15*G27*F27</f>
        <v>92.905916801398263</v>
      </c>
      <c r="M27" s="47">
        <f>DATA!$C$13*((1+DATA!$C$10)^A27)*F27*G27</f>
        <v>6.8268461702149015</v>
      </c>
      <c r="N27" s="47">
        <f t="shared" si="1"/>
        <v>1127.510240134354</v>
      </c>
      <c r="O27" s="26">
        <f>N27*'EIOPA RATES'!G35</f>
        <v>605.26121831764169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618.57525251977881</v>
      </c>
      <c r="T27" s="81">
        <f t="shared" si="3"/>
        <v>56.767111797419759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RATES'!Q36)*DATA!$C$15*G28*F28</f>
        <v>79.781749609887328</v>
      </c>
      <c r="M28" s="47">
        <f>DATA!$C$13*((1+DATA!$C$10)^A28)*F28*G28</f>
        <v>5.9563254576400251</v>
      </c>
      <c r="N28" s="47">
        <f t="shared" si="1"/>
        <v>1027.8472643041321</v>
      </c>
      <c r="O28" s="26">
        <f>N28*'EIOPA RATES'!G36</f>
        <v>537.51147510865644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621.90160756656064</v>
      </c>
      <c r="T28" s="81">
        <f t="shared" si="3"/>
        <v>48.81845920143077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RATES'!Q37)*DATA!$C$15*G29*F29</f>
        <v>67.973530202917644</v>
      </c>
      <c r="M29" s="47">
        <f>DATA!$C$13*((1+DATA!$C$10)^A29)*F29*G29</f>
        <v>5.1532866284753007</v>
      </c>
      <c r="N29" s="47">
        <f t="shared" si="1"/>
        <v>922.67831299614772</v>
      </c>
      <c r="O29" s="26">
        <f>N29*'EIOPA RATES'!G37</f>
        <v>469.80513720843817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625.50186575313808</v>
      </c>
      <c r="T29" s="81">
        <f t="shared" si="3"/>
        <v>41.648244983487196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RATES'!Q38)*DATA!$C$15*G30*F30</f>
        <v>57.298097981418273</v>
      </c>
      <c r="M30" s="47">
        <f>DATA!$C$13*((1+DATA!$C$10)^A30)*F30*G30</f>
        <v>4.407437468896525</v>
      </c>
      <c r="N30" s="47">
        <f t="shared" si="1"/>
        <v>832.51757085037218</v>
      </c>
      <c r="O30" s="26">
        <f>N30*'EIOPA RATES'!G38</f>
        <v>412.38325312851458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629.59457955624134</v>
      </c>
      <c r="T30" s="81">
        <f t="shared" si="3"/>
        <v>35.150439949534118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RATES'!Q39)*DATA!$C$15*G31*F31</f>
        <v>47.604132098270085</v>
      </c>
      <c r="M31" s="47">
        <f>DATA!$C$13*((1+DATA!$C$10)^A31)*F31*G31</f>
        <v>3.7138373288481654</v>
      </c>
      <c r="N31" s="47">
        <f t="shared" si="1"/>
        <v>751.20046474303876</v>
      </c>
      <c r="O31" s="26">
        <f>N31*'EIOPA RATES'!G39</f>
        <v>361.85486397729932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633.90118345686199</v>
      </c>
      <c r="T31" s="81">
        <f t="shared" si="3"/>
        <v>29.236669157927988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RATES'!Q40)*DATA!$C$15*G32*F32</f>
        <v>38.904788801544932</v>
      </c>
      <c r="M32" s="47">
        <f>DATA!$C$13*((1+DATA!$C$10)^A32)*F32*G32</f>
        <v>3.0761605240352128</v>
      </c>
      <c r="N32" s="47">
        <f t="shared" si="1"/>
        <v>670.88972977669368</v>
      </c>
      <c r="O32" s="26">
        <f>N32*'EIOPA RATES'!G40</f>
        <v>314.0480495383963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638.62231002574742</v>
      </c>
      <c r="T32" s="81">
        <f t="shared" si="3"/>
        <v>23.91863342071003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RATES'!Q41)*DATA!$C$15*G33*F33</f>
        <v>31.219105598488053</v>
      </c>
      <c r="M33" s="47">
        <f>DATA!$C$13*((1+DATA!$C$10)^A33)*F33*G33</f>
        <v>2.5013705928338634</v>
      </c>
      <c r="N33" s="47">
        <f t="shared" si="1"/>
        <v>588.42360779264015</v>
      </c>
      <c r="O33" s="26">
        <f>N33*'EIOPA RATES'!G41</f>
        <v>267.62419802521123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643.41980938715415</v>
      </c>
      <c r="T33" s="81">
        <f t="shared" si="3"/>
        <v>19.211247962288926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RATES'!Q42)*DATA!$C$15*G34*F34</f>
        <v>24.559549026396326</v>
      </c>
      <c r="M34" s="47">
        <f>DATA!$C$13*((1+DATA!$C$10)^A34)*F34*G34</f>
        <v>1.9924678254759505</v>
      </c>
      <c r="N34" s="47">
        <f t="shared" si="1"/>
        <v>507.76699186032516</v>
      </c>
      <c r="O34" s="26">
        <f>N34*'EIOPA RATES'!G42</f>
        <v>224.2083513036128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648.68587361509242</v>
      </c>
      <c r="T34" s="81">
        <f t="shared" si="3"/>
        <v>15.125463636873095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RATES'!Q43)*DATA!$C$15*G35*F35</f>
        <v>18.88465398073734</v>
      </c>
      <c r="M35" s="47">
        <f>DATA!$C$13*((1+DATA!$C$10)^A35)*F35*G35</f>
        <v>1.5514427246086666</v>
      </c>
      <c r="N35" s="47">
        <f t="shared" si="1"/>
        <v>429.28455793576012</v>
      </c>
      <c r="O35" s="26">
        <f>N35*'EIOPA RATES'!G43</f>
        <v>184.04628486751668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653.85504588443871</v>
      </c>
      <c r="T35" s="81">
        <f t="shared" si="3"/>
        <v>11.638579923494973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RATES'!Q44)*DATA!$C$15*G36*F36</f>
        <v>14.183457692342072</v>
      </c>
      <c r="M36" s="47">
        <f>DATA!$C$13*((1+DATA!$C$10)^A36)*F36*G36</f>
        <v>1.1793442695858409</v>
      </c>
      <c r="N36" s="47">
        <f t="shared" si="1"/>
        <v>354.00845566887119</v>
      </c>
      <c r="O36" s="26">
        <f>N36*'EIOPA RATES'!G44</f>
        <v>147.28749484836609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659.33026495815056</v>
      </c>
      <c r="T36" s="81">
        <f t="shared" si="3"/>
        <v>8.7463370100128515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RATES'!Q45)*DATA!$C$15*G37*F37</f>
        <v>10.406370900589794</v>
      </c>
      <c r="M37" s="47">
        <f>DATA!$C$13*((1+DATA!$C$10)^A37)*F37*G37</f>
        <v>0.87529189294184584</v>
      </c>
      <c r="N37" s="47">
        <f t="shared" si="1"/>
        <v>283.36869513940718</v>
      </c>
      <c r="O37" s="26">
        <f>N37*'EIOPA RATES'!G45</f>
        <v>114.35045972573491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665.13998401173797</v>
      </c>
      <c r="T37" s="81">
        <f t="shared" si="3"/>
        <v>6.4201974483760686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RATES'!Q46)*DATA!$C$15*G38*F38</f>
        <v>7.4074124566887045</v>
      </c>
      <c r="M38" s="47">
        <f>DATA!$C$13*((1+DATA!$C$10)^A38)*F38*G38</f>
        <v>0.63032125691708207</v>
      </c>
      <c r="N38" s="47">
        <f t="shared" si="1"/>
        <v>223.49670012211999</v>
      </c>
      <c r="O38" s="26">
        <f>N38*'EIOPA RATES'!G46</f>
        <v>87.485819371335126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670.8643047804768</v>
      </c>
      <c r="T38" s="81">
        <f t="shared" si="3"/>
        <v>4.5717122700758521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RATES'!Q47)*DATA!$C$15*G39*F39</f>
        <v>5.135225199845399</v>
      </c>
      <c r="M39" s="47">
        <f>DATA!$C$13*((1+DATA!$C$10)^A39)*F39*G39</f>
        <v>0.4419813015842754</v>
      </c>
      <c r="N39" s="47">
        <f t="shared" si="1"/>
        <v>168.66010918709648</v>
      </c>
      <c r="O39" s="26">
        <f>N39*'EIOPA RATES'!G47</f>
        <v>64.027505966505501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676.72182338207756</v>
      </c>
      <c r="T39" s="81">
        <f t="shared" si="3"/>
        <v>3.1702693220099514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RATES'!Q48)*DATA!$C$15*G40*F40</f>
        <v>3.4594905152492661</v>
      </c>
      <c r="M40" s="47">
        <f>DATA!$C$13*((1+DATA!$C$10)^A40)*F40*G40</f>
        <v>0.3011013442603262</v>
      </c>
      <c r="N40" s="47">
        <f t="shared" si="1"/>
        <v>123.91883905892766</v>
      </c>
      <c r="O40" s="26">
        <f>N40*'EIOPA RATES'!G48</f>
        <v>45.612762395713716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682.72572413484113</v>
      </c>
      <c r="T40" s="81">
        <f t="shared" si="3"/>
        <v>2.1361948755093678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RATES'!Q49)*DATA!$C$15*G41*F41</f>
        <v>2.2624850254677153</v>
      </c>
      <c r="M41" s="47">
        <f>DATA!$C$13*((1+DATA!$C$10)^A41)*F41*G41</f>
        <v>0.19909006888149297</v>
      </c>
      <c r="N41" s="47">
        <f t="shared" si="1"/>
        <v>88.219031026024169</v>
      </c>
      <c r="O41" s="26">
        <f>N41*'EIOPA RATES'!G49</f>
        <v>31.478449905928066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688.88877056676904</v>
      </c>
      <c r="T41" s="81">
        <f t="shared" si="3"/>
        <v>1.3972703334179928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RATES'!Q50)*DATA!$C$15*G42*F42</f>
        <v>1.433676838777219</v>
      </c>
      <c r="M42" s="47">
        <f>DATA!$C$13*((1+DATA!$C$10)^A42)*F42*G42</f>
        <v>0.12752216768530814</v>
      </c>
      <c r="N42" s="47">
        <f t="shared" si="1"/>
        <v>60.891819155263988</v>
      </c>
      <c r="O42" s="26">
        <f>N42*'EIOPA RATES'!G50</f>
        <v>21.05810179339511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695.22372368958895</v>
      </c>
      <c r="T42" s="81">
        <f t="shared" si="3"/>
        <v>0.88550666456902472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RATES'!Q51)*DATA!$C$15*G43*F43</f>
        <v>0.8772931970690897</v>
      </c>
      <c r="M43" s="47">
        <f>DATA!$C$13*((1+DATA!$C$10)^A43)*F43*G43</f>
        <v>7.8860028240576946E-2</v>
      </c>
      <c r="N43" s="47">
        <f t="shared" si="1"/>
        <v>40.752886250921335</v>
      </c>
      <c r="O43" s="26">
        <f>N43*'EIOPA RATES'!G51</f>
        <v>13.656363762781771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701.74262544456917</v>
      </c>
      <c r="T43" s="81">
        <f t="shared" si="3"/>
        <v>0.54189629046963539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RATES'!Q52)*DATA!$C$15*G44*F44</f>
        <v>0.51230060070531325</v>
      </c>
      <c r="M44" s="47">
        <f>DATA!$C$13*((1+DATA!$C$10)^A44)*F44*G44</f>
        <v>4.6547381339061354E-2</v>
      </c>
      <c r="N44" s="47">
        <f t="shared" si="1"/>
        <v>26.613476288378585</v>
      </c>
      <c r="O44" s="26">
        <f>N44*'EIOPA RATES'!G52</f>
        <v>8.6432129932709536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708.17414165776995</v>
      </c>
      <c r="T44" s="81">
        <f t="shared" si="3"/>
        <v>0.31645833516888849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RATES'!Q53)*DATA!$C$15*G45*F45</f>
        <v>0.28232688349048457</v>
      </c>
      <c r="M45" s="47">
        <f>DATA!$C$13*((1+DATA!$C$10)^A45)*F45*G45</f>
        <v>2.5913081081752904E-2</v>
      </c>
      <c r="N45" s="47">
        <f t="shared" si="1"/>
        <v>16.720795773452</v>
      </c>
      <c r="O45" s="26">
        <f>N45*'EIOPA RATES'!G53</f>
        <v>5.2597568261988714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715.08326138499604</v>
      </c>
      <c r="T45" s="81">
        <f t="shared" si="3"/>
        <v>0.17440410992526412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RATES'!Q54)*DATA!$C$15*G46*F46</f>
        <v>0.14684594294953474</v>
      </c>
      <c r="M46" s="47">
        <f>DATA!$C$13*((1+DATA!$C$10)^A46)*F46*G46</f>
        <v>1.3618024732483943E-2</v>
      </c>
      <c r="N46" s="47">
        <f t="shared" si="1"/>
        <v>9.8120877141868768</v>
      </c>
      <c r="O46" s="26">
        <f>N46*'EIOPA RATES'!G54</f>
        <v>2.9901582597426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721.90322622997132</v>
      </c>
      <c r="T46" s="81">
        <f t="shared" si="3"/>
        <v>9.0713929199272569E-2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RATES'!Q55)*DATA!$C$15*G47*F47</f>
        <v>7.1739643488251653E-2</v>
      </c>
      <c r="M47" s="47">
        <f>DATA!$C$13*((1+DATA!$C$10)^A47)*F47*G47</f>
        <v>6.723544382400355E-3</v>
      </c>
      <c r="N47" s="47">
        <f t="shared" si="1"/>
        <v>5.4201914192257803</v>
      </c>
      <c r="O47" s="26">
        <f>N47*'EIOPA RATES'!G55</f>
        <v>1.6005636736727742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728.61220806013409</v>
      </c>
      <c r="T47" s="81">
        <f t="shared" si="3"/>
        <v>4.4317517522594968E-2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RATES'!Q56)*DATA!$C$15*G48*F48</f>
        <v>3.2783891033144871E-2</v>
      </c>
      <c r="M48" s="47">
        <f>DATA!$C$13*((1+DATA!$C$10)^A48)*F48*G48</f>
        <v>3.1032766551304814E-3</v>
      </c>
      <c r="N48" s="47">
        <f t="shared" si="1"/>
        <v>2.8067482740891672</v>
      </c>
      <c r="O48" s="26">
        <f>N48*'EIOPA RATES'!G56</f>
        <v>0.80264113583677199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735.83062072473319</v>
      </c>
      <c r="T48" s="81">
        <f t="shared" si="3"/>
        <v>2.0252511364714905E-2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RATES'!Q57)*DATA!$C$15*G49*F49</f>
        <v>1.3931056765660794E-2</v>
      </c>
      <c r="M49" s="47">
        <f>DATA!$C$13*((1+DATA!$C$10)^A49)*F49*G49</f>
        <v>1.3322170241200925E-3</v>
      </c>
      <c r="N49" s="47">
        <f t="shared" si="1"/>
        <v>1.3543170173763979</v>
      </c>
      <c r="O49" s="26">
        <f>N49*'EIOPA RATES'!G57</f>
        <v>0.37515253767062523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742.93045312771926</v>
      </c>
      <c r="T49" s="81">
        <f t="shared" si="3"/>
        <v>8.6060428013248255E-3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RATES'!Q58)*DATA!$C$15*G50*F50</f>
        <v>5.4785062364341363E-3</v>
      </c>
      <c r="M50" s="47">
        <f>DATA!$C$13*((1+DATA!$C$10)^A50)*F50*G50</f>
        <v>5.2918573602810744E-4</v>
      </c>
      <c r="N50" s="47">
        <f t="shared" si="1"/>
        <v>0.6060208310570846</v>
      </c>
      <c r="O50" s="26">
        <f>N50*'EIOPA RATES'!G58</f>
        <v>0.16258064437527681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750.22883640698342</v>
      </c>
      <c r="T50" s="81">
        <f t="shared" si="3"/>
        <v>3.3844030097829351E-3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RATES'!Q59)*DATA!$C$15*G51*F51</f>
        <v>1.9833800325548853E-3</v>
      </c>
      <c r="M51" s="47">
        <f>DATA!$C$13*((1+DATA!$C$10)^A51)*F51*G51</f>
        <v>1.9347778154702149E-4</v>
      </c>
      <c r="N51" s="47">
        <f t="shared" si="1"/>
        <v>0.25015688951720161</v>
      </c>
      <c r="O51" s="26">
        <f>N51*'EIOPA RATES'!G59</f>
        <v>6.4984776905018762E-2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757.73077614359806</v>
      </c>
      <c r="T51" s="81">
        <f t="shared" si="3"/>
        <v>1.2252537613108162E-3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RATES'!Q60)*DATA!$C$15*G52*F52</f>
        <v>6.571834349779292E-4</v>
      </c>
      <c r="M52" s="47">
        <f>DATA!$C$13*((1+DATA!$C$10)^A52)*F52*G52</f>
        <v>6.4762262004904969E-5</v>
      </c>
      <c r="N52" s="47">
        <f t="shared" si="1"/>
        <v>9.4707336468749695E-2</v>
      </c>
      <c r="O52" s="26">
        <f>N52*'EIOPA RATES'!G60</f>
        <v>2.383042067023881E-2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765.0766259942377</v>
      </c>
      <c r="T52" s="81">
        <f t="shared" si="3"/>
        <v>4.0598201040841549E-4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G53*F53*D53</f>
        <v>1.3853782043761361E-2</v>
      </c>
      <c r="L53" s="77">
        <f>D52*EXP('EIOPA RATES'!Q61)*DATA!$C$15*G53*F53</f>
        <v>1.9831589837695203E-4</v>
      </c>
      <c r="M53" s="47">
        <f>DATA!$C$13*((1+DATA!$C$10)^A53)*F53*G53</f>
        <v>1.9739481596786886E-5</v>
      </c>
      <c r="N53" s="48">
        <f t="shared" si="1"/>
        <v>4.6578628023942512E-2</v>
      </c>
      <c r="O53" s="76">
        <f>N53*'EIOPA RATES'!G61</f>
        <v>1.1350533409704553E-2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772.61355159342793</v>
      </c>
      <c r="T53" s="82">
        <f t="shared" si="3"/>
        <v>1.2251174876304859E-4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" workbookViewId="0">
      <selection activeCell="G4" sqref="G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67259.004399416983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447.7796749036799</v>
      </c>
      <c r="M4" s="47">
        <f>DATA!$C$13*((1+DATA!$C$10)^A4)*F4*G4</f>
        <v>22.8136942125</v>
      </c>
      <c r="N4" s="47">
        <f t="shared" ref="N4:N53" si="1">SUM(I4:M4)</f>
        <v>39107.042607610616</v>
      </c>
      <c r="O4" s="26">
        <f>N4*'EIOPA RATES'!G12</f>
        <v>38286.186763403253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549.19270578749979</v>
      </c>
      <c r="T4" s="81">
        <f>S4*F4*G3</f>
        <v>545.93091300965136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RATES'!Q13)*DATA!$C$15*G5*F5</f>
        <v>377.36359805943079</v>
      </c>
      <c r="M5" s="47">
        <f>DATA!$C$13*((1+DATA!$C$10)^A5)*F5*G5</f>
        <v>19.65126471255158</v>
      </c>
      <c r="N5" s="47">
        <f t="shared" si="1"/>
        <v>5250.6312241933756</v>
      </c>
      <c r="O5" s="26">
        <f>N5*'EIOPA RATES'!G13</f>
        <v>5037.7498784681975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551.17217397325624</v>
      </c>
      <c r="T5" s="81">
        <f t="shared" ref="T5:T53" si="3">S5*F5*G4</f>
        <v>244.95624517585975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RATES'!Q14)*DATA!$C$15*G6*F6</f>
        <v>318.6358984292533</v>
      </c>
      <c r="M6" s="47">
        <f>DATA!$C$13*((1+DATA!$C$10)^A6)*F6*G6</f>
        <v>16.917318979217452</v>
      </c>
      <c r="N6" s="47">
        <f t="shared" si="1"/>
        <v>4449.1723048191734</v>
      </c>
      <c r="O6" s="26">
        <f>N6*'EIOPA RATES'!G14</f>
        <v>4173.0090428497151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554.16095195165008</v>
      </c>
      <c r="T6" s="81">
        <f t="shared" si="3"/>
        <v>207.86339363737002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RATES'!Q15)*DATA!$C$15*G7*F7</f>
        <v>269.32828905410906</v>
      </c>
      <c r="M7" s="47">
        <f>DATA!$C$13*((1+DATA!$C$10)^A7)*F7*G7</f>
        <v>14.55270251111811</v>
      </c>
      <c r="N7" s="47">
        <f t="shared" si="1"/>
        <v>3777.4588542810275</v>
      </c>
      <c r="O7" s="26">
        <f>N7*'EIOPA RATES'!G15</f>
        <v>3457.2705799832943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557.80952259492199</v>
      </c>
      <c r="T7" s="81">
        <f t="shared" si="3"/>
        <v>176.45743355011825</v>
      </c>
      <c r="W7" s="67" t="s">
        <v>74</v>
      </c>
      <c r="X7" s="70">
        <f>SUMPRODUCT(K4:K53,'EIOPA RATES'!G12:G61)</f>
        <v>2.6064606139575056E-5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RATES'!Q16)*DATA!$C$15*G8*F8</f>
        <v>227.78175489916322</v>
      </c>
      <c r="M8" s="47">
        <f>DATA!$C$13*((1+DATA!$C$10)^A8)*F8*G8</f>
        <v>12.50868799245848</v>
      </c>
      <c r="N8" s="47">
        <f t="shared" si="1"/>
        <v>3209.8259135185212</v>
      </c>
      <c r="O8" s="26">
        <f>N8*'EIOPA RATES'!G16</f>
        <v>2862.7599706255642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561.92511594787311</v>
      </c>
      <c r="T8" s="81">
        <f t="shared" si="3"/>
        <v>149.79606842384413</v>
      </c>
      <c r="W8" s="67" t="s">
        <v>73</v>
      </c>
      <c r="X8" s="70">
        <f>SUMPRODUCT(L4:L53,'EIOPA RATES'!G12:G61)</f>
        <v>2456.7598051845116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RATES'!Q17)*DATA!$C$15*G9*F9</f>
        <v>192.6134299007918</v>
      </c>
      <c r="M9" s="47">
        <f>DATA!$C$13*((1+DATA!$C$10)^A9)*F9*G9</f>
        <v>10.741673581969716</v>
      </c>
      <c r="N9" s="47">
        <f t="shared" si="1"/>
        <v>2729.4025547487813</v>
      </c>
      <c r="O9" s="26">
        <f>N9*'EIOPA RATES'!G17</f>
        <v>2370.2944218666948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566.22084412878598</v>
      </c>
      <c r="T9" s="81">
        <f t="shared" si="3"/>
        <v>127.07726029981168</v>
      </c>
      <c r="W9" s="68" t="s">
        <v>72</v>
      </c>
      <c r="X9" s="71">
        <f>SUMPRODUCT(M4:M53,'EIOPA RATES'!G12:G61)</f>
        <v>135.2714343573555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RATES'!Q18)*DATA!$C$15*G10*F10</f>
        <v>162.83348802006091</v>
      </c>
      <c r="M10" s="47">
        <f>DATA!$C$13*((1+DATA!$C$10)^A10)*F10*G10</f>
        <v>9.2142028801186644</v>
      </c>
      <c r="N10" s="47">
        <f t="shared" si="1"/>
        <v>2322.2999112288585</v>
      </c>
      <c r="O10" s="26">
        <f>N10*'EIOPA RATES'!G18</f>
        <v>1962.0964310885154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570.7739378987759</v>
      </c>
      <c r="T10" s="81">
        <f t="shared" si="3"/>
        <v>107.72878768881867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RATES'!Q19)*DATA!$C$15*G11*F11</f>
        <v>137.59590340198233</v>
      </c>
      <c r="M11" s="47">
        <f>DATA!$C$13*((1+DATA!$C$10)^A11)*F11*G11</f>
        <v>7.8939246910758127</v>
      </c>
      <c r="N11" s="47">
        <f t="shared" si="1"/>
        <v>1976.9665043070991</v>
      </c>
      <c r="O11" s="26">
        <f>N11*'EIOPA RATES'!G19</f>
        <v>1623.7286989703653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575.61278573132734</v>
      </c>
      <c r="T11" s="81">
        <f t="shared" si="3"/>
        <v>91.25004909746626</v>
      </c>
      <c r="W11" s="66" t="s">
        <v>75</v>
      </c>
      <c r="X11" s="69">
        <f>DATA!C4-X3</f>
        <v>2740.9956005830172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RATES'!Q20)*DATA!$C$15*G12*F12</f>
        <v>116.1931925553091</v>
      </c>
      <c r="M12" s="47">
        <f>DATA!$C$13*((1+DATA!$C$10)^A12)*F12*G12</f>
        <v>6.7548175241294892</v>
      </c>
      <c r="N12" s="47">
        <f t="shared" si="1"/>
        <v>1680.9936295848979</v>
      </c>
      <c r="O12" s="26">
        <f>N12*'EIOPA RATES'!G20</f>
        <v>1341.418736570919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580.6000399590605</v>
      </c>
      <c r="T12" s="81">
        <f t="shared" si="3"/>
        <v>77.214738839102054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RATES'!Q21)*DATA!$C$15*G13*F13</f>
        <v>97.934934814049384</v>
      </c>
      <c r="M13" s="47">
        <f>DATA!$C$13*((1+DATA!$C$10)^A13)*F13*G13</f>
        <v>5.7722529567611165</v>
      </c>
      <c r="N13" s="47">
        <f t="shared" si="1"/>
        <v>1427.9864093893525</v>
      </c>
      <c r="O13" s="26">
        <f>N13*'EIOPA RATES'!G21</f>
        <v>1107.7348963093207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585.14402954727052</v>
      </c>
      <c r="T13" s="81">
        <f t="shared" si="3"/>
        <v>65.195479724130493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RATES'!Q22)*DATA!$C$15*G14*F14</f>
        <v>82.61983378481392</v>
      </c>
      <c r="M14" s="47">
        <f>DATA!$C$13*((1+DATA!$C$10)^A14)*F14*G14</f>
        <v>4.9264720875030692</v>
      </c>
      <c r="N14" s="47">
        <f t="shared" si="1"/>
        <v>1213.3183343939249</v>
      </c>
      <c r="O14" s="26">
        <f>N14*'EIOPA RATES'!G22</f>
        <v>912.99668293817547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590.84833602930951</v>
      </c>
      <c r="T14" s="81">
        <f t="shared" si="3"/>
        <v>55.083461488983019</v>
      </c>
      <c r="W14" s="73" t="s">
        <v>77</v>
      </c>
      <c r="X14" s="72">
        <f>SUM(T3:T53)</f>
        <v>2113.1455833519544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RATES'!Q23)*DATA!$C$15*G15*F15</f>
        <v>69.52266658435245</v>
      </c>
      <c r="M15" s="47">
        <f>DATA!$C$13*((1+DATA!$C$10)^A15)*F15*G15</f>
        <v>4.1969715488721882</v>
      </c>
      <c r="N15" s="47">
        <f t="shared" si="1"/>
        <v>1031.6037679342346</v>
      </c>
      <c r="O15" s="26">
        <f>N15*'EIOPA RATES'!G23</f>
        <v>753.53588012448245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596.04230918682265</v>
      </c>
      <c r="T15" s="81">
        <f t="shared" si="3"/>
        <v>46.411127859546461</v>
      </c>
      <c r="W15" s="74" t="s">
        <v>78</v>
      </c>
      <c r="X15" s="70">
        <f>DATA!C4-X3-X14</f>
        <v>627.85001723106279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RATES'!Q24)*DATA!$C$15*G16*F16</f>
        <v>58.366297370337385</v>
      </c>
      <c r="M16" s="47">
        <f>DATA!$C$13*((1+DATA!$C$10)^A16)*F16*G16</f>
        <v>3.5685420947592168</v>
      </c>
      <c r="N16" s="47">
        <f t="shared" si="1"/>
        <v>875.6129882507164</v>
      </c>
      <c r="O16" s="26">
        <f>N16*'EIOPA RATES'!G24</f>
        <v>621.09920230634816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600.94426748562216</v>
      </c>
      <c r="T16" s="81">
        <f t="shared" si="3"/>
        <v>39.006219276746371</v>
      </c>
      <c r="W16" s="75" t="s">
        <v>79</v>
      </c>
      <c r="X16" s="71">
        <f>(DATA!$C$14-DATA!$C$15)*X18*DATA!C4</f>
        <v>1914.0407629417118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RATES'!Q25)*DATA!$C$15*G17*F17</f>
        <v>48.824144430282537</v>
      </c>
      <c r="M17" s="47">
        <f>DATA!$C$13*((1+DATA!$C$10)^A17)*F17*G17</f>
        <v>3.0267859456840531</v>
      </c>
      <c r="N17" s="47">
        <f t="shared" si="1"/>
        <v>742.53567504553359</v>
      </c>
      <c r="O17" s="26">
        <f>N17*'EIOPA RATES'!G25</f>
        <v>512.06273335225569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605.09042255334873</v>
      </c>
      <c r="T17" s="81">
        <f t="shared" si="3"/>
        <v>32.659584323971288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RATES'!Q26)*DATA!$C$15*G18*F18</f>
        <v>40.732216347645945</v>
      </c>
      <c r="M18" s="47">
        <f>DATA!$C$13*((1+DATA!$C$10)^A18)*F18*G18</f>
        <v>2.5612227911504144</v>
      </c>
      <c r="N18" s="47">
        <f t="shared" si="1"/>
        <v>627.59159741433064</v>
      </c>
      <c r="O18" s="26">
        <f>N18*'EIOPA RATES'!G26</f>
        <v>420.90481913961037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608.97926617797975</v>
      </c>
      <c r="T18" s="81">
        <f t="shared" si="3"/>
        <v>27.268318487103915</v>
      </c>
      <c r="W18" s="66" t="s">
        <v>80</v>
      </c>
      <c r="X18" s="69">
        <f>SUMPRODUCT(O4:O53,A4:A53)/SUM(O4:O53)</f>
        <v>3.4179299338244862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RATES'!Q27)*DATA!$C$15*G19*F19</f>
        <v>33.889174671499148</v>
      </c>
      <c r="M19" s="47">
        <f>DATA!$C$13*((1+DATA!$C$10)^A19)*F19*G19</f>
        <v>2.1606719494073872</v>
      </c>
      <c r="N19" s="47">
        <f t="shared" si="1"/>
        <v>530.89762410155004</v>
      </c>
      <c r="O19" s="26">
        <f>N19*'EIOPA RATES'!G27</f>
        <v>346.15831509272493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613.02592126510126</v>
      </c>
      <c r="T19" s="81">
        <f t="shared" si="3"/>
        <v>22.702620748374308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RATES'!Q28)*DATA!$C$15*G20*F20</f>
        <v>28.132523590852326</v>
      </c>
      <c r="M20" s="47">
        <f>DATA!$C$13*((1+DATA!$C$10)^A20)*F20*G20</f>
        <v>1.8192240437867815</v>
      </c>
      <c r="N20" s="47">
        <f t="shared" si="1"/>
        <v>445.36240708428403</v>
      </c>
      <c r="O20" s="26">
        <f>N20*'EIOPA RATES'!G28</f>
        <v>282.40077165788938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616.84838698452916</v>
      </c>
      <c r="T20" s="81">
        <f t="shared" si="3"/>
        <v>18.857007363446325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RATES'!Q29)*DATA!$C$15*G21*F21</f>
        <v>23.247069905748727</v>
      </c>
      <c r="M21" s="47">
        <f>DATA!$C$13*((1+DATA!$C$10)^A21)*F21*G21</f>
        <v>1.5269371055519567</v>
      </c>
      <c r="N21" s="47">
        <f t="shared" si="1"/>
        <v>374.22469482525025</v>
      </c>
      <c r="O21" s="26">
        <f>N21*'EIOPA RATES'!G29</f>
        <v>231.09943367837533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619.7455480788492</v>
      </c>
      <c r="T21" s="81">
        <f t="shared" si="3"/>
        <v>15.589871761681678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RATES'!Q30)*DATA!$C$15*G22*F22</f>
        <v>19.0813553484846</v>
      </c>
      <c r="M22" s="47">
        <f>DATA!$C$13*((1+DATA!$C$10)^A22)*F22*G22</f>
        <v>1.2761418286981088</v>
      </c>
      <c r="N22" s="47">
        <f t="shared" si="1"/>
        <v>314.12935892903869</v>
      </c>
      <c r="O22" s="26">
        <f>N22*'EIOPA RATES'!G30</f>
        <v>189.38712298371439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621.08933586173441</v>
      </c>
      <c r="T22" s="81">
        <f t="shared" si="3"/>
        <v>12.801498890148332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RATES'!Q31)*DATA!$C$15*G23*F23</f>
        <v>15.538106254897601</v>
      </c>
      <c r="M23" s="47">
        <f>DATA!$C$13*((1+DATA!$C$10)^A23)*F23*G23</f>
        <v>1.0608812431315044</v>
      </c>
      <c r="N23" s="47">
        <f t="shared" si="1"/>
        <v>262.8832635166869</v>
      </c>
      <c r="O23" s="26">
        <f>N23*'EIOPA RATES'!G31</f>
        <v>155.13953973457373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620.76201168223167</v>
      </c>
      <c r="T23" s="81">
        <f t="shared" si="3"/>
        <v>10.427964343898303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RATES'!Q32)*DATA!$C$15*G24*F24</f>
        <v>12.596693075731944</v>
      </c>
      <c r="M24" s="47">
        <f>DATA!$C$13*((1+DATA!$C$10)^A24)*F24*G24</f>
        <v>0.87740501584712993</v>
      </c>
      <c r="N24" s="47">
        <f t="shared" si="1"/>
        <v>218.70417655894877</v>
      </c>
      <c r="O24" s="26">
        <f>N24*'EIOPA RATES'!G32</f>
        <v>126.24965557382065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620.83852823421353</v>
      </c>
      <c r="T24" s="81">
        <f t="shared" si="3"/>
        <v>8.4564139982068554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RATES'!Q33)*DATA!$C$15*G25*F25</f>
        <v>10.144034789763964</v>
      </c>
      <c r="M25" s="47">
        <f>DATA!$C$13*((1+DATA!$C$10)^A25)*F25*G25</f>
        <v>0.72003830138971259</v>
      </c>
      <c r="N25" s="47">
        <f t="shared" si="1"/>
        <v>182.95750637756683</v>
      </c>
      <c r="O25" s="26">
        <f>N25*'EIOPA RATES'!G33</f>
        <v>103.19611415747057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621.56715845905035</v>
      </c>
      <c r="T25" s="81">
        <f t="shared" si="3"/>
        <v>6.811628432678317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RATES'!Q34)*DATA!$C$15*G26*F26</f>
        <v>8.1238967689684642</v>
      </c>
      <c r="M26" s="47">
        <f>DATA!$C$13*((1+DATA!$C$10)^A26)*F26*G26</f>
        <v>0.58700964037486025</v>
      </c>
      <c r="N26" s="47">
        <f t="shared" si="1"/>
        <v>151.20205466994216</v>
      </c>
      <c r="O26" s="26">
        <f>N26*'EIOPA RATES'!G34</f>
        <v>83.242565489597339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622.93970981727193</v>
      </c>
      <c r="T26" s="81">
        <f t="shared" si="3"/>
        <v>5.456301614318301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RATES'!Q35)*DATA!$C$15*G27*F27</f>
        <v>6.4638250424669055</v>
      </c>
      <c r="M27" s="47">
        <f>DATA!$C$13*((1+DATA!$C$10)^A27)*F27*G27</f>
        <v>0.47497017149547394</v>
      </c>
      <c r="N27" s="47">
        <f t="shared" si="1"/>
        <v>124.58004025982336</v>
      </c>
      <c r="O27" s="26">
        <f>N27*'EIOPA RATES'!G35</f>
        <v>66.876081707902244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624.92712851849831</v>
      </c>
      <c r="T27" s="81">
        <f t="shared" si="3"/>
        <v>4.3421284048366156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RATES'!Q36)*DATA!$C$15*G28*F28</f>
        <v>5.1006669681464087</v>
      </c>
      <c r="M28" s="47">
        <f>DATA!$C$13*((1+DATA!$C$10)^A28)*F28*G28</f>
        <v>0.38080428997697596</v>
      </c>
      <c r="N28" s="47">
        <f t="shared" si="1"/>
        <v>102.45404752057318</v>
      </c>
      <c r="O28" s="26">
        <f>N28*'EIOPA RATES'!G36</f>
        <v>53.578219377680632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627.4771287342237</v>
      </c>
      <c r="T28" s="81">
        <f t="shared" si="3"/>
        <v>3.4269400638345444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RATES'!Q37)*DATA!$C$15*G29*F29</f>
        <v>3.9933780916766652</v>
      </c>
      <c r="M29" s="47">
        <f>DATA!$C$13*((1+DATA!$C$10)^A29)*F29*G29</f>
        <v>0.30275052451814927</v>
      </c>
      <c r="N29" s="47">
        <f t="shared" si="1"/>
        <v>83.214255714812708</v>
      </c>
      <c r="O29" s="26">
        <f>N29*'EIOPA RATES'!G37</f>
        <v>42.370655377004475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630.35240185709517</v>
      </c>
      <c r="T29" s="81">
        <f t="shared" si="3"/>
        <v>2.6833351542261323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RATES'!Q38)*DATA!$C$15*G30*F30</f>
        <v>3.0932712430865452</v>
      </c>
      <c r="M30" s="47">
        <f>DATA!$C$13*((1+DATA!$C$10)^A30)*F30*G30</f>
        <v>0.23793808273812286</v>
      </c>
      <c r="N30" s="47">
        <f t="shared" si="1"/>
        <v>67.673769039100719</v>
      </c>
      <c r="O30" s="26">
        <f>N30*'EIOPA RATES'!G38</f>
        <v>33.521849874358878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633.76407894239981</v>
      </c>
      <c r="T30" s="81">
        <f t="shared" si="3"/>
        <v>2.0787296486805888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RATES'!Q39)*DATA!$C$15*G31*F31</f>
        <v>2.3615635828197052</v>
      </c>
      <c r="M31" s="47">
        <f>DATA!$C$13*((1+DATA!$C$10)^A31)*F31*G31</f>
        <v>0.18423743069654563</v>
      </c>
      <c r="N31" s="47">
        <f t="shared" si="1"/>
        <v>54.87922368968708</v>
      </c>
      <c r="O31" s="26">
        <f>N31*'EIOPA RATES'!G39</f>
        <v>26.435438947983592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637.43078335501366</v>
      </c>
      <c r="T31" s="81">
        <f t="shared" si="3"/>
        <v>1.5871470348350749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RATES'!Q40)*DATA!$C$15*G32*F32</f>
        <v>1.7735165534303003</v>
      </c>
      <c r="M32" s="47">
        <f>DATA!$C$13*((1+DATA!$C$10)^A32)*F32*G32</f>
        <v>0.14023007908395665</v>
      </c>
      <c r="N32" s="47">
        <f t="shared" si="1"/>
        <v>44.039656824786903</v>
      </c>
      <c r="O32" s="26">
        <f>N32*'EIOPA RATES'!G40</f>
        <v>20.615263156239056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641.55824047069871</v>
      </c>
      <c r="T32" s="81">
        <f t="shared" si="3"/>
        <v>1.1920194874978007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RATES'!Q41)*DATA!$C$15*G33*F33</f>
        <v>1.3077653733397852</v>
      </c>
      <c r="M33" s="47">
        <f>DATA!$C$13*((1+DATA!$C$10)^A33)*F33*G33</f>
        <v>0.1047821769550298</v>
      </c>
      <c r="N33" s="47">
        <f t="shared" si="1"/>
        <v>34.756476891472452</v>
      </c>
      <c r="O33" s="26">
        <f>N33*'EIOPA RATES'!G41</f>
        <v>15.807785634494804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645.81639780303294</v>
      </c>
      <c r="T33" s="81">
        <f t="shared" si="3"/>
        <v>0.87902737877906545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RATES'!Q42)*DATA!$C$15*G34*F34</f>
        <v>0.94538119242405028</v>
      </c>
      <c r="M34" s="47">
        <f>DATA!$C$13*((1+DATA!$C$10)^A34)*F34*G34</f>
        <v>7.6696913558571111E-2</v>
      </c>
      <c r="N34" s="47">
        <f t="shared" si="1"/>
        <v>27.004623390644824</v>
      </c>
      <c r="O34" s="26">
        <f>N34*'EIOPA RATES'!G42</f>
        <v>11.924095471052105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650.60164452700985</v>
      </c>
      <c r="T34" s="81">
        <f t="shared" si="3"/>
        <v>0.63547546771451557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RATES'!Q43)*DATA!$C$15*G35*F35</f>
        <v>0.66799435902094673</v>
      </c>
      <c r="M35" s="47">
        <f>DATA!$C$13*((1+DATA!$C$10)^A35)*F35*G35</f>
        <v>5.4878156064695524E-2</v>
      </c>
      <c r="N35" s="47">
        <f t="shared" si="1"/>
        <v>20.576341197416053</v>
      </c>
      <c r="O35" s="26">
        <f>N35*'EIOPA RATES'!G43</f>
        <v>8.8216524064151312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655.35161045298275</v>
      </c>
      <c r="T35" s="81">
        <f t="shared" si="3"/>
        <v>0.44903423654712438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RATES'!Q44)*DATA!$C$15*G36*F36</f>
        <v>0.46102351096330851</v>
      </c>
      <c r="M36" s="47">
        <f>DATA!$C$13*((1+DATA!$C$10)^A36)*F36*G36</f>
        <v>3.8333772172668465E-2</v>
      </c>
      <c r="N36" s="47">
        <f t="shared" si="1"/>
        <v>15.318379704381352</v>
      </c>
      <c r="O36" s="26">
        <f>N36*'EIOPA RATES'!G44</f>
        <v>6.3733103988475648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660.47127545556373</v>
      </c>
      <c r="T36" s="81">
        <f t="shared" si="3"/>
        <v>0.30991378467103403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RATES'!Q45)*DATA!$C$15*G37*F37</f>
        <v>0.31082607907963389</v>
      </c>
      <c r="M37" s="47">
        <f>DATA!$C$13*((1+DATA!$C$10)^A37)*F37*G37</f>
        <v>2.6143941027307136E-2</v>
      </c>
      <c r="N37" s="47">
        <f t="shared" si="1"/>
        <v>11.095938799727907</v>
      </c>
      <c r="O37" s="26">
        <f>N37*'EIOPA RATES'!G45</f>
        <v>4.4776495237531053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665.98913196365254</v>
      </c>
      <c r="T37" s="81">
        <f t="shared" si="3"/>
        <v>0.20895050610416141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RATES'!Q46)*DATA!$C$15*G38*F38</f>
        <v>0.20331146498806354</v>
      </c>
      <c r="M38" s="47">
        <f>DATA!$C$13*((1+DATA!$C$10)^A38)*F38*G38</f>
        <v>1.73004458582851E-2</v>
      </c>
      <c r="N38" s="47">
        <f t="shared" si="1"/>
        <v>7.9086921641698105</v>
      </c>
      <c r="O38" s="26">
        <f>N38*'EIOPA RATES'!G46</f>
        <v>3.095788053067432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671.47732559153565</v>
      </c>
      <c r="T38" s="81">
        <f t="shared" si="3"/>
        <v>0.13667645502778075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RATES'!Q47)*DATA!$C$15*G39*F39</f>
        <v>0.12951856650158192</v>
      </c>
      <c r="M39" s="47">
        <f>DATA!$C$13*((1+DATA!$C$10)^A39)*F39*G39</f>
        <v>1.1147473065723021E-2</v>
      </c>
      <c r="N39" s="47">
        <f t="shared" si="1"/>
        <v>5.4147487988575964</v>
      </c>
      <c r="O39" s="26">
        <f>N39*'EIOPA RATES'!G47</f>
        <v>2.055571188095183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677.15265721059609</v>
      </c>
      <c r="T39" s="81">
        <f t="shared" si="3"/>
        <v>8.7069871842997956E-2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RATES'!Q48)*DATA!$C$15*G40*F40</f>
        <v>8.017922837615124E-2</v>
      </c>
      <c r="M40" s="47">
        <f>DATA!$C$13*((1+DATA!$C$10)^A40)*F40*G40</f>
        <v>6.978505458939039E-3</v>
      </c>
      <c r="N40" s="47">
        <f t="shared" si="1"/>
        <v>3.6117079766190567</v>
      </c>
      <c r="O40" s="26">
        <f>N40*'EIOPA RATES'!G48</f>
        <v>1.3294183437426288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683.01984697364253</v>
      </c>
      <c r="T40" s="81">
        <f t="shared" si="3"/>
        <v>5.3901451551315746E-2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RATES'!Q49)*DATA!$C$15*G41*F41</f>
        <v>4.8185085571081539E-2</v>
      </c>
      <c r="M41" s="47">
        <f>DATA!$C$13*((1+DATA!$C$10)^A41)*F41*G41</f>
        <v>4.240104087948204E-3</v>
      </c>
      <c r="N41" s="47">
        <f t="shared" si="1"/>
        <v>2.3368481932708098</v>
      </c>
      <c r="O41" s="26">
        <f>N41*'EIOPA RATES'!G49</f>
        <v>0.83383775512036362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689.08362053156259</v>
      </c>
      <c r="T41" s="81">
        <f t="shared" si="3"/>
        <v>3.2393135514626671E-2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RATES'!Q50)*DATA!$C$15*G42*F42</f>
        <v>2.8057914231053225E-2</v>
      </c>
      <c r="M42" s="47">
        <f>DATA!$C$13*((1+DATA!$C$10)^A42)*F42*G42</f>
        <v>2.4956851828087279E-3</v>
      </c>
      <c r="N42" s="47">
        <f t="shared" si="1"/>
        <v>1.4669996467966777</v>
      </c>
      <c r="O42" s="26">
        <f>N42*'EIOPA RATES'!G50</f>
        <v>0.50732969258726002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695.34875017209151</v>
      </c>
      <c r="T42" s="81">
        <f t="shared" si="3"/>
        <v>1.8862395649339288E-2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RATES'!Q51)*DATA!$C$15*G43*F43</f>
        <v>1.5777059693831804E-2</v>
      </c>
      <c r="M43" s="47">
        <f>DATA!$C$13*((1+DATA!$C$10)^A43)*F43*G43</f>
        <v>1.4182024631736216E-3</v>
      </c>
      <c r="N43" s="47">
        <f t="shared" si="1"/>
        <v>0.89323877850606326</v>
      </c>
      <c r="O43" s="26">
        <f>N43*'EIOPA RATES'!G51</f>
        <v>0.29932588359986101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701.82006727034661</v>
      </c>
      <c r="T43" s="81">
        <f t="shared" si="3"/>
        <v>1.0606405252042147E-2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RATES'!Q52)*DATA!$C$15*G44*F44</f>
        <v>8.4660994383312631E-3</v>
      </c>
      <c r="M44" s="47">
        <f>DATA!$C$13*((1+DATA!$C$10)^A44)*F44*G44</f>
        <v>7.6922564304604264E-4</v>
      </c>
      <c r="N44" s="47">
        <f t="shared" si="1"/>
        <v>0.52995312972415354</v>
      </c>
      <c r="O44" s="26">
        <f>N44*'EIOPA RATES'!G52</f>
        <v>0.17211196790013472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708.21991981346605</v>
      </c>
      <c r="T44" s="81">
        <f t="shared" si="3"/>
        <v>5.6914892389755157E-3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RATES'!Q53)*DATA!$C$15*G45*F45</f>
        <v>4.2873400130035407E-3</v>
      </c>
      <c r="M45" s="47">
        <f>DATA!$C$13*((1+DATA!$C$10)^A45)*F45*G45</f>
        <v>3.9350907008382254E-4</v>
      </c>
      <c r="N45" s="47">
        <f t="shared" si="1"/>
        <v>0.30232166930653726</v>
      </c>
      <c r="O45" s="26">
        <f>N45*'EIOPA RATES'!G53</f>
        <v>9.5099448936969685E-2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715.10878095700764</v>
      </c>
      <c r="T45" s="81">
        <f t="shared" si="3"/>
        <v>2.8822438008560074E-3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RATES'!Q54)*DATA!$C$15*G46*F46</f>
        <v>2.0491551334203338E-3</v>
      </c>
      <c r="M46" s="47">
        <f>DATA!$C$13*((1+DATA!$C$10)^A46)*F46*G46</f>
        <v>1.9003211615594009E-4</v>
      </c>
      <c r="N46" s="47">
        <f t="shared" si="1"/>
        <v>0.16143015568211239</v>
      </c>
      <c r="O46" s="26">
        <f>N46*'EIOPA RATES'!G54</f>
        <v>4.9194598279679508E-2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721.91665422258768</v>
      </c>
      <c r="T46" s="81">
        <f t="shared" si="3"/>
        <v>1.377582920346693E-3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RATES'!Q55)*DATA!$C$15*G47*F47</f>
        <v>9.1991837347365948E-4</v>
      </c>
      <c r="M47" s="47">
        <f>DATA!$C$13*((1+DATA!$C$10)^A47)*F47*G47</f>
        <v>8.6216096310104913E-5</v>
      </c>
      <c r="N47" s="47">
        <f t="shared" si="1"/>
        <v>8.1214252056062891E-2</v>
      </c>
      <c r="O47" s="26">
        <f>N47*'EIOPA RATES'!G55</f>
        <v>2.3982286154020413E-2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728.61884538842025</v>
      </c>
      <c r="T47" s="81">
        <f t="shared" si="3"/>
        <v>6.1843244680434486E-4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RATES'!Q56)*DATA!$C$15*G48*F48</f>
        <v>3.8630272305240114E-4</v>
      </c>
      <c r="M48" s="47">
        <f>DATA!$C$13*((1+DATA!$C$10)^A48)*F48*G48</f>
        <v>3.6566868192974661E-5</v>
      </c>
      <c r="N48" s="47">
        <f t="shared" si="1"/>
        <v>3.8333484736288358E-2</v>
      </c>
      <c r="O48" s="26">
        <f>N48*'EIOPA RATES'!G56</f>
        <v>1.0962162874866555E-2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735.83368743452013</v>
      </c>
      <c r="T48" s="81">
        <f t="shared" si="3"/>
        <v>2.5969929670943952E-4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RATES'!Q57)*DATA!$C$15*G49*F49</f>
        <v>1.5084416898404943E-4</v>
      </c>
      <c r="M49" s="47">
        <f>DATA!$C$13*((1+DATA!$C$10)^A49)*F49*G49</f>
        <v>1.4425120311414268E-5</v>
      </c>
      <c r="N49" s="47">
        <f t="shared" si="1"/>
        <v>1.6873027567243765E-2</v>
      </c>
      <c r="O49" s="26">
        <f>N49*'EIOPA RATES'!G57</f>
        <v>4.6739124066390312E-3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742.93177091962309</v>
      </c>
      <c r="T49" s="81">
        <f t="shared" si="3"/>
        <v>1.0140784272617584E-4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RATES'!Q58)*DATA!$C$15*G50*F50</f>
        <v>5.4510958461935312E-5</v>
      </c>
      <c r="M50" s="47">
        <f>DATA!$C$13*((1+DATA!$C$10)^A50)*F50*G50</f>
        <v>5.2653808228668659E-6</v>
      </c>
      <c r="N50" s="47">
        <f t="shared" si="1"/>
        <v>6.8924744108778994E-3</v>
      </c>
      <c r="O50" s="26">
        <f>N50*'EIOPA RATES'!G58</f>
        <v>1.8490831892791506E-3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750.22936032733855</v>
      </c>
      <c r="T50" s="81">
        <f t="shared" si="3"/>
        <v>3.6646022238223654E-5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RATES'!Q59)*DATA!$C$15*G51*F51</f>
        <v>1.813446666870841E-5</v>
      </c>
      <c r="M51" s="47">
        <f>DATA!$C$13*((1+DATA!$C$10)^A51)*F51*G51</f>
        <v>1.7690086231636076E-6</v>
      </c>
      <c r="N51" s="47">
        <f t="shared" si="1"/>
        <v>2.5990126856831721E-3</v>
      </c>
      <c r="O51" s="26">
        <f>N51*'EIOPA RATES'!G59</f>
        <v>6.7516133526604601E-4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757.73096785237101</v>
      </c>
      <c r="T51" s="81">
        <f t="shared" si="3"/>
        <v>1.2191238068148869E-5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RATES'!Q60)*DATA!$C$15*G52*F52</f>
        <v>5.5215708843390339E-6</v>
      </c>
      <c r="M52" s="47">
        <f>DATA!$C$13*((1+DATA!$C$10)^A52)*F52*G52</f>
        <v>5.4412421442458995E-7</v>
      </c>
      <c r="N52" s="47">
        <f t="shared" si="1"/>
        <v>8.9940918502719723E-4</v>
      </c>
      <c r="O52" s="26">
        <f>N52*'EIOPA RATES'!G60</f>
        <v>2.2631086495550476E-4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765.07669021237552</v>
      </c>
      <c r="T52" s="81">
        <f t="shared" si="3"/>
        <v>3.7119804238064406E-6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G53*F53*D53</f>
        <v>1.0696004761572132E-4</v>
      </c>
      <c r="L53" s="77">
        <f>D52*EXP('EIOPA RATES'!Q61)*DATA!$C$15*G53*F53</f>
        <v>1.531125425991921E-6</v>
      </c>
      <c r="M53" s="47">
        <f>DATA!$C$13*((1+DATA!$C$10)^A53)*F53*G53</f>
        <v>1.524014081376975E-7</v>
      </c>
      <c r="N53" s="48">
        <f t="shared" si="1"/>
        <v>3.9119372986356983E-4</v>
      </c>
      <c r="O53" s="76">
        <f>N53*'EIOPA RATES'!G61</f>
        <v>9.5328215725911682E-5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772.61357118050807</v>
      </c>
      <c r="T53" s="82">
        <f t="shared" si="3"/>
        <v>1.0293280172705206E-6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C1" workbookViewId="0">
      <selection activeCell="F4" sqref="F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65856.094380571623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RATES'!Q12)*DATA!$C$15*G4*F4</f>
        <v>844.52976331584</v>
      </c>
      <c r="M4" s="47">
        <f>DATA!$C$13*((1+DATA!$C$10)^A4)*F4*G4</f>
        <v>43.027508512500006</v>
      </c>
      <c r="N4" s="47">
        <f t="shared" ref="N4:N53" si="1">SUM(I4:M4)</f>
        <v>11816.403357650459</v>
      </c>
      <c r="O4" s="26">
        <f>N4*'EIOPA RATES'!G12</f>
        <v>11568.377347323838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528.97889148749971</v>
      </c>
      <c r="T4" s="81">
        <f>S4*F4*G3</f>
        <v>525.04368526900134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MALE'!D63/1000)*G4</f>
        <v>350.75645284903129</v>
      </c>
      <c r="K5" s="47">
        <v>0</v>
      </c>
      <c r="L5" s="60">
        <f>D4*EXP('EIOPA RATES'!Q13)*DATA!$C$15*G5*F5</f>
        <v>711.72232241603638</v>
      </c>
      <c r="M5" s="47">
        <f>DATA!$C$13*((1+DATA!$C$10)^A5)*F5*G5</f>
        <v>37.063044319995129</v>
      </c>
      <c r="N5" s="47">
        <f t="shared" si="1"/>
        <v>9870.8470079215149</v>
      </c>
      <c r="O5" s="26">
        <f>N5*'EIOPA RATES'!G13</f>
        <v>9470.6438504780035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533.76039436581266</v>
      </c>
      <c r="T5" s="81">
        <f t="shared" ref="T5:T53" si="3">S5*F5*G4</f>
        <v>447.40224693303924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MALE'!D64/1000)*G5</f>
        <v>323.27324875398511</v>
      </c>
      <c r="K6" s="47">
        <v>0</v>
      </c>
      <c r="L6" s="60">
        <f>D5*EXP('EIOPA RATES'!Q14)*DATA!$C$15*G6*F6</f>
        <v>600.95961243053682</v>
      </c>
      <c r="M6" s="47">
        <f>DATA!$C$13*((1+DATA!$C$10)^A6)*F6*G6</f>
        <v>31.906717062426608</v>
      </c>
      <c r="N6" s="47">
        <f t="shared" si="1"/>
        <v>8362.3558388542842</v>
      </c>
      <c r="O6" s="26">
        <f>N6*'EIOPA RATES'!G14</f>
        <v>7843.2985158313213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539.17155386844092</v>
      </c>
      <c r="T6" s="81">
        <f t="shared" si="3"/>
        <v>381.43421497874016</v>
      </c>
      <c r="W6" s="67" t="s">
        <v>70</v>
      </c>
      <c r="X6" s="70">
        <f>SUMPRODUCT(J4:J53,'EIOPA RATES'!G12:G61)</f>
        <v>3864.3491830731818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MALE'!D65/1000)*G6</f>
        <v>297.27954508875615</v>
      </c>
      <c r="K7" s="47">
        <v>0</v>
      </c>
      <c r="L7" s="60">
        <f>D6*EXP('EIOPA RATES'!Q15)*DATA!$C$15*G7*F7</f>
        <v>507.96355653716068</v>
      </c>
      <c r="M7" s="47">
        <f>DATA!$C$13*((1+DATA!$C$10)^A7)*F7*G7</f>
        <v>27.446959065223535</v>
      </c>
      <c r="N7" s="47">
        <f t="shared" si="1"/>
        <v>7092.7907580345609</v>
      </c>
      <c r="O7" s="26">
        <f>N7*'EIOPA RATES'!G15</f>
        <v>6491.5854185783228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544.91526604081662</v>
      </c>
      <c r="T7" s="81">
        <f t="shared" si="3"/>
        <v>325.1124437491755</v>
      </c>
      <c r="W7" s="67" t="s">
        <v>74</v>
      </c>
      <c r="X7" s="70">
        <f>SUMPRODUCT(K4:K53,'EIOPA RATES'!G12:G61)</f>
        <v>4.9158853980388614E-5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MALE'!D66/1000)*G7</f>
        <v>278.28885319476063</v>
      </c>
      <c r="K8" s="47">
        <v>0</v>
      </c>
      <c r="L8" s="60">
        <f>D7*EXP('EIOPA RATES'!Q16)*DATA!$C$15*G8*F8</f>
        <v>429.60518829720559</v>
      </c>
      <c r="M8" s="47">
        <f>DATA!$C$13*((1+DATA!$C$10)^A8)*F8*G8</f>
        <v>23.591868728599653</v>
      </c>
      <c r="N8" s="47">
        <f t="shared" si="1"/>
        <v>6025.8778390834268</v>
      </c>
      <c r="O8" s="26">
        <f>N8*'EIOPA RATES'!G16</f>
        <v>5374.3231970789466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550.84193521173188</v>
      </c>
      <c r="T8" s="81">
        <f t="shared" si="3"/>
        <v>276.94883942334513</v>
      </c>
      <c r="W8" s="67" t="s">
        <v>73</v>
      </c>
      <c r="X8" s="70">
        <f>SUMPRODUCT(L4:L53,'EIOPA RATES'!G12:G61)</f>
        <v>4633.5438901791304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MALE'!D67/1000)*G8</f>
        <v>259.22404853668905</v>
      </c>
      <c r="K9" s="47">
        <v>0</v>
      </c>
      <c r="L9" s="60">
        <f>D8*EXP('EIOPA RATES'!Q17)*DATA!$C$15*G9*F9</f>
        <v>363.27636889851817</v>
      </c>
      <c r="M9" s="47">
        <f>DATA!$C$13*((1+DATA!$C$10)^A9)*F9*G9</f>
        <v>20.259211295707559</v>
      </c>
      <c r="N9" s="47">
        <f t="shared" si="1"/>
        <v>5119.7029547749671</v>
      </c>
      <c r="O9" s="26">
        <f>N9*'EIOPA RATES'!G17</f>
        <v>4446.1024388666929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556.70330641504813</v>
      </c>
      <c r="T9" s="81">
        <f t="shared" si="3"/>
        <v>235.6439934366804</v>
      </c>
      <c r="W9" s="68" t="s">
        <v>72</v>
      </c>
      <c r="X9" s="71">
        <f>SUMPRODUCT(M4:M53,'EIOPA RATES'!G12:G61)</f>
        <v>255.12715034639635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MALE'!D68/1000)*G9</f>
        <v>243.12887084607073</v>
      </c>
      <c r="K10" s="47">
        <v>0</v>
      </c>
      <c r="L10" s="60">
        <f>D9*EXP('EIOPA RATES'!Q18)*DATA!$C$15*G10*F10</f>
        <v>307.11024819752146</v>
      </c>
      <c r="M10" s="47">
        <f>DATA!$C$13*((1+DATA!$C$10)^A10)*F10*G10</f>
        <v>17.378342550194191</v>
      </c>
      <c r="N10" s="47">
        <f t="shared" si="1"/>
        <v>4352.3633105714534</v>
      </c>
      <c r="O10" s="26">
        <f>N10*'EIOPA RATES'!G18</f>
        <v>3677.284091163739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562.60979822870036</v>
      </c>
      <c r="T10" s="81">
        <f t="shared" si="3"/>
        <v>200.27443376624333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MALE'!D69/1000)*G10</f>
        <v>229.04527389722813</v>
      </c>
      <c r="K11" s="47">
        <v>0</v>
      </c>
      <c r="L11" s="60">
        <f>D10*EXP('EIOPA RATES'!Q19)*DATA!$C$15*G11*F11</f>
        <v>259.51118875215008</v>
      </c>
      <c r="M11" s="47">
        <f>DATA!$C$13*((1+DATA!$C$10)^A11)*F11*G11</f>
        <v>14.888246887090968</v>
      </c>
      <c r="N11" s="47">
        <f t="shared" si="1"/>
        <v>3701.5779248772474</v>
      </c>
      <c r="O11" s="26">
        <f>N11*'EIOPA RATES'!G19</f>
        <v>3040.1922819652978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568.61846353531212</v>
      </c>
      <c r="T11" s="81">
        <f t="shared" si="3"/>
        <v>170.00990133036325</v>
      </c>
      <c r="W11" s="66" t="s">
        <v>75</v>
      </c>
      <c r="X11" s="69">
        <f>DATA!C4-X3</f>
        <v>4143.9056194283767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MALE'!D70/1000)*G11</f>
        <v>216.52279947968097</v>
      </c>
      <c r="K12" s="47">
        <v>0</v>
      </c>
      <c r="L12" s="60">
        <f>D11*EXP('EIOPA RATES'!Q20)*DATA!$C$15*G12*F12</f>
        <v>219.14484936984917</v>
      </c>
      <c r="M12" s="47">
        <f>DATA!$C$13*((1+DATA!$C$10)^A12)*F12*G12</f>
        <v>12.739846769779954</v>
      </c>
      <c r="N12" s="47">
        <f t="shared" si="1"/>
        <v>3149.0669856420218</v>
      </c>
      <c r="O12" s="26">
        <f>N12*'EIOPA RATES'!G20</f>
        <v>2512.9288909323441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574.61501071341002</v>
      </c>
      <c r="T12" s="81">
        <f t="shared" si="3"/>
        <v>144.1287750236454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MALE'!D71/1000)*G12</f>
        <v>200.76785247596104</v>
      </c>
      <c r="K13" s="47">
        <v>0</v>
      </c>
      <c r="L13" s="60">
        <f>D12*EXP('EIOPA RATES'!Q21)*DATA!$C$15*G13*F13</f>
        <v>184.7090700055837</v>
      </c>
      <c r="M13" s="47">
        <f>DATA!$C$13*((1+DATA!$C$10)^A13)*F13*G13</f>
        <v>10.886692042065619</v>
      </c>
      <c r="N13" s="47">
        <f t="shared" si="1"/>
        <v>2672.6388875071225</v>
      </c>
      <c r="O13" s="26">
        <f>N13*'EIOPA RATES'!G21</f>
        <v>2073.2517770886816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580.029590461966</v>
      </c>
      <c r="T13" s="81">
        <f t="shared" si="3"/>
        <v>121.88645335220649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MALE'!D72/1000)*G13</f>
        <v>186.98192355766508</v>
      </c>
      <c r="K14" s="47">
        <v>0</v>
      </c>
      <c r="L14" s="60">
        <f>D13*EXP('EIOPA RATES'!Q22)*DATA!$C$15*G14*F14</f>
        <v>155.82419788591773</v>
      </c>
      <c r="M14" s="47">
        <f>DATA!$C$13*((1+DATA!$C$10)^A14)*F14*G14</f>
        <v>9.2915166525502038</v>
      </c>
      <c r="N14" s="47">
        <f t="shared" si="1"/>
        <v>2272.4005755647036</v>
      </c>
      <c r="O14" s="26">
        <f>N14*'EIOPA RATES'!G22</f>
        <v>1709.9339299391065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586.48329146426238</v>
      </c>
      <c r="T14" s="81">
        <f t="shared" si="3"/>
        <v>103.12202532569496</v>
      </c>
      <c r="W14" s="73" t="s">
        <v>77</v>
      </c>
      <c r="X14" s="72">
        <f>SUM(T3:T53)</f>
        <v>3428.2189740189892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MALE'!D73/1000)*G14</f>
        <v>171.08602805182679</v>
      </c>
      <c r="K15" s="47">
        <v>0</v>
      </c>
      <c r="L15" s="60">
        <f>D14*EXP('EIOPA RATES'!Q23)*DATA!$C$15*G15*F15</f>
        <v>131.12243463975656</v>
      </c>
      <c r="M15" s="47">
        <f>DATA!$C$13*((1+DATA!$C$10)^A15)*F15*G15</f>
        <v>7.9156504581740537</v>
      </c>
      <c r="N15" s="47">
        <f t="shared" si="1"/>
        <v>1926.0074757772718</v>
      </c>
      <c r="O15" s="26">
        <f>N15*'EIOPA RATES'!G23</f>
        <v>1406.8538556158915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592.32363027752081</v>
      </c>
      <c r="T15" s="81">
        <f t="shared" si="3"/>
        <v>86.987064630282106</v>
      </c>
      <c r="W15" s="74" t="s">
        <v>78</v>
      </c>
      <c r="X15" s="70">
        <f>DATA!C4-X3-X14</f>
        <v>715.68664540938744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MALE'!D74/1000)*G15</f>
        <v>160.42950139284761</v>
      </c>
      <c r="K16" s="47">
        <v>0</v>
      </c>
      <c r="L16" s="60">
        <f>D15*EXP('EIOPA RATES'!Q24)*DATA!$C$15*G16*F16</f>
        <v>110.08109136350591</v>
      </c>
      <c r="M16" s="47">
        <f>DATA!$C$13*((1+DATA!$C$10)^A16)*F16*G16</f>
        <v>6.7304082332854565</v>
      </c>
      <c r="N16" s="47">
        <f t="shared" si="1"/>
        <v>1633.8160060409293</v>
      </c>
      <c r="O16" s="26">
        <f>N16*'EIOPA RATES'!G24</f>
        <v>1158.9159042679773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597.78240134709597</v>
      </c>
      <c r="T16" s="81">
        <f t="shared" si="3"/>
        <v>73.180162501145574</v>
      </c>
      <c r="W16" s="75" t="s">
        <v>79</v>
      </c>
      <c r="X16" s="71">
        <f>(DATA!$C$14-DATA!$C$15)*X18*DATA!C4</f>
        <v>3139.6074056987995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MALE'!D75/1000)*G16</f>
        <v>149.30925097628787</v>
      </c>
      <c r="K17" s="47">
        <v>0</v>
      </c>
      <c r="L17" s="60">
        <f>D16*EXP('EIOPA RATES'!Q25)*DATA!$C$15*G17*F17</f>
        <v>92.084222332499678</v>
      </c>
      <c r="M17" s="47">
        <f>DATA!$C$13*((1+DATA!$C$10)^A17)*F17*G17</f>
        <v>5.7086352096399189</v>
      </c>
      <c r="N17" s="47">
        <f t="shared" si="1"/>
        <v>1381.8886768042764</v>
      </c>
      <c r="O17" s="26">
        <f>N17*'EIOPA RATES'!G25</f>
        <v>952.969287286483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602.40857328939285</v>
      </c>
      <c r="T17" s="81">
        <f t="shared" si="3"/>
        <v>61.324229614036497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MALE'!D76/1000)*G17</f>
        <v>140.38015209183223</v>
      </c>
      <c r="K18" s="47">
        <v>0</v>
      </c>
      <c r="L18" s="60">
        <f>D17*EXP('EIOPA RATES'!Q26)*DATA!$C$15*G18*F18</f>
        <v>76.822533400620657</v>
      </c>
      <c r="M18" s="47">
        <f>DATA!$C$13*((1+DATA!$C$10)^A18)*F18*G18</f>
        <v>4.8305651168170476</v>
      </c>
      <c r="N18" s="47">
        <f t="shared" si="1"/>
        <v>1168.7398031448097</v>
      </c>
      <c r="O18" s="26">
        <f>N18*'EIOPA RATES'!G26</f>
        <v>783.83492942013231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606.70992385231307</v>
      </c>
      <c r="T18" s="81">
        <f t="shared" si="3"/>
        <v>51.237453012276468</v>
      </c>
      <c r="W18" s="66" t="s">
        <v>80</v>
      </c>
      <c r="X18" s="69">
        <f>SUMPRODUCT(O4:O53,A4:A53)/SUM(O4:O53)</f>
        <v>5.6064417958907145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MALE'!D77/1000)*G18</f>
        <v>129.6060077639826</v>
      </c>
      <c r="K19" s="47">
        <v>0</v>
      </c>
      <c r="L19" s="60">
        <f>D18*EXP('EIOPA RATES'!Q27)*DATA!$C$15*G19*F19</f>
        <v>63.916292472289527</v>
      </c>
      <c r="M19" s="47">
        <f>DATA!$C$13*((1+DATA!$C$10)^A19)*F19*G19</f>
        <v>4.0751107571568763</v>
      </c>
      <c r="N19" s="47">
        <f t="shared" si="1"/>
        <v>985.25262214039208</v>
      </c>
      <c r="O19" s="26">
        <f>N19*'EIOPA RATES'!G27</f>
        <v>642.40895445328022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611.11148245735183</v>
      </c>
      <c r="T19" s="81">
        <f t="shared" si="3"/>
        <v>42.684301867093573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MALE'!D78/1000)*G19</f>
        <v>121.14146021902171</v>
      </c>
      <c r="K20" s="47">
        <v>0</v>
      </c>
      <c r="L20" s="60">
        <f>D19*EXP('EIOPA RATES'!Q28)*DATA!$C$15*G20*F20</f>
        <v>53.059026171231288</v>
      </c>
      <c r="M20" s="47">
        <f>DATA!$C$13*((1+DATA!$C$10)^A20)*F20*G20</f>
        <v>3.4311268180008878</v>
      </c>
      <c r="N20" s="47">
        <f t="shared" si="1"/>
        <v>831.48682268661605</v>
      </c>
      <c r="O20" s="26">
        <f>N20*'EIOPA RATES'!G28</f>
        <v>527.23920253473295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615.2364842103151</v>
      </c>
      <c r="T20" s="81">
        <f t="shared" si="3"/>
        <v>35.472108325334588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MALE'!D79/1000)*G20</f>
        <v>107.45133890478837</v>
      </c>
      <c r="K21" s="47">
        <v>0</v>
      </c>
      <c r="L21" s="60">
        <f>D20*EXP('EIOPA RATES'!Q29)*DATA!$C$15*G21*F21</f>
        <v>43.844871810029986</v>
      </c>
      <c r="M21" s="47">
        <f>DATA!$C$13*((1+DATA!$C$10)^A21)*F21*G21</f>
        <v>2.8798623622819766</v>
      </c>
      <c r="N21" s="47">
        <f t="shared" si="1"/>
        <v>694.48057813147716</v>
      </c>
      <c r="O21" s="26">
        <f>N21*'EIOPA RATES'!G29</f>
        <v>428.87086428585405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618.39262282211916</v>
      </c>
      <c r="T21" s="81">
        <f t="shared" si="3"/>
        <v>29.338912383349779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MALE'!D80/1000)*G21</f>
        <v>97.907476153379719</v>
      </c>
      <c r="K22" s="47">
        <v>0</v>
      </c>
      <c r="L22" s="60">
        <f>D21*EXP('EIOPA RATES'!Q30)*DATA!$C$15*G22*F22</f>
        <v>35.988173245396894</v>
      </c>
      <c r="M22" s="47">
        <f>DATA!$C$13*((1+DATA!$C$10)^A22)*F22*G22</f>
        <v>2.406852782631737</v>
      </c>
      <c r="N22" s="47">
        <f t="shared" si="1"/>
        <v>579.78512896815744</v>
      </c>
      <c r="O22" s="26">
        <f>N22*'EIOPA RATES'!G30</f>
        <v>349.54974567921766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619.95862490780075</v>
      </c>
      <c r="T22" s="81">
        <f t="shared" si="3"/>
        <v>24.100166326441695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MALE'!D81/1000)*G22</f>
        <v>90.528443089895788</v>
      </c>
      <c r="K23" s="47">
        <v>0</v>
      </c>
      <c r="L23" s="60">
        <f>D22*EXP('EIOPA RATES'!Q31)*DATA!$C$15*G23*F23</f>
        <v>29.305468589318501</v>
      </c>
      <c r="M23" s="47">
        <f>DATA!$C$13*((1+DATA!$C$10)^A23)*F23*G23</f>
        <v>2.0008630033526793</v>
      </c>
      <c r="N23" s="47">
        <f t="shared" si="1"/>
        <v>482.96347360107177</v>
      </c>
      <c r="O23" s="26">
        <f>N23*'EIOPA RATES'!G31</f>
        <v>285.01902327580149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619.82202992201042</v>
      </c>
      <c r="T23" s="81">
        <f t="shared" si="3"/>
        <v>19.637762202641074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MALE'!D82/1000)*G23</f>
        <v>84.23641846513469</v>
      </c>
      <c r="K24" s="47">
        <v>0</v>
      </c>
      <c r="L24" s="60">
        <f>D23*EXP('EIOPA RATES'!Q32)*DATA!$C$15*G24*F24</f>
        <v>23.757849715037949</v>
      </c>
      <c r="M24" s="47">
        <f>DATA!$C$13*((1+DATA!$C$10)^A24)*F24*G24</f>
        <v>1.6548197515327148</v>
      </c>
      <c r="N24" s="47">
        <f t="shared" si="1"/>
        <v>402.41265974723302</v>
      </c>
      <c r="O24" s="26">
        <f>N24*'EIOPA RATES'!G32</f>
        <v>232.29761996767166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620.0611134985279</v>
      </c>
      <c r="T24" s="81">
        <f t="shared" si="3"/>
        <v>15.92915193654162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MALE'!D83/1000)*G24</f>
        <v>76.538840573831209</v>
      </c>
      <c r="K25" s="47">
        <v>0</v>
      </c>
      <c r="L25" s="60">
        <f>D24*EXP('EIOPA RATES'!Q33)*DATA!$C$15*G25*F25</f>
        <v>19.132041448531144</v>
      </c>
      <c r="M25" s="47">
        <f>DATA!$C$13*((1+DATA!$C$10)^A25)*F25*G25</f>
        <v>1.3580200494401582</v>
      </c>
      <c r="N25" s="47">
        <f t="shared" si="1"/>
        <v>332.78770405986882</v>
      </c>
      <c r="O25" s="26">
        <f>N25*'EIOPA RATES'!G33</f>
        <v>187.70696309935943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620.92917671099997</v>
      </c>
      <c r="T25" s="81">
        <f t="shared" si="3"/>
        <v>12.833808074937028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MALE'!D84/1000)*G25</f>
        <v>71.599670509682923</v>
      </c>
      <c r="K26" s="47">
        <v>0</v>
      </c>
      <c r="L26" s="60">
        <f>D25*EXP('EIOPA RATES'!Q34)*DATA!$C$15*G26*F26</f>
        <v>15.321983109159806</v>
      </c>
      <c r="M26" s="47">
        <f>DATA!$C$13*((1+DATA!$C$10)^A26)*F26*G26</f>
        <v>1.1071228562496394</v>
      </c>
      <c r="N26" s="47">
        <f t="shared" si="1"/>
        <v>276.83591419899943</v>
      </c>
      <c r="O26" s="26">
        <f>N26*'EIOPA RATES'!G34</f>
        <v>152.40885296093694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622.41959660139719</v>
      </c>
      <c r="T26" s="81">
        <f t="shared" si="3"/>
        <v>10.282203476198983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MALE'!D85/1000)*G26</f>
        <v>64.082550985046396</v>
      </c>
      <c r="K27" s="47">
        <v>0</v>
      </c>
      <c r="L27" s="60">
        <f>D26*EXP('EIOPA RATES'!Q35)*DATA!$C$15*G27*F27</f>
        <v>12.191023709157443</v>
      </c>
      <c r="M27" s="47">
        <f>DATA!$C$13*((1+DATA!$C$10)^A27)*F27*G27</f>
        <v>0.89581209017903984</v>
      </c>
      <c r="N27" s="47">
        <f t="shared" si="1"/>
        <v>227.39381501779852</v>
      </c>
      <c r="O27" s="26">
        <f>N27*'EIOPA RATES'!G35</f>
        <v>122.06776720641479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624.50628659981476</v>
      </c>
      <c r="T27" s="81">
        <f t="shared" si="3"/>
        <v>8.1839069292654489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MALE'!D86/1000)*G27</f>
        <v>57.062171404884872</v>
      </c>
      <c r="K28" s="47">
        <v>0</v>
      </c>
      <c r="L28" s="60">
        <f>D27*EXP('EIOPA RATES'!Q36)*DATA!$C$15*G28*F28</f>
        <v>9.6200549260933137</v>
      </c>
      <c r="M28" s="47">
        <f>DATA!$C$13*((1+DATA!$C$10)^A28)*F28*G28</f>
        <v>0.71821160027660946</v>
      </c>
      <c r="N28" s="47">
        <f t="shared" si="1"/>
        <v>185.94319086517552</v>
      </c>
      <c r="O28" s="26">
        <f>N28*'EIOPA RATES'!G36</f>
        <v>97.238765212860955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627.13972142392402</v>
      </c>
      <c r="T28" s="81">
        <f t="shared" si="3"/>
        <v>6.4598658621994192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MALE'!D87/1000)*G28</f>
        <v>50.806937770264007</v>
      </c>
      <c r="K29" s="47">
        <v>0</v>
      </c>
      <c r="L29" s="60">
        <f>D28*EXP('EIOPA RATES'!Q37)*DATA!$C$15*G29*F29</f>
        <v>7.5316653336706381</v>
      </c>
      <c r="M29" s="47">
        <f>DATA!$C$13*((1+DATA!$C$10)^A29)*F29*G29</f>
        <v>0.57099918362765711</v>
      </c>
      <c r="N29" s="47">
        <f t="shared" si="1"/>
        <v>151.71764137455691</v>
      </c>
      <c r="O29" s="26">
        <f>N29*'EIOPA RATES'!G37</f>
        <v>77.25089700164213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630.08415319798564</v>
      </c>
      <c r="T29" s="81">
        <f t="shared" si="3"/>
        <v>5.0587200779856616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MALE'!D88/1000)*G29</f>
        <v>43.907412482699378</v>
      </c>
      <c r="K30" s="47">
        <v>0</v>
      </c>
      <c r="L30" s="60">
        <f>D29*EXP('EIOPA RATES'!Q38)*DATA!$C$15*G30*F30</f>
        <v>5.8340290486778068</v>
      </c>
      <c r="M30" s="47">
        <f>DATA!$C$13*((1+DATA!$C$10)^A30)*F30*G30</f>
        <v>0.44876041491136515</v>
      </c>
      <c r="N30" s="47">
        <f t="shared" si="1"/>
        <v>122.078866038096</v>
      </c>
      <c r="O30" s="26">
        <f>N30*'EIOPA RATES'!G38</f>
        <v>60.471131994976631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633.55325661022653</v>
      </c>
      <c r="T30" s="81">
        <f t="shared" si="3"/>
        <v>3.9192602326373289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MALE'!D89/1000)*G30</f>
        <v>38.329666430506371</v>
      </c>
      <c r="K31" s="47">
        <v>0</v>
      </c>
      <c r="L31" s="60">
        <f>D30*EXP('EIOPA RATES'!Q39)*DATA!$C$15*G31*F31</f>
        <v>4.4540001376414455</v>
      </c>
      <c r="M31" s="47">
        <f>DATA!$C$13*((1+DATA!$C$10)^A31)*F31*G31</f>
        <v>0.34747891085842897</v>
      </c>
      <c r="N31" s="47">
        <f t="shared" si="1"/>
        <v>98.01433353840784</v>
      </c>
      <c r="O31" s="26">
        <f>N31*'EIOPA RATES'!G39</f>
        <v>47.213713242973441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637.26754187485176</v>
      </c>
      <c r="T31" s="81">
        <f t="shared" si="3"/>
        <v>2.992654020964193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MALE'!D90/1000)*G31</f>
        <v>33.47767526163706</v>
      </c>
      <c r="K32" s="47">
        <v>0</v>
      </c>
      <c r="L32" s="60">
        <f>D31*EXP('EIOPA RATES'!Q40)*DATA!$C$15*G32*F32</f>
        <v>3.3449207256390059</v>
      </c>
      <c r="M32" s="47">
        <f>DATA!$C$13*((1+DATA!$C$10)^A32)*F32*G32</f>
        <v>0.26447934583902238</v>
      </c>
      <c r="N32" s="47">
        <f t="shared" si="1"/>
        <v>78.303689434017357</v>
      </c>
      <c r="O32" s="26">
        <f>N32*'EIOPA RATES'!G40</f>
        <v>36.65449007037067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641.43399120394361</v>
      </c>
      <c r="T32" s="81">
        <f t="shared" si="3"/>
        <v>2.2477593944536589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MALE'!D91/1000)*G32</f>
        <v>28.718836746836594</v>
      </c>
      <c r="K33" s="47">
        <v>0</v>
      </c>
      <c r="L33" s="60">
        <f>D32*EXP('EIOPA RATES'!Q41)*DATA!$C$15*G33*F33</f>
        <v>2.466496009352976</v>
      </c>
      <c r="M33" s="47">
        <f>DATA!$C$13*((1+DATA!$C$10)^A33)*F33*G33</f>
        <v>0.19762323317284294</v>
      </c>
      <c r="N33" s="47">
        <f t="shared" si="1"/>
        <v>61.775305657952018</v>
      </c>
      <c r="O33" s="26">
        <f>N33*'EIOPA RATES'!G41</f>
        <v>28.096368696848348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645.72355674681512</v>
      </c>
      <c r="T33" s="81">
        <f t="shared" si="3"/>
        <v>1.657641257793723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MALE'!D92/1000)*G33</f>
        <v>23.980448746383182</v>
      </c>
      <c r="K34" s="47">
        <v>0</v>
      </c>
      <c r="L34" s="60">
        <f>D33*EXP('EIOPA RATES'!Q42)*DATA!$C$15*G34*F34</f>
        <v>1.7830254462819701</v>
      </c>
      <c r="M34" s="47">
        <f>DATA!$C$13*((1+DATA!$C$10)^A34)*F34*G34</f>
        <v>0.14465334155376411</v>
      </c>
      <c r="N34" s="47">
        <f t="shared" si="1"/>
        <v>47.878574942845788</v>
      </c>
      <c r="O34" s="26">
        <f>N34*'EIOPA RATES'!G42</f>
        <v>21.141146476206568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650.53368809901463</v>
      </c>
      <c r="T34" s="81">
        <f t="shared" si="3"/>
        <v>1.1984060901153599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MALE'!D93/1000)*G34</f>
        <v>19.540656755566118</v>
      </c>
      <c r="K35" s="47">
        <v>0</v>
      </c>
      <c r="L35" s="60">
        <f>D34*EXP('EIOPA RATES'!Q43)*DATA!$C$15*G35*F35</f>
        <v>1.259863163824098</v>
      </c>
      <c r="M35" s="47">
        <f>DATA!$C$13*((1+DATA!$C$10)^A35)*F35*G35</f>
        <v>0.10350232212414817</v>
      </c>
      <c r="N35" s="47">
        <f t="shared" si="1"/>
        <v>36.427970492137135</v>
      </c>
      <c r="O35" s="26">
        <f>N35*'EIOPA RATES'!G43</f>
        <v>15.617688804321356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655.30298628692321</v>
      </c>
      <c r="T35" s="81">
        <f t="shared" si="3"/>
        <v>0.8468330791364963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MALE'!D94/1000)*G35</f>
        <v>15.496710846841948</v>
      </c>
      <c r="K36" s="47">
        <v>0</v>
      </c>
      <c r="L36" s="60">
        <f>D35*EXP('EIOPA RATES'!Q44)*DATA!$C$15*G36*F36</f>
        <v>0.8695081496957886</v>
      </c>
      <c r="M36" s="47">
        <f>DATA!$C$13*((1+DATA!$C$10)^A36)*F36*G36</f>
        <v>7.2298975041577909E-2</v>
      </c>
      <c r="N36" s="47">
        <f t="shared" si="1"/>
        <v>27.152477166649668</v>
      </c>
      <c r="O36" s="26">
        <f>N36*'EIOPA RATES'!G44</f>
        <v>11.296962761093031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660.43731025269483</v>
      </c>
      <c r="T36" s="81">
        <f t="shared" si="3"/>
        <v>0.58447931016418275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MALE'!D95/1000)*G36</f>
        <v>11.901604335794387</v>
      </c>
      <c r="K37" s="47">
        <v>0</v>
      </c>
      <c r="L37" s="60">
        <f>D36*EXP('EIOPA RATES'!Q45)*DATA!$C$15*G37*F37</f>
        <v>0.58622999146618138</v>
      </c>
      <c r="M37" s="47">
        <f>DATA!$C$13*((1+DATA!$C$10)^A37)*F37*G37</f>
        <v>4.9308482643131063E-2</v>
      </c>
      <c r="N37" s="47">
        <f t="shared" si="1"/>
        <v>19.760547904245595</v>
      </c>
      <c r="O37" s="26">
        <f>N37*'EIOPA RATES'!G45</f>
        <v>7.9741614936372409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665.96596742203667</v>
      </c>
      <c r="T37" s="81">
        <f t="shared" si="3"/>
        <v>0.39407501841483428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MALE'!D96/1000)*G37</f>
        <v>8.8098993579168603</v>
      </c>
      <c r="K38" s="47">
        <v>0</v>
      </c>
      <c r="L38" s="60">
        <f>D37*EXP('EIOPA RATES'!Q46)*DATA!$C$15*G38*F38</f>
        <v>0.38345327630759529</v>
      </c>
      <c r="M38" s="47">
        <f>DATA!$C$13*((1+DATA!$C$10)^A38)*F38*G38</f>
        <v>3.2629309155443181E-2</v>
      </c>
      <c r="N38" s="47">
        <f t="shared" si="1"/>
        <v>13.950787574861717</v>
      </c>
      <c r="O38" s="26">
        <f>N38*'EIOPA RATES'!G46</f>
        <v>5.4609132089884636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671.46199672823843</v>
      </c>
      <c r="T38" s="81">
        <f t="shared" si="3"/>
        <v>0.25777118892224876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MALE'!D97/1000)*G38</f>
        <v>6.3953363567032486</v>
      </c>
      <c r="K39" s="47">
        <v>0</v>
      </c>
      <c r="L39" s="60">
        <f>D38*EXP('EIOPA RATES'!Q47)*DATA!$C$15*G39*F39</f>
        <v>0.24427701935358415</v>
      </c>
      <c r="M39" s="47">
        <f>DATA!$C$13*((1+DATA!$C$10)^A39)*F39*G39</f>
        <v>2.1024564796939142E-2</v>
      </c>
      <c r="N39" s="47">
        <f t="shared" si="1"/>
        <v>9.6705352605799355</v>
      </c>
      <c r="O39" s="26">
        <f>N39*'EIOPA RATES'!G47</f>
        <v>3.6711719035425281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677.14278011886495</v>
      </c>
      <c r="T39" s="81">
        <f t="shared" si="3"/>
        <v>0.16421474624996546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MALE'!D98/1000)*G39</f>
        <v>4.4202706539383891</v>
      </c>
      <c r="K40" s="47">
        <v>0</v>
      </c>
      <c r="L40" s="60">
        <f>D39*EXP('EIOPA RATES'!Q48)*DATA!$C$15*G40*F40</f>
        <v>0.15122112181157688</v>
      </c>
      <c r="M40" s="47">
        <f>DATA!$C$13*((1+DATA!$C$10)^A40)*F40*G40</f>
        <v>1.3161730855255594E-2</v>
      </c>
      <c r="N40" s="47">
        <f t="shared" si="1"/>
        <v>6.447937768440509</v>
      </c>
      <c r="O40" s="26">
        <f>N40*'EIOPA RATES'!G48</f>
        <v>2.3733941958120419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683.01366374824624</v>
      </c>
      <c r="T40" s="81">
        <f t="shared" si="3"/>
        <v>0.10165929937745849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MALE'!D99/1000)*G40</f>
        <v>2.9622913871684946</v>
      </c>
      <c r="K41" s="47">
        <v>0</v>
      </c>
      <c r="L41" s="60">
        <f>D40*EXP('EIOPA RATES'!Q49)*DATA!$C$15*G41*F41</f>
        <v>9.0878932639031546E-2</v>
      </c>
      <c r="M41" s="47">
        <f>DATA!$C$13*((1+DATA!$C$10)^A41)*F41*G41</f>
        <v>7.997000092957977E-3</v>
      </c>
      <c r="N41" s="47">
        <f t="shared" si="1"/>
        <v>4.1809338693179505</v>
      </c>
      <c r="O41" s="26">
        <f>N41*'EIOPA RATES'!G49</f>
        <v>1.4918472333537536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689.07986363555756</v>
      </c>
      <c r="T41" s="81">
        <f t="shared" si="3"/>
        <v>6.1094371745312306E-2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MALE'!D100/1000)*G41</f>
        <v>1.9167397286532568</v>
      </c>
      <c r="K42" s="47">
        <v>0</v>
      </c>
      <c r="L42" s="60">
        <f>D41*EXP('EIOPA RATES'!Q50)*DATA!$C$15*G42*F42</f>
        <v>5.2918310036704108E-2</v>
      </c>
      <c r="M42" s="47">
        <f>DATA!$C$13*((1+DATA!$C$10)^A42)*F42*G42</f>
        <v>4.706958655954354E-3</v>
      </c>
      <c r="N42" s="47">
        <f t="shared" si="1"/>
        <v>2.626395437439486</v>
      </c>
      <c r="O42" s="26">
        <f>N42*'EIOPA RATES'!G50</f>
        <v>0.90828132971829589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695.34653889861841</v>
      </c>
      <c r="T42" s="81">
        <f t="shared" si="3"/>
        <v>3.5575093662567364E-2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MALE'!D101/1000)*G42</f>
        <v>1.1981304013603431</v>
      </c>
      <c r="K43" s="47">
        <v>0</v>
      </c>
      <c r="L43" s="60">
        <f>D42*EXP('EIOPA RATES'!Q51)*DATA!$C$15*G43*F43</f>
        <v>2.975614400523597E-2</v>
      </c>
      <c r="M43" s="47">
        <f>DATA!$C$13*((1+DATA!$C$10)^A43)*F43*G43</f>
        <v>2.6747846266483503E-3</v>
      </c>
      <c r="N43" s="47">
        <f t="shared" si="1"/>
        <v>1.5971982633100201</v>
      </c>
      <c r="O43" s="26">
        <f>N43*'EIOPA RATES'!G51</f>
        <v>0.535223943421966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701.81881068818313</v>
      </c>
      <c r="T43" s="81">
        <f t="shared" si="3"/>
        <v>2.0004054183872601E-2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MALE'!D102/1000)*G43</f>
        <v>0.72277169481125014</v>
      </c>
      <c r="K44" s="47">
        <v>0</v>
      </c>
      <c r="L44" s="60">
        <f>D43*EXP('EIOPA RATES'!Q52)*DATA!$C$15*G44*F44</f>
        <v>1.596739056188793E-2</v>
      </c>
      <c r="M44" s="47">
        <f>DATA!$C$13*((1+DATA!$C$10)^A44)*F44*G44</f>
        <v>1.4507892757702526E-3</v>
      </c>
      <c r="N44" s="47">
        <f t="shared" si="1"/>
        <v>0.93692916308901852</v>
      </c>
      <c r="O44" s="26">
        <f>N44*'EIOPA RATES'!G52</f>
        <v>0.30428487539306193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708.21923824983332</v>
      </c>
      <c r="T44" s="81">
        <f t="shared" si="3"/>
        <v>1.0734358220306909E-2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MALE'!D103/1000)*G44</f>
        <v>0.42168182357825268</v>
      </c>
      <c r="K45" s="47">
        <v>0</v>
      </c>
      <c r="L45" s="60">
        <f>D44*EXP('EIOPA RATES'!Q53)*DATA!$C$15*G45*F45</f>
        <v>8.0860888722009572E-3</v>
      </c>
      <c r="M45" s="47">
        <f>DATA!$C$13*((1+DATA!$C$10)^A45)*F45*G45</f>
        <v>7.4217330630742219E-4</v>
      </c>
      <c r="N45" s="47">
        <f t="shared" si="1"/>
        <v>0.53014082625882686</v>
      </c>
      <c r="O45" s="26">
        <f>N45*'EIOPA RATES'!G53</f>
        <v>0.16676310550893764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715.10843229277145</v>
      </c>
      <c r="T45" s="81">
        <f t="shared" si="3"/>
        <v>5.4360204908132578E-3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MALE'!D104/1000)*G45</f>
        <v>0.23377873459731266</v>
      </c>
      <c r="K46" s="47">
        <v>0</v>
      </c>
      <c r="L46" s="60">
        <f>D45*EXP('EIOPA RATES'!Q54)*DATA!$C$15*G46*F46</f>
        <v>3.8647857346298005E-3</v>
      </c>
      <c r="M46" s="47">
        <f>DATA!$C$13*((1+DATA!$C$10)^A46)*F46*G46</f>
        <v>3.5840791146696434E-4</v>
      </c>
      <c r="N46" s="47">
        <f t="shared" si="1"/>
        <v>0.28562066812782616</v>
      </c>
      <c r="O46" s="26">
        <f>N46*'EIOPA RATES'!G54</f>
        <v>8.7040701717411642E-2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721.9164858467924</v>
      </c>
      <c r="T46" s="81">
        <f t="shared" si="3"/>
        <v>2.5981739938763732E-3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MALE'!D105/1000)*G46</f>
        <v>0.12071348871732218</v>
      </c>
      <c r="K47" s="47">
        <v>0</v>
      </c>
      <c r="L47" s="60">
        <f>D46*EXP('EIOPA RATES'!Q55)*DATA!$C$15*G47*F47</f>
        <v>1.7350015861856995E-3</v>
      </c>
      <c r="M47" s="47">
        <f>DATA!$C$13*((1+DATA!$C$10)^A47)*F47*G47</f>
        <v>1.6260688792194691E-4</v>
      </c>
      <c r="N47" s="47">
        <f t="shared" si="1"/>
        <v>0.14398825205761367</v>
      </c>
      <c r="O47" s="26">
        <f>N47*'EIOPA RATES'!G55</f>
        <v>4.2519230014938243E-2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728.61876899762865</v>
      </c>
      <c r="T47" s="81">
        <f t="shared" si="3"/>
        <v>1.1663873606608483E-3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MALE'!D106/1000)*G47</f>
        <v>5.8350474873396063E-2</v>
      </c>
      <c r="K48" s="47">
        <v>0</v>
      </c>
      <c r="L48" s="60">
        <f>D47*EXP('EIOPA RATES'!Q56)*DATA!$C$15*G48*F48</f>
        <v>7.2858185744559679E-4</v>
      </c>
      <c r="M48" s="47">
        <f>DATA!$C$13*((1+DATA!$C$10)^A48)*F48*G48</f>
        <v>6.8966525885430692E-5</v>
      </c>
      <c r="N48" s="47">
        <f t="shared" si="1"/>
        <v>6.8124916248788039E-2</v>
      </c>
      <c r="O48" s="26">
        <f>N48*'EIOPA RATES'!G56</f>
        <v>1.948156899622808E-2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735.83365503486243</v>
      </c>
      <c r="T48" s="81">
        <f t="shared" si="3"/>
        <v>4.8980288346807193E-4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MALE'!D107/1000)*G48</f>
        <v>2.6249146494832769E-2</v>
      </c>
      <c r="K49" s="47">
        <v>0</v>
      </c>
      <c r="L49" s="60">
        <f>D48*EXP('EIOPA RATES'!Q57)*DATA!$C$15*G49*F49</f>
        <v>2.8449792938251738E-4</v>
      </c>
      <c r="M49" s="47">
        <f>DATA!$C$13*((1+DATA!$C$10)^A49)*F49*G49</f>
        <v>2.7206334108446781E-5</v>
      </c>
      <c r="N49" s="47">
        <f t="shared" si="1"/>
        <v>3.0066144280992996E-2</v>
      </c>
      <c r="O49" s="26">
        <f>N49*'EIOPA RATES'!G57</f>
        <v>8.3284712369901936E-3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742.93175813840924</v>
      </c>
      <c r="T49" s="81">
        <f t="shared" si="3"/>
        <v>1.9125910518597464E-4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MALE'!D108/1000)*G49</f>
        <v>1.0937814736324379E-2</v>
      </c>
      <c r="K50" s="47">
        <v>0</v>
      </c>
      <c r="L50" s="60">
        <f>D49*EXP('EIOPA RATES'!Q58)*DATA!$C$15*G50*F50</f>
        <v>1.0280977326154969E-4</v>
      </c>
      <c r="M50" s="47">
        <f>DATA!$C$13*((1+DATA!$C$10)^A50)*F50*G50</f>
        <v>9.9307116185209609E-6</v>
      </c>
      <c r="N50" s="47">
        <f t="shared" si="1"/>
        <v>1.2317265468238884E-2</v>
      </c>
      <c r="O50" s="26">
        <f>N50*'EIOPA RATES'!G58</f>
        <v>3.3044226438133637E-3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750.22935566200783</v>
      </c>
      <c r="T50" s="81">
        <f t="shared" si="3"/>
        <v>6.9115813042465172E-5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MALE'!D109/1000)*G50</f>
        <v>4.1998918722954536E-3</v>
      </c>
      <c r="K51" s="47">
        <v>0</v>
      </c>
      <c r="L51" s="60">
        <f>D50*EXP('EIOPA RATES'!Q59)*DATA!$C$15*G51*F51</f>
        <v>3.4202304619738839E-5</v>
      </c>
      <c r="M51" s="47">
        <f>DATA!$C$13*((1+DATA!$C$10)^A51)*F51*G51</f>
        <v>3.3364185950275749E-6</v>
      </c>
      <c r="N51" s="47">
        <f t="shared" si="1"/>
        <v>4.6588318977031492E-3</v>
      </c>
      <c r="O51" s="26">
        <f>N51*'EIOPA RATES'!G59</f>
        <v>1.210253101941476E-3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757.73096628496103</v>
      </c>
      <c r="T51" s="81">
        <f t="shared" si="3"/>
        <v>2.2993145861606893E-5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MALE'!D110/1000)*G51</f>
        <v>1.4775980014340125E-3</v>
      </c>
      <c r="K52" s="47">
        <v>0</v>
      </c>
      <c r="L52" s="60">
        <f>D51*EXP('EIOPA RATES'!Q60)*DATA!$C$15*G52*F52</f>
        <v>1.0413895970346445E-5</v>
      </c>
      <c r="M52" s="47">
        <f>DATA!$C$13*((1+DATA!$C$10)^A52)*F52*G52</f>
        <v>1.0262392863661429E-6</v>
      </c>
      <c r="N52" s="47">
        <f t="shared" si="1"/>
        <v>1.6173454054175551E-3</v>
      </c>
      <c r="O52" s="26">
        <f>N52*'EIOPA RATES'!G60</f>
        <v>4.0695919468599853E-4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765.07668973026045</v>
      </c>
      <c r="T52" s="81">
        <f t="shared" si="3"/>
        <v>7.0009384580690524E-6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MALE'!D111/1000)*G52</f>
        <v>4.7401796679244203E-4</v>
      </c>
      <c r="K53" s="59">
        <f>G53*F53*D53</f>
        <v>2.0173078136381854E-4</v>
      </c>
      <c r="L53" s="77">
        <f>D52*EXP('EIOPA RATES'!Q61)*DATA!$C$15*G53*F53</f>
        <v>2.8877616964145808E-6</v>
      </c>
      <c r="M53" s="47">
        <f>DATA!$C$13*((1+DATA!$C$10)^A53)*F53*G53</f>
        <v>2.8743494257798993E-7</v>
      </c>
      <c r="N53" s="48">
        <f t="shared" si="1"/>
        <v>7.1450320492233324E-4</v>
      </c>
      <c r="O53" s="76">
        <f>N53*'EIOPA RATES'!G61</f>
        <v>1.7411402703066298E-4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772.6135710454746</v>
      </c>
      <c r="T53" s="82">
        <f t="shared" si="3"/>
        <v>1.9413524002287386E-6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topLeftCell="H1" workbookViewId="0">
      <selection activeCell="M4" sqref="M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66250.857545121675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(1+DATA!$F$12)*DATA!$C$13*((1+(DATA!$C$10+DATA!$F$13))^A4)*F4*G4</f>
        <v>47.866510264375009</v>
      </c>
      <c r="N4" s="47">
        <f t="shared" ref="N4:N53" si="1">SUM(I4:M4)</f>
        <v>11733.247809722332</v>
      </c>
      <c r="O4" s="26">
        <f>N4*'EIOPA RATES'!G12</f>
        <v>11486.967232262623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524.13988973562471</v>
      </c>
      <c r="T4" s="81">
        <f>S4*F4*G3</f>
        <v>521.02689189551245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(1+DATA!$F$12)*DATA!$C$13*((1+(DATA!$C$10+DATA!$F$13))^A5)*F5*G5</f>
        <v>41.635492750364143</v>
      </c>
      <c r="N5" s="47">
        <f t="shared" si="1"/>
        <v>9922.3754162141413</v>
      </c>
      <c r="O5" s="26">
        <f>N5*'EIOPA RATES'!G13</f>
        <v>9520.0830934051646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529.18794593544362</v>
      </c>
      <c r="T5" s="81">
        <f t="shared" ref="T5:T53" si="3">S5*F5*G4</f>
        <v>444.23992516847522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(1+DATA!$F$12)*DATA!$C$13*((1+(DATA!$C$10+DATA!$F$13))^A6)*F6*G6</f>
        <v>36.194434366097965</v>
      </c>
      <c r="N6" s="47">
        <f t="shared" si="1"/>
        <v>8408.2316298415699</v>
      </c>
      <c r="O6" s="26">
        <f>N6*'EIOPA RATES'!G14</f>
        <v>7886.3267641260582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534.88383656476958</v>
      </c>
      <c r="T6" s="81">
        <f t="shared" si="3"/>
        <v>378.97274636258658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(1+DATA!$F$12)*DATA!$C$13*((1+(DATA!$C$10+DATA!$F$13))^A7)*F7*G7</f>
        <v>31.440609775613179</v>
      </c>
      <c r="N7" s="47">
        <f t="shared" si="1"/>
        <v>7139.1522297854426</v>
      </c>
      <c r="O7" s="26">
        <f>N7*'EIOPA RATES'!G15</f>
        <v>6534.0171586745519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540.9216153304269</v>
      </c>
      <c r="T7" s="81">
        <f t="shared" si="3"/>
        <v>323.21743736550422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(1+DATA!$F$12)*DATA!$C$13*((1+(DATA!$C$10+DATA!$F$13))^A8)*F8*G8</f>
        <v>27.289534131141657</v>
      </c>
      <c r="N8" s="47">
        <f t="shared" si="1"/>
        <v>6066.6665156803701</v>
      </c>
      <c r="O8" s="26">
        <f>N8*'EIOPA RATES'!G16</f>
        <v>5410.7015533395588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547.14426980918995</v>
      </c>
      <c r="T8" s="81">
        <f t="shared" si="3"/>
        <v>275.50547782244769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(1+DATA!$F$12)*DATA!$C$13*((1+(DATA!$C$10+DATA!$F$13))^A9)*F9*G9</f>
        <v>23.664283831695151</v>
      </c>
      <c r="N9" s="47">
        <f t="shared" si="1"/>
        <v>5158.9126149245603</v>
      </c>
      <c r="O9" s="26">
        <f>N9*'EIOPA RATES'!G17</f>
        <v>4480.1532748542868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553.2982338790606</v>
      </c>
      <c r="T9" s="81">
        <f t="shared" si="3"/>
        <v>234.55661536492767</v>
      </c>
      <c r="W9" s="68" t="s">
        <v>72</v>
      </c>
      <c r="X9" s="71">
        <f>SUMPRODUCT(M4:M53,'EIOPA RATES'!G12:G61)</f>
        <v>297.64348082984702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(1+DATA!$F$12)*DATA!$C$13*((1+(DATA!$C$10+DATA!$F$13))^A10)*F10*G10</f>
        <v>20.498224160875182</v>
      </c>
      <c r="N10" s="47">
        <f t="shared" si="1"/>
        <v>4389.660117708494</v>
      </c>
      <c r="O10" s="26">
        <f>N10*'EIOPA RATES'!G18</f>
        <v>3708.795926401187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559.48991661801938</v>
      </c>
      <c r="T10" s="81">
        <f t="shared" si="3"/>
        <v>199.46482203434934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(1+DATA!$F$12)*DATA!$C$13*((1+(DATA!$C$10+DATA!$F$13))^A11)*F11*G11</f>
        <v>17.733256647155052</v>
      </c>
      <c r="N11" s="47">
        <f t="shared" si="1"/>
        <v>3737.0925736996423</v>
      </c>
      <c r="O11" s="26">
        <f>N11*'EIOPA RATES'!G19</f>
        <v>3069.3612913547554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565.77345377524807</v>
      </c>
      <c r="T11" s="81">
        <f t="shared" si="3"/>
        <v>169.41491922492955</v>
      </c>
      <c r="W11" s="66" t="s">
        <v>75</v>
      </c>
      <c r="X11" s="69">
        <f>DATA!C4-X3</f>
        <v>3749.1424548783252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(1+DATA!$F$12)*DATA!$C$13*((1+(DATA!$C$10+DATA!$F$13))^A12)*F12*G12</f>
        <v>15.323084445768728</v>
      </c>
      <c r="N12" s="47">
        <f t="shared" si="1"/>
        <v>3177.7741738938867</v>
      </c>
      <c r="O12" s="26">
        <f>N12*'EIOPA RATES'!G20</f>
        <v>2535.8369850009867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572.03177303742132</v>
      </c>
      <c r="T12" s="81">
        <f t="shared" si="3"/>
        <v>143.69766442541965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(1+DATA!$F$12)*DATA!$C$13*((1+(DATA!$C$10+DATA!$F$13))^A13)*F13*G13</f>
        <v>13.22254279831354</v>
      </c>
      <c r="N13" s="47">
        <f t="shared" si="1"/>
        <v>2699.6270605043192</v>
      </c>
      <c r="O13" s="26">
        <f>N13*'EIOPA RATES'!G21</f>
        <v>2094.1873692064046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577.69373970571814</v>
      </c>
      <c r="T13" s="81">
        <f t="shared" si="3"/>
        <v>121.57905975331373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(1+DATA!$F$12)*DATA!$C$13*((1+(DATA!$C$10+DATA!$F$13))^A14)*F14*G14</f>
        <v>11.395744564549164</v>
      </c>
      <c r="N14" s="47">
        <f t="shared" si="1"/>
        <v>2293.9137066989015</v>
      </c>
      <c r="O14" s="26">
        <f>N14*'EIOPA RATES'!G22</f>
        <v>1726.1221113984661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584.37906355226335</v>
      </c>
      <c r="T14" s="81">
        <f t="shared" si="3"/>
        <v>102.90731978024307</v>
      </c>
      <c r="W14" s="73" t="s">
        <v>77</v>
      </c>
      <c r="X14" s="72">
        <f>SUM(T3:T53)</f>
        <v>3411.515199054707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(1+DATA!$F$12)*DATA!$C$13*((1+(DATA!$C$10+DATA!$F$13))^A15)*F15*G15</f>
        <v>9.8034684965396295</v>
      </c>
      <c r="N15" s="47">
        <f t="shared" si="1"/>
        <v>1950.4607505577794</v>
      </c>
      <c r="O15" s="26">
        <f>N15*'EIOPA RATES'!G23</f>
        <v>1424.7157716988022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590.43581223915521</v>
      </c>
      <c r="T15" s="81">
        <f t="shared" si="3"/>
        <v>86.840864293905824</v>
      </c>
      <c r="W15" s="74" t="s">
        <v>78</v>
      </c>
      <c r="X15" s="70">
        <f>DATA!C4-X3-X14</f>
        <v>337.62725582361827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(1+DATA!$F$12)*DATA!$C$13*((1+(DATA!$C$10+DATA!$F$13))^A16)*F16*G16</f>
        <v>8.4172768072719037</v>
      </c>
      <c r="N16" s="47">
        <f t="shared" si="1"/>
        <v>1655.6123417685242</v>
      </c>
      <c r="O16" s="26">
        <f>N16*'EIOPA RATES'!G24</f>
        <v>1174.3767150545509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596.09553277310943</v>
      </c>
      <c r="T16" s="81">
        <f t="shared" si="3"/>
        <v>73.08393795630117</v>
      </c>
      <c r="W16" s="75" t="s">
        <v>79</v>
      </c>
      <c r="X16" s="71">
        <f>(DATA!$C$14-DATA!$C$15)*X18*DATA!C4</f>
        <v>3158.8562744831274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(1+DATA!$F$12)*DATA!$C$13*((1+(DATA!$C$10+DATA!$F$13))^A17)*F17*G17</f>
        <v>7.2094070523396114</v>
      </c>
      <c r="N17" s="47">
        <f t="shared" si="1"/>
        <v>1404.0595309076109</v>
      </c>
      <c r="O17" s="26">
        <f>N17*'EIOPA RATES'!G25</f>
        <v>968.258610795702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600.90780144669316</v>
      </c>
      <c r="T17" s="81">
        <f t="shared" si="3"/>
        <v>61.263898340812368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(1+DATA!$F$12)*DATA!$C$13*((1+(DATA!$C$10+DATA!$F$13))^A18)*F18*G18</f>
        <v>6.1603054844642529</v>
      </c>
      <c r="N18" s="47">
        <f t="shared" si="1"/>
        <v>1186.7732353282493</v>
      </c>
      <c r="O18" s="26">
        <f>N18*'EIOPA RATES'!G26</f>
        <v>795.92935283642601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605.38018348466585</v>
      </c>
      <c r="T18" s="81">
        <f t="shared" si="3"/>
        <v>51.202417192108605</v>
      </c>
      <c r="W18" s="66" t="s">
        <v>80</v>
      </c>
      <c r="X18" s="69">
        <f>SUMPRODUCT(O4:O53,A4:A53)/SUM(O4:O53)</f>
        <v>5.6408147758627285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(1+DATA!$F$12)*DATA!$C$13*((1+(DATA!$C$10+DATA!$F$13))^A19)*F19*G19</f>
        <v>5.2478423262889864</v>
      </c>
      <c r="N19" s="47">
        <f t="shared" si="1"/>
        <v>1003.9731963914473</v>
      </c>
      <c r="O19" s="26">
        <f>N19*'EIOPA RATES'!G27</f>
        <v>654.61522953556232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609.93875088821972</v>
      </c>
      <c r="T19" s="81">
        <f t="shared" si="3"/>
        <v>42.666772631696801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(1+DATA!$F$12)*DATA!$C$13*((1+(DATA!$C$10+DATA!$F$13))^A20)*F20*G20</f>
        <v>4.4618522441792532</v>
      </c>
      <c r="N20" s="47">
        <f t="shared" si="1"/>
        <v>842.26564243178495</v>
      </c>
      <c r="O20" s="26">
        <f>N20*'EIOPA RATES'!G28</f>
        <v>534.07396668450758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614.20575878413672</v>
      </c>
      <c r="T20" s="81">
        <f t="shared" si="3"/>
        <v>35.466197912479096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(1+DATA!$F$12)*DATA!$C$13*((1+(DATA!$C$10+DATA!$F$13))^A21)*F21*G21</f>
        <v>3.7817010917955662</v>
      </c>
      <c r="N21" s="47">
        <f t="shared" si="1"/>
        <v>707.7663545623368</v>
      </c>
      <c r="O21" s="26">
        <f>N21*'EIOPA RATES'!G29</f>
        <v>437.07538806957422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617.49078409260562</v>
      </c>
      <c r="T21" s="81">
        <f t="shared" si="3"/>
        <v>29.340399253588618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(1+DATA!$F$12)*DATA!$C$13*((1+(DATA!$C$10+DATA!$F$13))^A22)*F22*G22</f>
        <v>3.1915528980680565</v>
      </c>
      <c r="N22" s="47">
        <f t="shared" si="1"/>
        <v>594.13651853204465</v>
      </c>
      <c r="O22" s="26">
        <f>N22*'EIOPA RATES'!G30</f>
        <v>358.20213140205959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619.17392479236446</v>
      </c>
      <c r="T22" s="81">
        <f t="shared" si="3"/>
        <v>24.106037123860244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(1+DATA!$F$12)*DATA!$C$13*((1+(DATA!$C$10+DATA!$F$13))^A23)*F23*G23</f>
        <v>2.6792110573840704</v>
      </c>
      <c r="N23" s="47">
        <f t="shared" si="1"/>
        <v>497.23259979632184</v>
      </c>
      <c r="O23" s="26">
        <f>N23*'EIOPA RATES'!G31</f>
        <v>293.4398928311017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619.14368186797901</v>
      </c>
      <c r="T23" s="81">
        <f t="shared" si="3"/>
        <v>19.64591510738293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(1+DATA!$F$12)*DATA!$C$13*((1+(DATA!$C$10+DATA!$F$13))^A24)*F24*G24</f>
        <v>2.2375735604991469</v>
      </c>
      <c r="N24" s="47">
        <f t="shared" si="1"/>
        <v>413.68814203080228</v>
      </c>
      <c r="O24" s="26">
        <f>N24*'EIOPA RATES'!G32</f>
        <v>238.80652975223467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619.47835968956144</v>
      </c>
      <c r="T24" s="81">
        <f t="shared" si="3"/>
        <v>15.938231383286858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(1+DATA!$F$12)*DATA!$C$13*((1+(DATA!$C$10+DATA!$F$13))^A25)*F25*G25</f>
        <v>1.8542567155039602</v>
      </c>
      <c r="N25" s="47">
        <f t="shared" si="1"/>
        <v>346.08058530383852</v>
      </c>
      <c r="O25" s="26">
        <f>N25*'EIOPA RATES'!G33</f>
        <v>195.20473521865958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620.43294004493612</v>
      </c>
      <c r="T25" s="81">
        <f t="shared" si="3"/>
        <v>12.842930996972537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(1+DATA!$F$12)*DATA!$C$13*((1+(DATA!$C$10+DATA!$F$13))^A26)*F26*G26</f>
        <v>1.5264990854922003</v>
      </c>
      <c r="N26" s="47">
        <f t="shared" si="1"/>
        <v>286.02158414134146</v>
      </c>
      <c r="O26" s="26">
        <f>N26*'EIOPA RATES'!G34</f>
        <v>157.46591870921898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622.00022037215456</v>
      </c>
      <c r="T26" s="81">
        <f t="shared" si="3"/>
        <v>10.290803927400134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(1+DATA!$F$12)*DATA!$C$13*((1+(DATA!$C$10+DATA!$F$13))^A27)*F27*G27</f>
        <v>1.2472534220634781</v>
      </c>
      <c r="N27" s="47">
        <f t="shared" si="1"/>
        <v>235.66794136668278</v>
      </c>
      <c r="O27" s="26">
        <f>N27*'EIOPA RATES'!G35</f>
        <v>126.50941892378016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624.15484526793023</v>
      </c>
      <c r="T27" s="81">
        <f t="shared" si="3"/>
        <v>8.191662338179146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(1+DATA!$F$12)*DATA!$C$13*((1+(DATA!$C$10+DATA!$F$13))^A28)*F28*G28</f>
        <v>1.0097811353786039</v>
      </c>
      <c r="N28" s="47">
        <f t="shared" si="1"/>
        <v>193.81479612650475</v>
      </c>
      <c r="O28" s="26">
        <f>N28*'EIOPA RATES'!G36</f>
        <v>101.35521159787385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626.84815188882203</v>
      </c>
      <c r="T28" s="81">
        <f t="shared" si="3"/>
        <v>6.4666204292473095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(1+DATA!$F$12)*DATA!$C$13*((1+(DATA!$C$10+DATA!$F$13))^A29)*F29*G29</f>
        <v>0.81067611555247143</v>
      </c>
      <c r="N29" s="47">
        <f t="shared" si="1"/>
        <v>157.42129703055326</v>
      </c>
      <c r="O29" s="26">
        <f>N29*'EIOPA RATES'!G37</f>
        <v>80.155058387373359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629.84447626606084</v>
      </c>
      <c r="T29" s="81">
        <f t="shared" si="3"/>
        <v>5.0644378424885756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(1+DATA!$F$12)*DATA!$C$13*((1+(DATA!$C$10+DATA!$F$13))^A30)*F30*G30</f>
        <v>0.64337396760181709</v>
      </c>
      <c r="N30" s="47">
        <f t="shared" si="1"/>
        <v>128.02216577406446</v>
      </c>
      <c r="O30" s="26">
        <f>N30*'EIOPA RATES'!G38</f>
        <v>63.415114639010241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633.35864305753603</v>
      </c>
      <c r="T30" s="81">
        <f t="shared" si="3"/>
        <v>3.923977455822484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(1+DATA!$F$12)*DATA!$C$13*((1+(DATA!$C$10+DATA!$F$13))^A31)*F31*G31</f>
        <v>0.50305381628035872</v>
      </c>
      <c r="N31" s="47">
        <f t="shared" si="1"/>
        <v>103.81580563881802</v>
      </c>
      <c r="O31" s="26">
        <f>N31*'EIOPA RATES'!G39</f>
        <v>50.008294711290453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637.11196696942977</v>
      </c>
      <c r="T31" s="81">
        <f t="shared" si="3"/>
        <v>2.9964449519419905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(1+DATA!$F$12)*DATA!$C$13*((1+(DATA!$C$10+DATA!$F$13))^A32)*F32*G32</f>
        <v>0.38664714830520602</v>
      </c>
      <c r="N32" s="47">
        <f t="shared" si="1"/>
        <v>83.307786556855206</v>
      </c>
      <c r="O32" s="26">
        <f>N32*'EIOPA RATES'!G40</f>
        <v>38.996941998575046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641.31182340147745</v>
      </c>
      <c r="T32" s="81">
        <f t="shared" si="3"/>
        <v>2.2507275477765791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(1+DATA!$F$12)*DATA!$C$13*((1+(DATA!$C$10+DATA!$F$13))^A33)*F33*G33</f>
        <v>0.29174142673697334</v>
      </c>
      <c r="N33" s="47">
        <f t="shared" si="1"/>
        <v>65.744942554158754</v>
      </c>
      <c r="O33" s="26">
        <f>N33*'EIOPA RATES'!G41</f>
        <v>29.901821225824708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645.62943855325102</v>
      </c>
      <c r="T33" s="81">
        <f t="shared" si="3"/>
        <v>1.6599043791530776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(1+DATA!$F$12)*DATA!$C$13*((1+(DATA!$C$10+DATA!$F$13))^A34)*F34*G34</f>
        <v>0.2156381641296902</v>
      </c>
      <c r="N34" s="47">
        <f t="shared" si="1"/>
        <v>51.079499287514828</v>
      </c>
      <c r="O34" s="26">
        <f>N34*'EIOPA RATES'!G42</f>
        <v>22.554538802746883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650.46270327643867</v>
      </c>
      <c r="T34" s="81">
        <f t="shared" si="3"/>
        <v>1.2000862072539695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(1+DATA!$F$12)*DATA!$C$13*((1+(DATA!$C$10+DATA!$F$13))^A35)*F35*G35</f>
        <v>0.15580604434525538</v>
      </c>
      <c r="N35" s="47">
        <f t="shared" si="1"/>
        <v>38.918569566897808</v>
      </c>
      <c r="O35" s="26">
        <f>N35*'EIOPA RATES'!G43</f>
        <v>16.685478218896037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655.25068256470217</v>
      </c>
      <c r="T35" s="81">
        <f t="shared" si="3"/>
        <v>0.84804515623365484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(1+DATA!$F$12)*DATA!$C$13*((1+(DATA!$C$10+DATA!$F$13))^A36)*F36*G36</f>
        <v>0.1099014447465492</v>
      </c>
      <c r="N36" s="47">
        <f t="shared" si="1"/>
        <v>28.972210427807394</v>
      </c>
      <c r="O36" s="26">
        <f>N36*'EIOPA RATES'!G44</f>
        <v>12.054074488330615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660.39970778298982</v>
      </c>
      <c r="T36" s="81">
        <f t="shared" si="3"/>
        <v>0.58532927210692076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(1+DATA!$F$12)*DATA!$C$13*((1+(DATA!$C$10+DATA!$F$13))^A37)*F37*G37</f>
        <v>7.5688509401040382E-2</v>
      </c>
      <c r="N37" s="47">
        <f t="shared" si="1"/>
        <v>20.985301020279952</v>
      </c>
      <c r="O37" s="26">
        <f>N37*'EIOPA RATES'!G45</f>
        <v>8.4683977458109503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665.93958739527875</v>
      </c>
      <c r="T37" s="81">
        <f t="shared" si="3"/>
        <v>0.39465492777353622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(1+DATA!$F$12)*DATA!$C$13*((1+(DATA!$C$10+DATA!$F$13))^A38)*F38*G38</f>
        <v>5.0577021011569426E-2</v>
      </c>
      <c r="N38" s="47">
        <f t="shared" si="1"/>
        <v>14.956539155600007</v>
      </c>
      <c r="O38" s="26">
        <f>N38*'EIOPA RATES'!G46</f>
        <v>5.8546058276124837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671.44404901638234</v>
      </c>
      <c r="T38" s="81">
        <f t="shared" si="3"/>
        <v>0.25815384324401269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(1+DATA!$F$12)*DATA!$C$13*((1+(DATA!$C$10+DATA!$F$13))^A39)*F39*G39</f>
        <v>3.2908602109868922E-2</v>
      </c>
      <c r="N39" s="47">
        <f t="shared" si="1"/>
        <v>10.239711106383405</v>
      </c>
      <c r="O39" s="26">
        <f>N39*'EIOPA RATES'!G47</f>
        <v>3.8872449870880033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677.13089608155201</v>
      </c>
      <c r="T39" s="81">
        <f t="shared" si="3"/>
        <v>0.16446002818716854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(1+DATA!$F$12)*DATA!$C$13*((1+(DATA!$C$10+DATA!$F$13))^A40)*F40*G40</f>
        <v>2.0803311811095588E-2</v>
      </c>
      <c r="N40" s="47">
        <f t="shared" si="1"/>
        <v>6.8297367573357599</v>
      </c>
      <c r="O40" s="26">
        <f>N40*'EIOPA RATES'!G48</f>
        <v>2.5139289740237829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683.00602216729044</v>
      </c>
      <c r="T40" s="81">
        <f t="shared" si="3"/>
        <v>0.10181179214563582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(1+DATA!$F$12)*DATA!$C$13*((1+(DATA!$C$10+DATA!$F$13))^A41)*F41*G41</f>
        <v>1.2763906874439681E-2</v>
      </c>
      <c r="N41" s="47">
        <f t="shared" si="1"/>
        <v>4.4188014086642884</v>
      </c>
      <c r="O41" s="26">
        <f>N41*'EIOPA RATES'!G49</f>
        <v>1.5767234934359033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689.07509672877609</v>
      </c>
      <c r="T41" s="81">
        <f t="shared" si="3"/>
        <v>6.1186276880592069E-2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(1+DATA!$F$12)*DATA!$C$13*((1+(DATA!$C$10+DATA!$F$13))^A42)*F42*G42</f>
        <v>7.5863689919889775E-3</v>
      </c>
      <c r="N42" s="47">
        <f t="shared" si="1"/>
        <v>2.7738716298181849</v>
      </c>
      <c r="O42" s="26">
        <f>N42*'EIOPA RATES'!G50</f>
        <v>0.95928274032313066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695.34365948828236</v>
      </c>
      <c r="T42" s="81">
        <f t="shared" si="3"/>
        <v>3.5628708718352359E-2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(1+DATA!$F$12)*DATA!$C$13*((1+(DATA!$C$10+DATA!$F$13))^A43)*F43*G43</f>
        <v>4.3533085536903264E-3</v>
      </c>
      <c r="N43" s="47">
        <f t="shared" si="1"/>
        <v>1.6889032855235924</v>
      </c>
      <c r="O43" s="26">
        <f>N43*'EIOPA RATES'!G51</f>
        <v>0.56595445744032491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701.81713216425601</v>
      </c>
      <c r="T43" s="81">
        <f t="shared" si="3"/>
        <v>2.0034237245405005E-2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(1+DATA!$F$12)*DATA!$C$13*((1+(DATA!$C$10+DATA!$F$13))^A44)*F44*G44</f>
        <v>2.3843610639977253E-3</v>
      </c>
      <c r="N44" s="47">
        <f t="shared" si="1"/>
        <v>1.001953957661645</v>
      </c>
      <c r="O44" s="26">
        <f>N44*'EIOPA RATES'!G52</f>
        <v>0.32540286626523973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708.21830467804511</v>
      </c>
      <c r="T44" s="81">
        <f t="shared" si="3"/>
        <v>1.0750566267403663E-2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(1+DATA!$F$12)*DATA!$C$13*((1+(DATA!$C$10+DATA!$F$13))^A45)*F45*G45</f>
        <v>1.2317145386320334E-3</v>
      </c>
      <c r="N45" s="47">
        <f t="shared" si="1"/>
        <v>0.57154046165193273</v>
      </c>
      <c r="O45" s="26">
        <f>N45*'EIOPA RATES'!G53</f>
        <v>0.17978593156406852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715.1079427515391</v>
      </c>
      <c r="T45" s="81">
        <f t="shared" si="3"/>
        <v>5.4442319091125967E-3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(1+DATA!$F$12)*DATA!$C$13*((1+(DATA!$C$10+DATA!$F$13))^A46)*F46*G46</f>
        <v>6.0064709122933111E-4</v>
      </c>
      <c r="N46" s="47">
        <f t="shared" si="1"/>
        <v>0.30516532493803583</v>
      </c>
      <c r="O46" s="26">
        <f>N46*'EIOPA RATES'!G54</f>
        <v>9.2996785549640804E-2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721.91624360761261</v>
      </c>
      <c r="T46" s="81">
        <f t="shared" si="3"/>
        <v>2.602099591731319E-3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(1+DATA!$F$12)*DATA!$C$13*((1+(DATA!$C$10+DATA!$F$13))^A47)*F47*G47</f>
        <v>2.7518057994077051E-4</v>
      </c>
      <c r="N47" s="47">
        <f t="shared" si="1"/>
        <v>0.15351702628169595</v>
      </c>
      <c r="O47" s="26">
        <f>N47*'EIOPA RATES'!G55</f>
        <v>4.5333043900477009E-2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728.61865642393661</v>
      </c>
      <c r="T47" s="81">
        <f t="shared" si="3"/>
        <v>1.1681498743418581E-3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(1+DATA!$F$12)*DATA!$C$13*((1+(DATA!$C$10+DATA!$F$13))^A48)*F48*G48</f>
        <v>1.1785669165216995E-4</v>
      </c>
      <c r="N48" s="47">
        <f t="shared" si="1"/>
        <v>7.2456479331387838E-2</v>
      </c>
      <c r="O48" s="26">
        <f>N48*'EIOPA RATES'!G56</f>
        <v>2.0720258886825688E-2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735.83360614469666</v>
      </c>
      <c r="T48" s="81">
        <f t="shared" si="3"/>
        <v>4.9054306181490353E-4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(1+DATA!$F$12)*DATA!$C$13*((1+(DATA!$C$10+DATA!$F$13))^A49)*F49*G49</f>
        <v>4.6948635708952627E-5</v>
      </c>
      <c r="N49" s="47">
        <f t="shared" si="1"/>
        <v>3.1890975479914485E-2</v>
      </c>
      <c r="O49" s="26">
        <f>N49*'EIOPA RATES'!G57</f>
        <v>8.8339585389382441E-3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742.93173839610768</v>
      </c>
      <c r="T49" s="81">
        <f t="shared" si="3"/>
        <v>1.915481389862128E-4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(1+DATA!$F$12)*DATA!$C$13*((1+(DATA!$C$10+DATA!$F$13))^A50)*F50*G50</f>
        <v>1.7304950955418258E-5</v>
      </c>
      <c r="N50" s="47">
        <f t="shared" si="1"/>
        <v>1.3026477563281583E-2</v>
      </c>
      <c r="O50" s="26">
        <f>N50*'EIOPA RATES'!G58</f>
        <v>3.4946869936537091E-3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750.22934828776852</v>
      </c>
      <c r="T50" s="81">
        <f t="shared" si="3"/>
        <v>6.9220263116919181E-5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(1+DATA!$F$12)*DATA!$C$13*((1+(DATA!$C$10+DATA!$F$13))^A51)*F51*G51</f>
        <v>5.8709392741152015E-6</v>
      </c>
      <c r="N51" s="47">
        <f t="shared" si="1"/>
        <v>4.9117756626096826E-3</v>
      </c>
      <c r="O51" s="26">
        <f>N51*'EIOPA RATES'!G59</f>
        <v>1.2759618424190643E-3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757.73096375044031</v>
      </c>
      <c r="T51" s="81">
        <f t="shared" si="3"/>
        <v>2.3027894004065518E-5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(1+DATA!$F$12)*DATA!$C$13*((1+(DATA!$C$10+DATA!$F$13))^A52)*F52*G52</f>
        <v>1.8235292942689465E-6</v>
      </c>
      <c r="N52" s="47">
        <f t="shared" si="1"/>
        <v>1.6996797552739499E-3</v>
      </c>
      <c r="O52" s="26">
        <f>N52*'EIOPA RATES'!G60</f>
        <v>4.2767630347445991E-4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765.07668893297046</v>
      </c>
      <c r="T52" s="81">
        <f t="shared" si="3"/>
        <v>7.0115185665759887E-6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(1+DATA!$F$12)*DATA!$C$13*((1+(DATA!$C$10+DATA!$F$13))^A53)*F53*G53</f>
        <v>5.157517663434826E-7</v>
      </c>
      <c r="N53" s="48">
        <f t="shared" si="1"/>
        <v>7.3914937218215937E-4</v>
      </c>
      <c r="O53" s="76">
        <f>N53*'EIOPA RATES'!G61</f>
        <v>1.8011993911463476E-4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772.61357081715767</v>
      </c>
      <c r="T53" s="82">
        <f t="shared" si="3"/>
        <v>1.9442862539299424E-6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0"/>
  <sheetViews>
    <sheetView topLeftCell="C1" workbookViewId="0">
      <selection activeCell="M27" sqref="M27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7"/>
      <c r="C2" s="98" t="s">
        <v>94</v>
      </c>
      <c r="D2" s="98" t="s">
        <v>93</v>
      </c>
      <c r="F2" s="186" t="s">
        <v>107</v>
      </c>
      <c r="G2" s="187"/>
      <c r="H2" s="187"/>
      <c r="I2" s="105"/>
    </row>
    <row r="3" spans="2:20" ht="15.75" thickBot="1" x14ac:dyDescent="0.3">
      <c r="B3" s="121" t="s">
        <v>95</v>
      </c>
      <c r="C3" s="99">
        <f>'BASE CASE'!$X$11-IR_up!$X$11</f>
        <v>-17.191010272159474</v>
      </c>
      <c r="D3" s="102">
        <f>MAX(0,C3)</f>
        <v>0</v>
      </c>
      <c r="F3" s="106" t="s">
        <v>102</v>
      </c>
      <c r="G3" s="107" t="s">
        <v>103</v>
      </c>
      <c r="H3" s="107" t="s">
        <v>83</v>
      </c>
      <c r="I3" s="108" t="s">
        <v>84</v>
      </c>
      <c r="K3" s="130" t="s">
        <v>108</v>
      </c>
      <c r="L3" s="142" cm="1">
        <f t="array" ref="L3">SQRT(MMULT(MMULT(G9:I9,G4:I6),TRANSPOSE(G9:I9)))</f>
        <v>1700.3246155055085</v>
      </c>
    </row>
    <row r="4" spans="2:20" x14ac:dyDescent="0.25">
      <c r="B4" s="122" t="s">
        <v>101</v>
      </c>
      <c r="C4" s="100">
        <f>'BASE CASE'!$X$11-IR_down!$X$11</f>
        <v>206.14933033024136</v>
      </c>
      <c r="D4" s="103">
        <f t="shared" ref="D4:D12" si="0">MAX(0,C4)</f>
        <v>206.14933033024136</v>
      </c>
      <c r="F4" s="109" t="s">
        <v>103</v>
      </c>
      <c r="G4" s="110">
        <v>1</v>
      </c>
      <c r="H4" s="111">
        <f>IF(C3&gt;C4,0,0.5)</f>
        <v>0.5</v>
      </c>
      <c r="I4" s="112">
        <f>IF(C3&gt;C4,0,0.5)</f>
        <v>0.5</v>
      </c>
    </row>
    <row r="5" spans="2:20" x14ac:dyDescent="0.25">
      <c r="B5" s="122" t="s">
        <v>65</v>
      </c>
      <c r="C5" s="100">
        <f>'BASE CASE'!$X$11-EQ!$X$11</f>
        <v>1428.4335093959307</v>
      </c>
      <c r="D5" s="103">
        <f t="shared" si="0"/>
        <v>1428.4335093959307</v>
      </c>
      <c r="F5" s="113" t="s">
        <v>83</v>
      </c>
      <c r="G5" s="114">
        <f>IF(C3&gt;C4,0,0.5)</f>
        <v>0.5</v>
      </c>
      <c r="H5" s="115">
        <v>1</v>
      </c>
      <c r="I5" s="116">
        <v>0.75</v>
      </c>
    </row>
    <row r="6" spans="2:20" x14ac:dyDescent="0.25">
      <c r="B6" s="122" t="s">
        <v>66</v>
      </c>
      <c r="C6" s="100">
        <f>'BASE CASE'!$X$11-PROP!$X$11</f>
        <v>201.4374872230037</v>
      </c>
      <c r="D6" s="103">
        <f t="shared" si="0"/>
        <v>201.4374872230037</v>
      </c>
      <c r="F6" s="117" t="s">
        <v>84</v>
      </c>
      <c r="G6" s="118">
        <f>IF(C3&gt;C4,0,0.5)</f>
        <v>0.5</v>
      </c>
      <c r="H6" s="119">
        <v>0.75</v>
      </c>
      <c r="I6" s="120">
        <v>1</v>
      </c>
    </row>
    <row r="7" spans="2:20" x14ac:dyDescent="0.25">
      <c r="B7" s="123" t="s">
        <v>96</v>
      </c>
      <c r="C7" s="100">
        <f>'BASE CASE'!$X$11-MORT!$X$11</f>
        <v>18.733856347666006</v>
      </c>
      <c r="D7" s="103">
        <f t="shared" si="0"/>
        <v>18.733856347666006</v>
      </c>
    </row>
    <row r="8" spans="2:20" ht="15.75" thickBot="1" x14ac:dyDescent="0.3">
      <c r="B8" s="123" t="s">
        <v>97</v>
      </c>
      <c r="C8" s="100">
        <f>'BASE CASE'!$X$11-LAPSE_up!$X$11</f>
        <v>770.5987648119044</v>
      </c>
      <c r="D8" s="103">
        <f t="shared" si="0"/>
        <v>770.5987648119044</v>
      </c>
    </row>
    <row r="9" spans="2:20" ht="16.5" thickBot="1" x14ac:dyDescent="0.3">
      <c r="B9" s="123" t="s">
        <v>98</v>
      </c>
      <c r="C9" s="100">
        <f>'BASE CASE'!$X$11-LAPSE_down!$X$11</f>
        <v>-1632.9821582733566</v>
      </c>
      <c r="D9" s="103">
        <f t="shared" si="0"/>
        <v>0</v>
      </c>
      <c r="G9" s="132">
        <f>MAX(D3,D4,0)</f>
        <v>206.14933033024136</v>
      </c>
      <c r="H9" s="133">
        <f>D5</f>
        <v>1428.4335093959307</v>
      </c>
      <c r="I9" s="134">
        <f>D6</f>
        <v>201.4374872230037</v>
      </c>
      <c r="O9" s="138" t="s">
        <v>110</v>
      </c>
      <c r="P9" s="139"/>
      <c r="Q9" s="140"/>
    </row>
    <row r="10" spans="2:20" ht="15.75" thickBot="1" x14ac:dyDescent="0.3">
      <c r="B10" s="123" t="s">
        <v>99</v>
      </c>
      <c r="C10" s="100">
        <f>'BASE CASE'!$X$11-LAPSE_mass!$X$11</f>
        <v>1050.277625783463</v>
      </c>
      <c r="D10" s="103">
        <f t="shared" si="0"/>
        <v>1050.277625783463</v>
      </c>
      <c r="O10" s="106" t="s">
        <v>102</v>
      </c>
      <c r="P10" s="135" t="s">
        <v>111</v>
      </c>
      <c r="Q10" s="135" t="s">
        <v>112</v>
      </c>
      <c r="S10" s="141" t="s">
        <v>113</v>
      </c>
      <c r="T10" s="142">
        <f>SQRT(SUM(L3*L3,M14*M14,P12*L3*M14*2))</f>
        <v>2225.4427882976565</v>
      </c>
    </row>
    <row r="11" spans="2:20" x14ac:dyDescent="0.25">
      <c r="B11" s="123" t="s">
        <v>90</v>
      </c>
      <c r="C11" s="100">
        <f>'BASE CASE'!$X$11-CAT!$X$11</f>
        <v>-352.63239306189644</v>
      </c>
      <c r="D11" s="103">
        <f t="shared" si="0"/>
        <v>0</v>
      </c>
      <c r="O11" s="136" t="s">
        <v>111</v>
      </c>
      <c r="P11" s="110">
        <v>1</v>
      </c>
      <c r="Q11" s="137">
        <v>0.25</v>
      </c>
    </row>
    <row r="12" spans="2:20" ht="15.75" thickBot="1" x14ac:dyDescent="0.3">
      <c r="B12" s="124" t="s">
        <v>100</v>
      </c>
      <c r="C12" s="101">
        <f>'BASE CASE'!$X$11-EXP!$X$11</f>
        <v>42.130771488155005</v>
      </c>
      <c r="D12" s="104">
        <f t="shared" si="0"/>
        <v>42.130771488155005</v>
      </c>
      <c r="O12" s="136" t="s">
        <v>112</v>
      </c>
      <c r="P12" s="110">
        <v>0.25</v>
      </c>
      <c r="Q12" s="137">
        <v>1</v>
      </c>
    </row>
    <row r="13" spans="2:20" ht="16.5" thickBot="1" x14ac:dyDescent="0.3">
      <c r="F13" s="125" t="s">
        <v>104</v>
      </c>
      <c r="G13" s="127"/>
      <c r="H13" s="127"/>
      <c r="I13" s="127"/>
      <c r="J13" s="128"/>
    </row>
    <row r="14" spans="2:20" ht="15.75" thickBot="1" x14ac:dyDescent="0.3">
      <c r="F14" s="106" t="s">
        <v>102</v>
      </c>
      <c r="G14" s="126" t="s">
        <v>86</v>
      </c>
      <c r="H14" s="126" t="s">
        <v>105</v>
      </c>
      <c r="I14" s="126" t="s">
        <v>90</v>
      </c>
      <c r="J14" s="126" t="s">
        <v>106</v>
      </c>
      <c r="L14" s="131" t="s">
        <v>109</v>
      </c>
      <c r="M14" s="142" cm="1">
        <f t="array" ref="M14">SQRT(MMULT(MMULT(G20:J20,G15:J18),TRANSPOSE(G20:J20)))</f>
        <v>1072.3118450631016</v>
      </c>
    </row>
    <row r="15" spans="2:20" x14ac:dyDescent="0.25">
      <c r="F15" s="129" t="s">
        <v>86</v>
      </c>
      <c r="G15" s="110">
        <v>1</v>
      </c>
      <c r="H15" s="110">
        <v>0</v>
      </c>
      <c r="I15" s="110">
        <v>0.25</v>
      </c>
      <c r="J15" s="110">
        <v>0.25</v>
      </c>
    </row>
    <row r="16" spans="2:20" x14ac:dyDescent="0.25">
      <c r="F16" s="129" t="s">
        <v>105</v>
      </c>
      <c r="G16" s="110">
        <v>0</v>
      </c>
      <c r="H16" s="110">
        <v>1</v>
      </c>
      <c r="I16" s="110">
        <v>0.25</v>
      </c>
      <c r="J16" s="110">
        <v>0.5</v>
      </c>
    </row>
    <row r="17" spans="6:10" x14ac:dyDescent="0.25">
      <c r="F17" s="129" t="s">
        <v>90</v>
      </c>
      <c r="G17" s="110">
        <v>0.25</v>
      </c>
      <c r="H17" s="110">
        <v>0.25</v>
      </c>
      <c r="I17" s="110">
        <v>1</v>
      </c>
      <c r="J17" s="110">
        <v>0.25</v>
      </c>
    </row>
    <row r="18" spans="6:10" x14ac:dyDescent="0.25">
      <c r="F18" s="129" t="s">
        <v>106</v>
      </c>
      <c r="G18" s="110">
        <v>0.25</v>
      </c>
      <c r="H18" s="110">
        <v>0.5</v>
      </c>
      <c r="I18" s="110">
        <v>0.25</v>
      </c>
      <c r="J18" s="110">
        <v>1</v>
      </c>
    </row>
    <row r="20" spans="6:10" x14ac:dyDescent="0.25">
      <c r="G20" s="132">
        <f>D7</f>
        <v>18.733856347666006</v>
      </c>
      <c r="H20" s="133">
        <f>MAX(0,D8,D9,D10)</f>
        <v>1050.277625783463</v>
      </c>
      <c r="I20" s="133">
        <f>D11</f>
        <v>0</v>
      </c>
      <c r="J20" s="134">
        <f>D12</f>
        <v>42.130771488155005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MORTALITY RATES MALE+FEMALE</vt:lpstr>
      <vt:lpstr>MORTALITY RATES MALE</vt:lpstr>
      <vt:lpstr>EIOPA RATES</vt:lpstr>
      <vt:lpstr>DATA</vt:lpstr>
      <vt:lpstr>BASE CASE</vt:lpstr>
      <vt:lpstr>SUMMARY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2025-05-19T13:40:20Z</dcterms:modified>
</cp:coreProperties>
</file>