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Utente\Desktop\PoliMi\Magistrale\Insurance&amp;Econometrics\Econometrics\Labs\Project\econometric-insurance\insurance\"/>
    </mc:Choice>
  </mc:AlternateContent>
  <xr:revisionPtr revIDLastSave="0" documentId="13_ncr:1_{4540F0EF-0FAB-4017-BE48-AA8E751E7673}" xr6:coauthVersionLast="47" xr6:coauthVersionMax="47" xr10:uidLastSave="{00000000-0000-0000-0000-000000000000}"/>
  <bookViews>
    <workbookView xWindow="-108" yWindow="-108" windowWidth="23256" windowHeight="12576" tabRatio="500" firstSheet="1" activeTab="4" xr2:uid="{00000000-000D-0000-FFFF-FFFF00000000}"/>
  </bookViews>
  <sheets>
    <sheet name="MORTALITY RATES MALE+FEMALE" sheetId="1" r:id="rId1"/>
    <sheet name="MORTALITY RATES MALE" sheetId="3" r:id="rId2"/>
    <sheet name="EIOPA RATES" sheetId="4" r:id="rId3"/>
    <sheet name="DATA" sheetId="5" r:id="rId4"/>
    <sheet name="BASE CAS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6" l="1"/>
  <c r="G12" i="4"/>
  <c r="H12" i="4"/>
  <c r="M12" i="4" s="1"/>
  <c r="I12" i="4"/>
  <c r="L12" i="4"/>
  <c r="N12" i="4"/>
  <c r="S12" i="4" s="1"/>
  <c r="Q12" i="4"/>
  <c r="R12" i="4"/>
  <c r="G13" i="4"/>
  <c r="L13" i="4" s="1"/>
  <c r="Q13" i="4" s="1"/>
  <c r="H13" i="4"/>
  <c r="I13" i="4"/>
  <c r="M13" i="4"/>
  <c r="R13" i="4" s="1"/>
  <c r="N13" i="4"/>
  <c r="S13" i="4" s="1"/>
  <c r="G14" i="4"/>
  <c r="H14" i="4"/>
  <c r="I14" i="4"/>
  <c r="L14" i="4"/>
  <c r="M14" i="4"/>
  <c r="R14" i="4" s="1"/>
  <c r="N14" i="4"/>
  <c r="S14" i="4" s="1"/>
  <c r="G15" i="4"/>
  <c r="H15" i="4"/>
  <c r="I15" i="4"/>
  <c r="N15" i="4" s="1"/>
  <c r="S15" i="4" s="1"/>
  <c r="L15" i="4"/>
  <c r="Q15" i="4" s="1"/>
  <c r="M15" i="4"/>
  <c r="R15" i="4" s="1"/>
  <c r="G16" i="4"/>
  <c r="H16" i="4"/>
  <c r="M16" i="4" s="1"/>
  <c r="I16" i="4"/>
  <c r="N16" i="4" s="1"/>
  <c r="L16" i="4"/>
  <c r="G17" i="4"/>
  <c r="L17" i="4" s="1"/>
  <c r="H17" i="4"/>
  <c r="M17" i="4" s="1"/>
  <c r="R17" i="4" s="1"/>
  <c r="I17" i="4"/>
  <c r="N17" i="4" s="1"/>
  <c r="S17" i="4" s="1"/>
  <c r="G18" i="4"/>
  <c r="L18" i="4" s="1"/>
  <c r="Q18" i="4" s="1"/>
  <c r="H18" i="4"/>
  <c r="M18" i="4" s="1"/>
  <c r="I18" i="4"/>
  <c r="N18" i="4"/>
  <c r="G19" i="4"/>
  <c r="L19" i="4" s="1"/>
  <c r="H19" i="4"/>
  <c r="I19" i="4"/>
  <c r="N19" i="4" s="1"/>
  <c r="AH20" i="4" s="1"/>
  <c r="M19" i="4"/>
  <c r="R19" i="4"/>
  <c r="G20" i="4"/>
  <c r="H20" i="4"/>
  <c r="M20" i="4" s="1"/>
  <c r="R20" i="4" s="1"/>
  <c r="I20" i="4"/>
  <c r="L20" i="4"/>
  <c r="N20" i="4"/>
  <c r="S20" i="4" s="1"/>
  <c r="Q20" i="4"/>
  <c r="G21" i="4"/>
  <c r="L21" i="4" s="1"/>
  <c r="H21" i="4"/>
  <c r="I21" i="4"/>
  <c r="M21" i="4"/>
  <c r="N21" i="4"/>
  <c r="S21" i="4" s="1"/>
  <c r="Q21" i="4"/>
  <c r="G22" i="4"/>
  <c r="H22" i="4"/>
  <c r="I22" i="4"/>
  <c r="L22" i="4"/>
  <c r="Q22" i="4" s="1"/>
  <c r="M22" i="4"/>
  <c r="R22" i="4" s="1"/>
  <c r="N22" i="4"/>
  <c r="G23" i="4"/>
  <c r="H23" i="4"/>
  <c r="I23" i="4"/>
  <c r="N23" i="4" s="1"/>
  <c r="S23" i="4" s="1"/>
  <c r="L23" i="4"/>
  <c r="Q23" i="4" s="1"/>
  <c r="M23" i="4"/>
  <c r="G24" i="4"/>
  <c r="H24" i="4"/>
  <c r="M24" i="4" s="1"/>
  <c r="R24" i="4" s="1"/>
  <c r="I24" i="4"/>
  <c r="N24" i="4" s="1"/>
  <c r="L24" i="4"/>
  <c r="Q24" i="4" s="1"/>
  <c r="G25" i="4"/>
  <c r="L25" i="4" s="1"/>
  <c r="Q25" i="4" s="1"/>
  <c r="H25" i="4"/>
  <c r="M25" i="4" s="1"/>
  <c r="R25" i="4" s="1"/>
  <c r="I25" i="4"/>
  <c r="N25" i="4" s="1"/>
  <c r="G26" i="4"/>
  <c r="L26" i="4" s="1"/>
  <c r="H26" i="4"/>
  <c r="M26" i="4" s="1"/>
  <c r="I26" i="4"/>
  <c r="N26" i="4"/>
  <c r="S26" i="4"/>
  <c r="G27" i="4"/>
  <c r="L27" i="4" s="1"/>
  <c r="Q27" i="4" s="1"/>
  <c r="H27" i="4"/>
  <c r="I27" i="4"/>
  <c r="N27" i="4" s="1"/>
  <c r="M27" i="4"/>
  <c r="R27" i="4"/>
  <c r="S27" i="4"/>
  <c r="G28" i="4"/>
  <c r="H28" i="4"/>
  <c r="M28" i="4" s="1"/>
  <c r="R28" i="4" s="1"/>
  <c r="I28" i="4"/>
  <c r="L28" i="4"/>
  <c r="N28" i="4"/>
  <c r="S28" i="4" s="1"/>
  <c r="G29" i="4"/>
  <c r="L29" i="4" s="1"/>
  <c r="Q29" i="4" s="1"/>
  <c r="H29" i="4"/>
  <c r="I29" i="4"/>
  <c r="M29" i="4"/>
  <c r="R29" i="4" s="1"/>
  <c r="N29" i="4"/>
  <c r="S29" i="4" s="1"/>
  <c r="G30" i="4"/>
  <c r="H30" i="4"/>
  <c r="I30" i="4"/>
  <c r="L30" i="4"/>
  <c r="M30" i="4"/>
  <c r="R30" i="4" s="1"/>
  <c r="N30" i="4"/>
  <c r="S30" i="4" s="1"/>
  <c r="G31" i="4"/>
  <c r="H31" i="4"/>
  <c r="I31" i="4"/>
  <c r="N31" i="4" s="1"/>
  <c r="L31" i="4"/>
  <c r="Q31" i="4" s="1"/>
  <c r="M31" i="4"/>
  <c r="G32" i="4"/>
  <c r="H32" i="4"/>
  <c r="M32" i="4" s="1"/>
  <c r="R32" i="4" s="1"/>
  <c r="I32" i="4"/>
  <c r="N32" i="4" s="1"/>
  <c r="S32" i="4" s="1"/>
  <c r="L32" i="4"/>
  <c r="Q32" i="4" s="1"/>
  <c r="G33" i="4"/>
  <c r="L33" i="4" s="1"/>
  <c r="H33" i="4"/>
  <c r="M33" i="4" s="1"/>
  <c r="I33" i="4"/>
  <c r="N33" i="4" s="1"/>
  <c r="G34" i="4"/>
  <c r="L34" i="4" s="1"/>
  <c r="Q34" i="4" s="1"/>
  <c r="H34" i="4"/>
  <c r="M34" i="4" s="1"/>
  <c r="I34" i="4"/>
  <c r="N34" i="4"/>
  <c r="S34" i="4"/>
  <c r="G35" i="4"/>
  <c r="L35" i="4" s="1"/>
  <c r="H35" i="4"/>
  <c r="I35" i="4"/>
  <c r="N35" i="4" s="1"/>
  <c r="M35" i="4"/>
  <c r="R35" i="4"/>
  <c r="S35" i="4"/>
  <c r="G36" i="4"/>
  <c r="H36" i="4"/>
  <c r="M36" i="4" s="1"/>
  <c r="R36" i="4" s="1"/>
  <c r="I36" i="4"/>
  <c r="L36" i="4"/>
  <c r="N36" i="4"/>
  <c r="S36" i="4" s="1"/>
  <c r="Q36" i="4"/>
  <c r="G37" i="4"/>
  <c r="L37" i="4" s="1"/>
  <c r="Q37" i="4" s="1"/>
  <c r="H37" i="4"/>
  <c r="I37" i="4"/>
  <c r="M37" i="4"/>
  <c r="N37" i="4"/>
  <c r="S37" i="4" s="1"/>
  <c r="G38" i="4"/>
  <c r="H38" i="4"/>
  <c r="I38" i="4"/>
  <c r="L38" i="4"/>
  <c r="Q38" i="4" s="1"/>
  <c r="M38" i="4"/>
  <c r="R38" i="4" s="1"/>
  <c r="N38" i="4"/>
  <c r="G39" i="4"/>
  <c r="H39" i="4"/>
  <c r="I39" i="4"/>
  <c r="N39" i="4" s="1"/>
  <c r="S39" i="4" s="1"/>
  <c r="L39" i="4"/>
  <c r="Q39" i="4" s="1"/>
  <c r="M39" i="4"/>
  <c r="G40" i="4"/>
  <c r="H40" i="4"/>
  <c r="M40" i="4" s="1"/>
  <c r="R40" i="4" s="1"/>
  <c r="I40" i="4"/>
  <c r="N40" i="4" s="1"/>
  <c r="L40" i="4"/>
  <c r="Q40" i="4" s="1"/>
  <c r="G41" i="4"/>
  <c r="L41" i="4" s="1"/>
  <c r="Q41" i="4" s="1"/>
  <c r="H41" i="4"/>
  <c r="M41" i="4" s="1"/>
  <c r="I41" i="4"/>
  <c r="N41" i="4" s="1"/>
  <c r="S41" i="4" s="1"/>
  <c r="G42" i="4"/>
  <c r="L42" i="4" s="1"/>
  <c r="Q42" i="4" s="1"/>
  <c r="H42" i="4"/>
  <c r="M42" i="4" s="1"/>
  <c r="R42" i="4" s="1"/>
  <c r="I42" i="4"/>
  <c r="N42" i="4"/>
  <c r="S42" i="4"/>
  <c r="G43" i="4"/>
  <c r="L43" i="4" s="1"/>
  <c r="H43" i="4"/>
  <c r="I43" i="4"/>
  <c r="N43" i="4" s="1"/>
  <c r="M43" i="4"/>
  <c r="S43" i="4"/>
  <c r="G44" i="4"/>
  <c r="H44" i="4"/>
  <c r="M44" i="4" s="1"/>
  <c r="I44" i="4"/>
  <c r="L44" i="4"/>
  <c r="N44" i="4"/>
  <c r="S44" i="4" s="1"/>
  <c r="Q44" i="4"/>
  <c r="R44" i="4"/>
  <c r="G45" i="4"/>
  <c r="L45" i="4" s="1"/>
  <c r="Q45" i="4" s="1"/>
  <c r="H45" i="4"/>
  <c r="I45" i="4"/>
  <c r="M45" i="4"/>
  <c r="R45" i="4" s="1"/>
  <c r="N45" i="4"/>
  <c r="S45" i="4" s="1"/>
  <c r="G46" i="4"/>
  <c r="H46" i="4"/>
  <c r="I46" i="4"/>
  <c r="L46" i="4"/>
  <c r="M46" i="4"/>
  <c r="R46" i="4" s="1"/>
  <c r="N46" i="4"/>
  <c r="S46" i="4" s="1"/>
  <c r="G47" i="4"/>
  <c r="H47" i="4"/>
  <c r="I47" i="4"/>
  <c r="N47" i="4" s="1"/>
  <c r="S47" i="4" s="1"/>
  <c r="L47" i="4"/>
  <c r="Q47" i="4" s="1"/>
  <c r="M47" i="4"/>
  <c r="R47" i="4" s="1"/>
  <c r="G48" i="4"/>
  <c r="H48" i="4"/>
  <c r="M48" i="4" s="1"/>
  <c r="I48" i="4"/>
  <c r="N48" i="4" s="1"/>
  <c r="S48" i="4" s="1"/>
  <c r="L48" i="4"/>
  <c r="G49" i="4"/>
  <c r="L49" i="4" s="1"/>
  <c r="H49" i="4"/>
  <c r="M49" i="4" s="1"/>
  <c r="R49" i="4" s="1"/>
  <c r="I49" i="4"/>
  <c r="N49" i="4" s="1"/>
  <c r="S49" i="4" s="1"/>
  <c r="G50" i="4"/>
  <c r="L50" i="4" s="1"/>
  <c r="Q50" i="4" s="1"/>
  <c r="H50" i="4"/>
  <c r="M50" i="4" s="1"/>
  <c r="I50" i="4"/>
  <c r="N50" i="4"/>
  <c r="G51" i="4"/>
  <c r="L51" i="4" s="1"/>
  <c r="H51" i="4"/>
  <c r="I51" i="4"/>
  <c r="N51" i="4" s="1"/>
  <c r="AH52" i="4" s="1"/>
  <c r="M51" i="4"/>
  <c r="R51" i="4"/>
  <c r="G52" i="4"/>
  <c r="H52" i="4"/>
  <c r="M52" i="4" s="1"/>
  <c r="R52" i="4" s="1"/>
  <c r="I52" i="4"/>
  <c r="L52" i="4"/>
  <c r="N52" i="4"/>
  <c r="S52" i="4" s="1"/>
  <c r="Q52" i="4"/>
  <c r="G53" i="4"/>
  <c r="L53" i="4" s="1"/>
  <c r="H53" i="4"/>
  <c r="I53" i="4"/>
  <c r="M53" i="4"/>
  <c r="N53" i="4"/>
  <c r="S53" i="4" s="1"/>
  <c r="Q53" i="4"/>
  <c r="G54" i="4"/>
  <c r="H54" i="4"/>
  <c r="I54" i="4"/>
  <c r="L54" i="4"/>
  <c r="Q54" i="4" s="1"/>
  <c r="M54" i="4"/>
  <c r="R54" i="4" s="1"/>
  <c r="N54" i="4"/>
  <c r="G55" i="4"/>
  <c r="H55" i="4"/>
  <c r="I55" i="4"/>
  <c r="N55" i="4" s="1"/>
  <c r="S55" i="4" s="1"/>
  <c r="L55" i="4"/>
  <c r="Q55" i="4" s="1"/>
  <c r="M55" i="4"/>
  <c r="G56" i="4"/>
  <c r="H56" i="4"/>
  <c r="M56" i="4" s="1"/>
  <c r="R56" i="4" s="1"/>
  <c r="I56" i="4"/>
  <c r="N56" i="4" s="1"/>
  <c r="L56" i="4"/>
  <c r="Q56" i="4" s="1"/>
  <c r="G57" i="4"/>
  <c r="L57" i="4" s="1"/>
  <c r="Q57" i="4" s="1"/>
  <c r="H57" i="4"/>
  <c r="M57" i="4" s="1"/>
  <c r="R57" i="4" s="1"/>
  <c r="I57" i="4"/>
  <c r="N57" i="4" s="1"/>
  <c r="G58" i="4"/>
  <c r="L58" i="4" s="1"/>
  <c r="H58" i="4"/>
  <c r="M58" i="4" s="1"/>
  <c r="I58" i="4"/>
  <c r="N58" i="4"/>
  <c r="S58" i="4"/>
  <c r="G59" i="4"/>
  <c r="L59" i="4" s="1"/>
  <c r="Q59" i="4" s="1"/>
  <c r="H59" i="4"/>
  <c r="I59" i="4"/>
  <c r="N59" i="4" s="1"/>
  <c r="M59" i="4"/>
  <c r="R59" i="4"/>
  <c r="S59" i="4"/>
  <c r="G60" i="4"/>
  <c r="H60" i="4"/>
  <c r="M60" i="4" s="1"/>
  <c r="R60" i="4" s="1"/>
  <c r="I60" i="4"/>
  <c r="L60" i="4"/>
  <c r="N60" i="4"/>
  <c r="S60" i="4" s="1"/>
  <c r="G61" i="4"/>
  <c r="L61" i="4" s="1"/>
  <c r="Q61" i="4" s="1"/>
  <c r="H61" i="4"/>
  <c r="I61" i="4"/>
  <c r="M61" i="4"/>
  <c r="R61" i="4" s="1"/>
  <c r="N61" i="4"/>
  <c r="S61" i="4" s="1"/>
  <c r="G62" i="4"/>
  <c r="H62" i="4"/>
  <c r="I62" i="4"/>
  <c r="L62" i="4"/>
  <c r="M62" i="4"/>
  <c r="R62" i="4" s="1"/>
  <c r="N62" i="4"/>
  <c r="S62" i="4" s="1"/>
  <c r="G63" i="4"/>
  <c r="H63" i="4"/>
  <c r="I63" i="4"/>
  <c r="N63" i="4" s="1"/>
  <c r="L63" i="4"/>
  <c r="Q63" i="4" s="1"/>
  <c r="M63" i="4"/>
  <c r="G64" i="4"/>
  <c r="H64" i="4"/>
  <c r="M64" i="4" s="1"/>
  <c r="R64" i="4" s="1"/>
  <c r="I64" i="4"/>
  <c r="N64" i="4" s="1"/>
  <c r="S64" i="4" s="1"/>
  <c r="L64" i="4"/>
  <c r="Q64" i="4" s="1"/>
  <c r="G65" i="4"/>
  <c r="L65" i="4" s="1"/>
  <c r="H65" i="4"/>
  <c r="M65" i="4" s="1"/>
  <c r="I65" i="4"/>
  <c r="N65" i="4" s="1"/>
  <c r="G66" i="4"/>
  <c r="L66" i="4" s="1"/>
  <c r="Q66" i="4" s="1"/>
  <c r="H66" i="4"/>
  <c r="M66" i="4" s="1"/>
  <c r="I66" i="4"/>
  <c r="N66" i="4"/>
  <c r="S66" i="4"/>
  <c r="G67" i="4"/>
  <c r="L67" i="4" s="1"/>
  <c r="H67" i="4"/>
  <c r="I67" i="4"/>
  <c r="N67" i="4" s="1"/>
  <c r="M67" i="4"/>
  <c r="R67" i="4"/>
  <c r="S67" i="4"/>
  <c r="G68" i="4"/>
  <c r="H68" i="4"/>
  <c r="M68" i="4" s="1"/>
  <c r="R68" i="4" s="1"/>
  <c r="I68" i="4"/>
  <c r="L68" i="4"/>
  <c r="N68" i="4"/>
  <c r="S68" i="4" s="1"/>
  <c r="Q68" i="4"/>
  <c r="G69" i="4"/>
  <c r="L69" i="4" s="1"/>
  <c r="Q69" i="4" s="1"/>
  <c r="H69" i="4"/>
  <c r="I69" i="4"/>
  <c r="M69" i="4"/>
  <c r="N69" i="4"/>
  <c r="S69" i="4" s="1"/>
  <c r="G70" i="4"/>
  <c r="H70" i="4"/>
  <c r="I70" i="4"/>
  <c r="L70" i="4"/>
  <c r="Q70" i="4" s="1"/>
  <c r="M70" i="4"/>
  <c r="R70" i="4" s="1"/>
  <c r="N70" i="4"/>
  <c r="G71" i="4"/>
  <c r="H71" i="4"/>
  <c r="I71" i="4"/>
  <c r="N71" i="4" s="1"/>
  <c r="S71" i="4" s="1"/>
  <c r="L71" i="4"/>
  <c r="Q71" i="4" s="1"/>
  <c r="M71" i="4"/>
  <c r="G72" i="4"/>
  <c r="H72" i="4"/>
  <c r="M72" i="4" s="1"/>
  <c r="R72" i="4" s="1"/>
  <c r="I72" i="4"/>
  <c r="N72" i="4" s="1"/>
  <c r="L72" i="4"/>
  <c r="Q72" i="4" s="1"/>
  <c r="G73" i="4"/>
  <c r="L73" i="4" s="1"/>
  <c r="Q73" i="4" s="1"/>
  <c r="H73" i="4"/>
  <c r="M73" i="4" s="1"/>
  <c r="I73" i="4"/>
  <c r="N73" i="4" s="1"/>
  <c r="S73" i="4" s="1"/>
  <c r="G74" i="4"/>
  <c r="L74" i="4" s="1"/>
  <c r="Q74" i="4" s="1"/>
  <c r="H74" i="4"/>
  <c r="M74" i="4" s="1"/>
  <c r="R74" i="4" s="1"/>
  <c r="I74" i="4"/>
  <c r="N74" i="4"/>
  <c r="S74" i="4"/>
  <c r="G75" i="4"/>
  <c r="L75" i="4" s="1"/>
  <c r="Q75" i="4" s="1"/>
  <c r="H75" i="4"/>
  <c r="I75" i="4"/>
  <c r="N75" i="4" s="1"/>
  <c r="M75" i="4"/>
  <c r="R75" i="4"/>
  <c r="S75" i="4"/>
  <c r="G76" i="4"/>
  <c r="H76" i="4"/>
  <c r="M76" i="4" s="1"/>
  <c r="I76" i="4"/>
  <c r="L76" i="4"/>
  <c r="N76" i="4"/>
  <c r="S76" i="4" s="1"/>
  <c r="Q76" i="4"/>
  <c r="R76" i="4"/>
  <c r="G77" i="4"/>
  <c r="L77" i="4" s="1"/>
  <c r="Q77" i="4" s="1"/>
  <c r="H77" i="4"/>
  <c r="I77" i="4"/>
  <c r="M77" i="4"/>
  <c r="R77" i="4" s="1"/>
  <c r="N77" i="4"/>
  <c r="S77" i="4" s="1"/>
  <c r="G78" i="4"/>
  <c r="H78" i="4"/>
  <c r="I78" i="4"/>
  <c r="L78" i="4"/>
  <c r="M78" i="4"/>
  <c r="R78" i="4" s="1"/>
  <c r="N78" i="4"/>
  <c r="S78" i="4" s="1"/>
  <c r="G79" i="4"/>
  <c r="H79" i="4"/>
  <c r="I79" i="4"/>
  <c r="N79" i="4" s="1"/>
  <c r="S79" i="4" s="1"/>
  <c r="L79" i="4"/>
  <c r="Q79" i="4" s="1"/>
  <c r="M79" i="4"/>
  <c r="R79" i="4" s="1"/>
  <c r="G80" i="4"/>
  <c r="H80" i="4"/>
  <c r="M80" i="4" s="1"/>
  <c r="I80" i="4"/>
  <c r="N80" i="4" s="1"/>
  <c r="S80" i="4" s="1"/>
  <c r="L80" i="4"/>
  <c r="G81" i="4"/>
  <c r="L81" i="4" s="1"/>
  <c r="H81" i="4"/>
  <c r="M81" i="4" s="1"/>
  <c r="R81" i="4" s="1"/>
  <c r="I81" i="4"/>
  <c r="N81" i="4" s="1"/>
  <c r="S81" i="4" s="1"/>
  <c r="G82" i="4"/>
  <c r="L82" i="4" s="1"/>
  <c r="Q82" i="4" s="1"/>
  <c r="H82" i="4"/>
  <c r="M82" i="4" s="1"/>
  <c r="I82" i="4"/>
  <c r="N82" i="4"/>
  <c r="G83" i="4"/>
  <c r="L83" i="4" s="1"/>
  <c r="H83" i="4"/>
  <c r="I83" i="4"/>
  <c r="N83" i="4" s="1"/>
  <c r="AH84" i="4" s="1"/>
  <c r="M83" i="4"/>
  <c r="R83" i="4"/>
  <c r="G84" i="4"/>
  <c r="H84" i="4"/>
  <c r="M84" i="4" s="1"/>
  <c r="R84" i="4" s="1"/>
  <c r="I84" i="4"/>
  <c r="L84" i="4"/>
  <c r="N84" i="4"/>
  <c r="Q84" i="4"/>
  <c r="G85" i="4"/>
  <c r="L85" i="4" s="1"/>
  <c r="H85" i="4"/>
  <c r="I85" i="4"/>
  <c r="M85" i="4"/>
  <c r="N85" i="4"/>
  <c r="S85" i="4" s="1"/>
  <c r="Q85" i="4"/>
  <c r="G86" i="4"/>
  <c r="H86" i="4"/>
  <c r="I86" i="4"/>
  <c r="L86" i="4"/>
  <c r="Q86" i="4" s="1"/>
  <c r="M86" i="4"/>
  <c r="R86" i="4" s="1"/>
  <c r="N86" i="4"/>
  <c r="G87" i="4"/>
  <c r="H87" i="4"/>
  <c r="I87" i="4"/>
  <c r="N87" i="4" s="1"/>
  <c r="S87" i="4" s="1"/>
  <c r="L87" i="4"/>
  <c r="Q87" i="4" s="1"/>
  <c r="M87" i="4"/>
  <c r="G88" i="4"/>
  <c r="H88" i="4"/>
  <c r="M88" i="4" s="1"/>
  <c r="R88" i="4" s="1"/>
  <c r="I88" i="4"/>
  <c r="N88" i="4" s="1"/>
  <c r="L88" i="4"/>
  <c r="Q88" i="4" s="1"/>
  <c r="G89" i="4"/>
  <c r="L89" i="4" s="1"/>
  <c r="Q89" i="4" s="1"/>
  <c r="H89" i="4"/>
  <c r="M89" i="4" s="1"/>
  <c r="R89" i="4" s="1"/>
  <c r="I89" i="4"/>
  <c r="N89" i="4" s="1"/>
  <c r="G90" i="4"/>
  <c r="L90" i="4" s="1"/>
  <c r="H90" i="4"/>
  <c r="M90" i="4" s="1"/>
  <c r="I90" i="4"/>
  <c r="N90" i="4"/>
  <c r="S90" i="4"/>
  <c r="G91" i="4"/>
  <c r="L91" i="4" s="1"/>
  <c r="Q91" i="4" s="1"/>
  <c r="H91" i="4"/>
  <c r="I91" i="4"/>
  <c r="N91" i="4" s="1"/>
  <c r="M91" i="4"/>
  <c r="R91" i="4"/>
  <c r="S91" i="4"/>
  <c r="G92" i="4"/>
  <c r="H92" i="4"/>
  <c r="M92" i="4" s="1"/>
  <c r="I92" i="4"/>
  <c r="L92" i="4"/>
  <c r="N92" i="4"/>
  <c r="S92" i="4" s="1"/>
  <c r="R92" i="4"/>
  <c r="G93" i="4"/>
  <c r="L93" i="4" s="1"/>
  <c r="Q93" i="4" s="1"/>
  <c r="H93" i="4"/>
  <c r="I93" i="4"/>
  <c r="M93" i="4"/>
  <c r="R93" i="4" s="1"/>
  <c r="N93" i="4"/>
  <c r="S93" i="4" s="1"/>
  <c r="G94" i="4"/>
  <c r="H94" i="4"/>
  <c r="I94" i="4"/>
  <c r="L94" i="4"/>
  <c r="M94" i="4"/>
  <c r="R94" i="4" s="1"/>
  <c r="N94" i="4"/>
  <c r="S94" i="4" s="1"/>
  <c r="G95" i="4"/>
  <c r="L95" i="4" s="1"/>
  <c r="H95" i="4"/>
  <c r="I95" i="4"/>
  <c r="N95" i="4" s="1"/>
  <c r="S95" i="4" s="1"/>
  <c r="M95" i="4"/>
  <c r="R95" i="4" s="1"/>
  <c r="G96" i="4"/>
  <c r="H96" i="4"/>
  <c r="M96" i="4" s="1"/>
  <c r="R96" i="4" s="1"/>
  <c r="I96" i="4"/>
  <c r="L96" i="4"/>
  <c r="N96" i="4"/>
  <c r="S96" i="4" s="1"/>
  <c r="G97" i="4"/>
  <c r="L97" i="4" s="1"/>
  <c r="Q97" i="4" s="1"/>
  <c r="H97" i="4"/>
  <c r="I97" i="4"/>
  <c r="N97" i="4" s="1"/>
  <c r="S97" i="4" s="1"/>
  <c r="M97" i="4"/>
  <c r="R97" i="4" s="1"/>
  <c r="G98" i="4"/>
  <c r="L98" i="4" s="1"/>
  <c r="H98" i="4"/>
  <c r="M98" i="4" s="1"/>
  <c r="I98" i="4"/>
  <c r="N98" i="4"/>
  <c r="S98" i="4" s="1"/>
  <c r="R98" i="4"/>
  <c r="G99" i="4"/>
  <c r="L99" i="4" s="1"/>
  <c r="H99" i="4"/>
  <c r="I99" i="4"/>
  <c r="N99" i="4" s="1"/>
  <c r="M99" i="4"/>
  <c r="R99" i="4"/>
  <c r="G100" i="4"/>
  <c r="H100" i="4"/>
  <c r="M100" i="4" s="1"/>
  <c r="I100" i="4"/>
  <c r="L100" i="4"/>
  <c r="Q100" i="4" s="1"/>
  <c r="N100" i="4"/>
  <c r="R100" i="4"/>
  <c r="G101" i="4"/>
  <c r="L101" i="4" s="1"/>
  <c r="AF102" i="4" s="1"/>
  <c r="H101" i="4"/>
  <c r="I101" i="4"/>
  <c r="N101" i="4" s="1"/>
  <c r="M101" i="4"/>
  <c r="G102" i="4"/>
  <c r="H102" i="4"/>
  <c r="M102" i="4" s="1"/>
  <c r="I102" i="4"/>
  <c r="L102" i="4"/>
  <c r="N102" i="4"/>
  <c r="G103" i="4"/>
  <c r="L103" i="4" s="1"/>
  <c r="H103" i="4"/>
  <c r="I103" i="4"/>
  <c r="N103" i="4" s="1"/>
  <c r="S103" i="4" s="1"/>
  <c r="M103" i="4"/>
  <c r="G104" i="4"/>
  <c r="H104" i="4"/>
  <c r="M104" i="4" s="1"/>
  <c r="I104" i="4"/>
  <c r="N104" i="4" s="1"/>
  <c r="L104" i="4"/>
  <c r="R104" i="4"/>
  <c r="G105" i="4"/>
  <c r="L105" i="4" s="1"/>
  <c r="H105" i="4"/>
  <c r="M105" i="4" s="1"/>
  <c r="I105" i="4"/>
  <c r="N105" i="4" s="1"/>
  <c r="Q105" i="4"/>
  <c r="G106" i="4"/>
  <c r="H106" i="4"/>
  <c r="M106" i="4" s="1"/>
  <c r="I106" i="4"/>
  <c r="L106" i="4"/>
  <c r="Q106" i="4" s="1"/>
  <c r="N106" i="4"/>
  <c r="S106" i="4"/>
  <c r="G107" i="4"/>
  <c r="L107" i="4" s="1"/>
  <c r="H107" i="4"/>
  <c r="I107" i="4"/>
  <c r="N107" i="4" s="1"/>
  <c r="M107" i="4"/>
  <c r="R107" i="4" s="1"/>
  <c r="S107" i="4"/>
  <c r="G108" i="4"/>
  <c r="H108" i="4"/>
  <c r="M108" i="4" s="1"/>
  <c r="I108" i="4"/>
  <c r="N108" i="4" s="1"/>
  <c r="L108" i="4"/>
  <c r="Q108" i="4" s="1"/>
  <c r="G109" i="4"/>
  <c r="L109" i="4" s="1"/>
  <c r="AF109" i="4" s="1"/>
  <c r="H109" i="4"/>
  <c r="M109" i="4" s="1"/>
  <c r="I109" i="4"/>
  <c r="N109" i="4"/>
  <c r="G110" i="4"/>
  <c r="L110" i="4" s="1"/>
  <c r="H110" i="4"/>
  <c r="M110" i="4" s="1"/>
  <c r="I110" i="4"/>
  <c r="N110" i="4"/>
  <c r="S110" i="4" s="1"/>
  <c r="G111" i="4"/>
  <c r="L111" i="4" s="1"/>
  <c r="H111" i="4"/>
  <c r="I111" i="4"/>
  <c r="N111" i="4" s="1"/>
  <c r="S111" i="4" s="1"/>
  <c r="M111" i="4"/>
  <c r="G112" i="4"/>
  <c r="H112" i="4"/>
  <c r="M112" i="4" s="1"/>
  <c r="R112" i="4" s="1"/>
  <c r="I112" i="4"/>
  <c r="N112" i="4" s="1"/>
  <c r="L112" i="4"/>
  <c r="G113" i="4"/>
  <c r="L113" i="4" s="1"/>
  <c r="H113" i="4"/>
  <c r="I113" i="4"/>
  <c r="N113" i="4" s="1"/>
  <c r="M113" i="4"/>
  <c r="Q113" i="4"/>
  <c r="G114" i="4"/>
  <c r="H114" i="4"/>
  <c r="I114" i="4"/>
  <c r="L114" i="4"/>
  <c r="Q114" i="4" s="1"/>
  <c r="M114" i="4"/>
  <c r="R114" i="4" s="1"/>
  <c r="N114" i="4"/>
  <c r="G115" i="4"/>
  <c r="H115" i="4"/>
  <c r="I115" i="4"/>
  <c r="N115" i="4" s="1"/>
  <c r="S115" i="4" s="1"/>
  <c r="L115" i="4"/>
  <c r="Q115" i="4" s="1"/>
  <c r="M115" i="4"/>
  <c r="R115" i="4" s="1"/>
  <c r="G116" i="4"/>
  <c r="H116" i="4"/>
  <c r="M116" i="4" s="1"/>
  <c r="I116" i="4"/>
  <c r="L116" i="4"/>
  <c r="Q116" i="4" s="1"/>
  <c r="N116" i="4"/>
  <c r="S116" i="4" s="1"/>
  <c r="G117" i="4"/>
  <c r="L117" i="4" s="1"/>
  <c r="H117" i="4"/>
  <c r="M117" i="4" s="1"/>
  <c r="I117" i="4"/>
  <c r="N117" i="4"/>
  <c r="S117" i="4" s="1"/>
  <c r="G118" i="4"/>
  <c r="L118" i="4" s="1"/>
  <c r="H118" i="4"/>
  <c r="M118" i="4" s="1"/>
  <c r="I118" i="4"/>
  <c r="N118" i="4"/>
  <c r="S118" i="4" s="1"/>
  <c r="G119" i="4"/>
  <c r="L119" i="4" s="1"/>
  <c r="H119" i="4"/>
  <c r="I119" i="4"/>
  <c r="N119" i="4" s="1"/>
  <c r="S119" i="4" s="1"/>
  <c r="M119" i="4"/>
  <c r="G120" i="4"/>
  <c r="H120" i="4"/>
  <c r="M120" i="4" s="1"/>
  <c r="I120" i="4"/>
  <c r="N120" i="4" s="1"/>
  <c r="L120" i="4"/>
  <c r="R120" i="4"/>
  <c r="G121" i="4"/>
  <c r="L121" i="4" s="1"/>
  <c r="H121" i="4"/>
  <c r="M121" i="4" s="1"/>
  <c r="I121" i="4"/>
  <c r="N121" i="4" s="1"/>
  <c r="Q121" i="4"/>
  <c r="G122" i="4"/>
  <c r="L122" i="4" s="1"/>
  <c r="H122" i="4"/>
  <c r="I122" i="4"/>
  <c r="M122" i="4"/>
  <c r="R122" i="4" s="1"/>
  <c r="N122" i="4"/>
  <c r="G123" i="4"/>
  <c r="L123" i="4" s="1"/>
  <c r="H123" i="4"/>
  <c r="I123" i="4"/>
  <c r="N123" i="4" s="1"/>
  <c r="M123" i="4"/>
  <c r="R123" i="4" s="1"/>
  <c r="S123" i="4"/>
  <c r="G124" i="4"/>
  <c r="H124" i="4"/>
  <c r="M124" i="4" s="1"/>
  <c r="I124" i="4"/>
  <c r="N124" i="4" s="1"/>
  <c r="L124" i="4"/>
  <c r="Q124" i="4" s="1"/>
  <c r="G125" i="4"/>
  <c r="L125" i="4" s="1"/>
  <c r="H125" i="4"/>
  <c r="M125" i="4" s="1"/>
  <c r="I125" i="4"/>
  <c r="N125" i="4"/>
  <c r="G126" i="4"/>
  <c r="L126" i="4" s="1"/>
  <c r="H126" i="4"/>
  <c r="I126" i="4"/>
  <c r="N126" i="4" s="1"/>
  <c r="S126" i="4" s="1"/>
  <c r="M126" i="4"/>
  <c r="G127" i="4"/>
  <c r="H127" i="4"/>
  <c r="M127" i="4" s="1"/>
  <c r="R127" i="4" s="1"/>
  <c r="I127" i="4"/>
  <c r="N127" i="4" s="1"/>
  <c r="L127" i="4"/>
  <c r="G128" i="4"/>
  <c r="L128" i="4" s="1"/>
  <c r="Q128" i="4" s="1"/>
  <c r="H128" i="4"/>
  <c r="M128" i="4" s="1"/>
  <c r="I128" i="4"/>
  <c r="N128" i="4"/>
  <c r="S128" i="4" s="1"/>
  <c r="G129" i="4"/>
  <c r="L129" i="4" s="1"/>
  <c r="H129" i="4"/>
  <c r="I129" i="4"/>
  <c r="M129" i="4"/>
  <c r="N129" i="4"/>
  <c r="S129" i="4" s="1"/>
  <c r="G130" i="4"/>
  <c r="H130" i="4"/>
  <c r="I130" i="4"/>
  <c r="N130" i="4" s="1"/>
  <c r="L130" i="4"/>
  <c r="Q130" i="4" s="1"/>
  <c r="M130" i="4"/>
  <c r="R130" i="4" s="1"/>
  <c r="G131" i="4"/>
  <c r="H131" i="4"/>
  <c r="M131" i="4" s="1"/>
  <c r="I131" i="4"/>
  <c r="N131" i="4" s="1"/>
  <c r="L131" i="4"/>
  <c r="Q131" i="4" s="1"/>
  <c r="G132" i="4"/>
  <c r="L132" i="4" s="1"/>
  <c r="H132" i="4"/>
  <c r="M132" i="4" s="1"/>
  <c r="I132" i="4"/>
  <c r="N132" i="4" s="1"/>
  <c r="G133" i="4"/>
  <c r="L133" i="4" s="1"/>
  <c r="H133" i="4"/>
  <c r="M133" i="4" s="1"/>
  <c r="I133" i="4"/>
  <c r="N133" i="4"/>
  <c r="G134" i="4"/>
  <c r="L134" i="4" s="1"/>
  <c r="H134" i="4"/>
  <c r="I134" i="4"/>
  <c r="N134" i="4" s="1"/>
  <c r="S134" i="4" s="1"/>
  <c r="M134" i="4"/>
  <c r="G135" i="4"/>
  <c r="H135" i="4"/>
  <c r="M135" i="4" s="1"/>
  <c r="R135" i="4" s="1"/>
  <c r="I135" i="4"/>
  <c r="N135" i="4" s="1"/>
  <c r="L135" i="4"/>
  <c r="G136" i="4"/>
  <c r="L136" i="4" s="1"/>
  <c r="Q136" i="4" s="1"/>
  <c r="H136" i="4"/>
  <c r="M136" i="4" s="1"/>
  <c r="I136" i="4"/>
  <c r="N136" i="4"/>
  <c r="G137" i="4"/>
  <c r="L137" i="4" s="1"/>
  <c r="H137" i="4"/>
  <c r="I137" i="4"/>
  <c r="M137" i="4"/>
  <c r="N137" i="4"/>
  <c r="S137" i="4" s="1"/>
  <c r="G138" i="4"/>
  <c r="H138" i="4"/>
  <c r="I138" i="4"/>
  <c r="N138" i="4" s="1"/>
  <c r="L138" i="4"/>
  <c r="Q138" i="4" s="1"/>
  <c r="M138" i="4"/>
  <c r="R138" i="4" s="1"/>
  <c r="G139" i="4"/>
  <c r="H139" i="4"/>
  <c r="M139" i="4" s="1"/>
  <c r="I139" i="4"/>
  <c r="N139" i="4" s="1"/>
  <c r="L139" i="4"/>
  <c r="Q139" i="4" s="1"/>
  <c r="G140" i="4"/>
  <c r="L140" i="4" s="1"/>
  <c r="H140" i="4"/>
  <c r="M140" i="4" s="1"/>
  <c r="I140" i="4"/>
  <c r="N140" i="4" s="1"/>
  <c r="G141" i="4"/>
  <c r="L141" i="4" s="1"/>
  <c r="H141" i="4"/>
  <c r="M141" i="4" s="1"/>
  <c r="I141" i="4"/>
  <c r="N141" i="4"/>
  <c r="G142" i="4"/>
  <c r="L142" i="4" s="1"/>
  <c r="H142" i="4"/>
  <c r="I142" i="4"/>
  <c r="N142" i="4" s="1"/>
  <c r="M142" i="4"/>
  <c r="G143" i="4"/>
  <c r="H143" i="4"/>
  <c r="M143" i="4" s="1"/>
  <c r="I143" i="4"/>
  <c r="N143" i="4" s="1"/>
  <c r="L143" i="4"/>
  <c r="G144" i="4"/>
  <c r="L144" i="4" s="1"/>
  <c r="H144" i="4"/>
  <c r="M144" i="4" s="1"/>
  <c r="I144" i="4"/>
  <c r="N144" i="4"/>
  <c r="G145" i="4"/>
  <c r="L145" i="4" s="1"/>
  <c r="H145" i="4"/>
  <c r="I145" i="4"/>
  <c r="M145" i="4"/>
  <c r="R145" i="4" s="1"/>
  <c r="N145" i="4"/>
  <c r="S145" i="4" s="1"/>
  <c r="G146" i="4"/>
  <c r="H146" i="4"/>
  <c r="I146" i="4"/>
  <c r="N146" i="4" s="1"/>
  <c r="L146" i="4"/>
  <c r="Q146" i="4" s="1"/>
  <c r="M146" i="4"/>
  <c r="R146" i="4" s="1"/>
  <c r="G147" i="4"/>
  <c r="H147" i="4"/>
  <c r="M147" i="4" s="1"/>
  <c r="I147" i="4"/>
  <c r="N147" i="4" s="1"/>
  <c r="L147" i="4"/>
  <c r="Q147" i="4" s="1"/>
  <c r="G148" i="4"/>
  <c r="L148" i="4" s="1"/>
  <c r="H148" i="4"/>
  <c r="M148" i="4" s="1"/>
  <c r="I148" i="4"/>
  <c r="N148" i="4" s="1"/>
  <c r="G149" i="4"/>
  <c r="L149" i="4" s="1"/>
  <c r="H149" i="4"/>
  <c r="M149" i="4" s="1"/>
  <c r="I149" i="4"/>
  <c r="N149" i="4"/>
  <c r="G150" i="4"/>
  <c r="L150" i="4" s="1"/>
  <c r="H150" i="4"/>
  <c r="I150" i="4"/>
  <c r="N150" i="4" s="1"/>
  <c r="M150" i="4"/>
  <c r="G151" i="4"/>
  <c r="H151" i="4"/>
  <c r="M151" i="4" s="1"/>
  <c r="I151" i="4"/>
  <c r="N151" i="4" s="1"/>
  <c r="L151" i="4"/>
  <c r="G152" i="4"/>
  <c r="L152" i="4" s="1"/>
  <c r="H152" i="4"/>
  <c r="AB152" i="4" s="1"/>
  <c r="I152" i="4"/>
  <c r="N152" i="4"/>
  <c r="G153" i="4"/>
  <c r="AA153" i="4" s="1"/>
  <c r="H153" i="4"/>
  <c r="I153" i="4"/>
  <c r="M153" i="4"/>
  <c r="N153" i="4"/>
  <c r="S153" i="4" s="1"/>
  <c r="G154" i="4"/>
  <c r="H154" i="4"/>
  <c r="I154" i="4"/>
  <c r="N154" i="4" s="1"/>
  <c r="L154" i="4"/>
  <c r="M154" i="4"/>
  <c r="R154" i="4" s="1"/>
  <c r="G155" i="4"/>
  <c r="H155" i="4"/>
  <c r="M155" i="4" s="1"/>
  <c r="I155" i="4"/>
  <c r="N155" i="4" s="1"/>
  <c r="L155" i="4"/>
  <c r="Q155" i="4" s="1"/>
  <c r="G156" i="4"/>
  <c r="L156" i="4" s="1"/>
  <c r="H156" i="4"/>
  <c r="M156" i="4" s="1"/>
  <c r="I156" i="4"/>
  <c r="N156" i="4" s="1"/>
  <c r="G157" i="4"/>
  <c r="L157" i="4" s="1"/>
  <c r="H157" i="4"/>
  <c r="M157" i="4" s="1"/>
  <c r="I157" i="4"/>
  <c r="N157" i="4"/>
  <c r="G158" i="4"/>
  <c r="L158" i="4" s="1"/>
  <c r="H158" i="4"/>
  <c r="I158" i="4"/>
  <c r="N158" i="4" s="1"/>
  <c r="M158" i="4"/>
  <c r="G159" i="4"/>
  <c r="H159" i="4"/>
  <c r="M159" i="4" s="1"/>
  <c r="I159" i="4"/>
  <c r="AC159" i="4" s="1"/>
  <c r="L159" i="4"/>
  <c r="G160" i="4"/>
  <c r="L160" i="4" s="1"/>
  <c r="H160" i="4"/>
  <c r="AB160" i="4" s="1"/>
  <c r="I160" i="4"/>
  <c r="N160" i="4"/>
  <c r="G161" i="4"/>
  <c r="AA161" i="4" s="1"/>
  <c r="H161" i="4"/>
  <c r="I161" i="4"/>
  <c r="M161" i="4"/>
  <c r="N161" i="4"/>
  <c r="S161" i="4" s="1"/>
  <c r="AC161" i="4"/>
  <c r="AB161" i="4"/>
  <c r="X161" i="4"/>
  <c r="W161" i="4"/>
  <c r="V161" i="4"/>
  <c r="AC160" i="4"/>
  <c r="AA160" i="4"/>
  <c r="X160" i="4"/>
  <c r="W160" i="4"/>
  <c r="V160" i="4"/>
  <c r="AB159" i="4"/>
  <c r="AA159" i="4"/>
  <c r="X159" i="4"/>
  <c r="W159" i="4"/>
  <c r="V159" i="4"/>
  <c r="AC158" i="4"/>
  <c r="AB158" i="4"/>
  <c r="X158" i="4"/>
  <c r="W158" i="4"/>
  <c r="V158" i="4"/>
  <c r="AC157" i="4"/>
  <c r="X157" i="4"/>
  <c r="W157" i="4"/>
  <c r="V157" i="4"/>
  <c r="AA156" i="4"/>
  <c r="X156" i="4"/>
  <c r="W156" i="4"/>
  <c r="V156" i="4"/>
  <c r="AB155" i="4"/>
  <c r="AA155" i="4"/>
  <c r="X155" i="4"/>
  <c r="W155" i="4"/>
  <c r="V155" i="4"/>
  <c r="AC154" i="4"/>
  <c r="AB154" i="4"/>
  <c r="AA154" i="4"/>
  <c r="X154" i="4"/>
  <c r="W154" i="4"/>
  <c r="V154" i="4"/>
  <c r="AC153" i="4"/>
  <c r="AB153" i="4"/>
  <c r="X153" i="4"/>
  <c r="W153" i="4"/>
  <c r="V153" i="4"/>
  <c r="AC152" i="4"/>
  <c r="AA152" i="4"/>
  <c r="X152" i="4"/>
  <c r="W152" i="4"/>
  <c r="V152" i="4"/>
  <c r="AC151" i="4"/>
  <c r="AB151" i="4"/>
  <c r="AA151" i="4"/>
  <c r="X151" i="4"/>
  <c r="W151" i="4"/>
  <c r="V151" i="4"/>
  <c r="AC150" i="4"/>
  <c r="AB150" i="4"/>
  <c r="X150" i="4"/>
  <c r="W150" i="4"/>
  <c r="V150" i="4"/>
  <c r="AC149" i="4"/>
  <c r="X149" i="4"/>
  <c r="W149" i="4"/>
  <c r="V149" i="4"/>
  <c r="AA148" i="4"/>
  <c r="X148" i="4"/>
  <c r="W148" i="4"/>
  <c r="V148" i="4"/>
  <c r="AB147" i="4"/>
  <c r="AA147" i="4"/>
  <c r="X147" i="4"/>
  <c r="W147" i="4"/>
  <c r="V147" i="4"/>
  <c r="AC146" i="4"/>
  <c r="AB146" i="4"/>
  <c r="AA146" i="4"/>
  <c r="X146" i="4"/>
  <c r="W146" i="4"/>
  <c r="V146" i="4"/>
  <c r="AC145" i="4"/>
  <c r="AB145" i="4"/>
  <c r="AA145" i="4"/>
  <c r="X145" i="4"/>
  <c r="W145" i="4"/>
  <c r="V145" i="4"/>
  <c r="AC144" i="4"/>
  <c r="AB144" i="4"/>
  <c r="AA144" i="4"/>
  <c r="X144" i="4"/>
  <c r="W144" i="4"/>
  <c r="V144" i="4"/>
  <c r="AC143" i="4"/>
  <c r="AB143" i="4"/>
  <c r="AA143" i="4"/>
  <c r="X143" i="4"/>
  <c r="W143" i="4"/>
  <c r="V143" i="4"/>
  <c r="AC142" i="4"/>
  <c r="AB142" i="4"/>
  <c r="X142" i="4"/>
  <c r="W142" i="4"/>
  <c r="V142" i="4"/>
  <c r="AC141" i="4"/>
  <c r="X141" i="4"/>
  <c r="W141" i="4"/>
  <c r="V141" i="4"/>
  <c r="AA140" i="4"/>
  <c r="X140" i="4"/>
  <c r="W140" i="4"/>
  <c r="V140" i="4"/>
  <c r="AB139" i="4"/>
  <c r="AA139" i="4"/>
  <c r="X139" i="4"/>
  <c r="W139" i="4"/>
  <c r="V139" i="4"/>
  <c r="AC138" i="4"/>
  <c r="AB138" i="4"/>
  <c r="AA138" i="4"/>
  <c r="X138" i="4"/>
  <c r="W138" i="4"/>
  <c r="V138" i="4"/>
  <c r="AC137" i="4"/>
  <c r="AB137" i="4"/>
  <c r="AA137" i="4"/>
  <c r="X137" i="4"/>
  <c r="W137" i="4"/>
  <c r="V137" i="4"/>
  <c r="AC136" i="4"/>
  <c r="AB136" i="4"/>
  <c r="AA136" i="4"/>
  <c r="X136" i="4"/>
  <c r="W136" i="4"/>
  <c r="V136" i="4"/>
  <c r="AG135" i="4"/>
  <c r="AC135" i="4"/>
  <c r="AB135" i="4"/>
  <c r="AA135" i="4"/>
  <c r="X135" i="4"/>
  <c r="W135" i="4"/>
  <c r="V135" i="4"/>
  <c r="AH134" i="4"/>
  <c r="AC134" i="4"/>
  <c r="AB134" i="4"/>
  <c r="X134" i="4"/>
  <c r="W134" i="4"/>
  <c r="V134" i="4"/>
  <c r="AC133" i="4"/>
  <c r="X133" i="4"/>
  <c r="W133" i="4"/>
  <c r="V133" i="4"/>
  <c r="AA132" i="4"/>
  <c r="X132" i="4"/>
  <c r="W132" i="4"/>
  <c r="V132" i="4"/>
  <c r="AB131" i="4"/>
  <c r="AA131" i="4"/>
  <c r="X131" i="4"/>
  <c r="W131" i="4"/>
  <c r="V131" i="4"/>
  <c r="AC130" i="4"/>
  <c r="AB130" i="4"/>
  <c r="AA130" i="4"/>
  <c r="X130" i="4"/>
  <c r="W130" i="4"/>
  <c r="V130" i="4"/>
  <c r="AC129" i="4"/>
  <c r="AB129" i="4"/>
  <c r="AA129" i="4"/>
  <c r="X129" i="4"/>
  <c r="W129" i="4"/>
  <c r="V129" i="4"/>
  <c r="AF128" i="4"/>
  <c r="AC128" i="4"/>
  <c r="AB128" i="4"/>
  <c r="AA128" i="4"/>
  <c r="X128" i="4"/>
  <c r="W128" i="4"/>
  <c r="V128" i="4"/>
  <c r="AG127" i="4"/>
  <c r="AC127" i="4"/>
  <c r="AB127" i="4"/>
  <c r="AA127" i="4"/>
  <c r="X127" i="4"/>
  <c r="W127" i="4"/>
  <c r="V127" i="4"/>
  <c r="AC126" i="4"/>
  <c r="AB126" i="4"/>
  <c r="X126" i="4"/>
  <c r="W126" i="4"/>
  <c r="V126" i="4"/>
  <c r="AC125" i="4"/>
  <c r="X125" i="4"/>
  <c r="W125" i="4"/>
  <c r="V125" i="4"/>
  <c r="AG124" i="4"/>
  <c r="AC124" i="4"/>
  <c r="AB124" i="4"/>
  <c r="AA124" i="4"/>
  <c r="X124" i="4"/>
  <c r="W124" i="4"/>
  <c r="V124" i="4"/>
  <c r="AH123" i="4"/>
  <c r="AG123" i="4"/>
  <c r="AC123" i="4"/>
  <c r="AB123" i="4"/>
  <c r="AA123" i="4"/>
  <c r="X123" i="4"/>
  <c r="W123" i="4"/>
  <c r="V123" i="4"/>
  <c r="AC122" i="4"/>
  <c r="AB122" i="4"/>
  <c r="AA122" i="4"/>
  <c r="X122" i="4"/>
  <c r="W122" i="4"/>
  <c r="V122" i="4"/>
  <c r="AF121" i="4"/>
  <c r="AC121" i="4"/>
  <c r="AB121" i="4"/>
  <c r="AA121" i="4"/>
  <c r="X121" i="4"/>
  <c r="W121" i="4"/>
  <c r="V121" i="4"/>
  <c r="AG120" i="4"/>
  <c r="AC120" i="4"/>
  <c r="AB120" i="4"/>
  <c r="AA120" i="4"/>
  <c r="X120" i="4"/>
  <c r="W120" i="4"/>
  <c r="V120" i="4"/>
  <c r="AG119" i="4"/>
  <c r="AC119" i="4"/>
  <c r="AB119" i="4"/>
  <c r="AA119" i="4"/>
  <c r="X119" i="4"/>
  <c r="W119" i="4"/>
  <c r="V119" i="4"/>
  <c r="AH118" i="4"/>
  <c r="AC118" i="4"/>
  <c r="AB118" i="4"/>
  <c r="AA118" i="4"/>
  <c r="X118" i="4"/>
  <c r="W118" i="4"/>
  <c r="V118" i="4"/>
  <c r="AC117" i="4"/>
  <c r="AB117" i="4"/>
  <c r="AA117" i="4"/>
  <c r="X117" i="4"/>
  <c r="W117" i="4"/>
  <c r="V117" i="4"/>
  <c r="AG116" i="4"/>
  <c r="AC116" i="4"/>
  <c r="AB116" i="4"/>
  <c r="AA116" i="4"/>
  <c r="X116" i="4"/>
  <c r="W116" i="4"/>
  <c r="V116" i="4"/>
  <c r="AH115" i="4"/>
  <c r="AC115" i="4"/>
  <c r="AB115" i="4"/>
  <c r="AA115" i="4"/>
  <c r="X115" i="4"/>
  <c r="W115" i="4"/>
  <c r="V115" i="4"/>
  <c r="AC114" i="4"/>
  <c r="AB114" i="4"/>
  <c r="AA114" i="4"/>
  <c r="X114" i="4"/>
  <c r="W114" i="4"/>
  <c r="V114" i="4"/>
  <c r="AF113" i="4"/>
  <c r="AC113" i="4"/>
  <c r="AB113" i="4"/>
  <c r="AA113" i="4"/>
  <c r="X113" i="4"/>
  <c r="W113" i="4"/>
  <c r="V113" i="4"/>
  <c r="AF112" i="4"/>
  <c r="AC112" i="4"/>
  <c r="AA112" i="4"/>
  <c r="X112" i="4"/>
  <c r="W112" i="4"/>
  <c r="V112" i="4"/>
  <c r="AG111" i="4"/>
  <c r="AB111" i="4"/>
  <c r="AA111" i="4"/>
  <c r="X111" i="4"/>
  <c r="W111" i="4"/>
  <c r="V111" i="4"/>
  <c r="AH110" i="4"/>
  <c r="AC110" i="4"/>
  <c r="AA110" i="4"/>
  <c r="X110" i="4"/>
  <c r="W110" i="4"/>
  <c r="V110" i="4"/>
  <c r="AC109" i="4"/>
  <c r="AB109" i="4"/>
  <c r="X109" i="4"/>
  <c r="W109" i="4"/>
  <c r="V109" i="4"/>
  <c r="AG108" i="4"/>
  <c r="AC108" i="4"/>
  <c r="AB108" i="4"/>
  <c r="AA108" i="4"/>
  <c r="X108" i="4"/>
  <c r="W108" i="4"/>
  <c r="V108" i="4"/>
  <c r="AH107" i="4"/>
  <c r="AG107" i="4"/>
  <c r="AC107" i="4"/>
  <c r="AB107" i="4"/>
  <c r="AA107" i="4"/>
  <c r="X107" i="4"/>
  <c r="W107" i="4"/>
  <c r="V107" i="4"/>
  <c r="AH106" i="4"/>
  <c r="AF106" i="4"/>
  <c r="AC106" i="4"/>
  <c r="AB106" i="4"/>
  <c r="AA106" i="4"/>
  <c r="X106" i="4"/>
  <c r="W106" i="4"/>
  <c r="V106" i="4"/>
  <c r="AC105" i="4"/>
  <c r="AB105" i="4"/>
  <c r="AA105" i="4"/>
  <c r="X105" i="4"/>
  <c r="W105" i="4"/>
  <c r="V105" i="4"/>
  <c r="AG104" i="4"/>
  <c r="AF104" i="4"/>
  <c r="AB104" i="4"/>
  <c r="AA104" i="4"/>
  <c r="X104" i="4"/>
  <c r="W104" i="4"/>
  <c r="V104" i="4"/>
  <c r="AH103" i="4"/>
  <c r="AG103" i="4"/>
  <c r="AB103" i="4"/>
  <c r="AA103" i="4"/>
  <c r="X103" i="4"/>
  <c r="W103" i="4"/>
  <c r="V103" i="4"/>
  <c r="AC102" i="4"/>
  <c r="AB102" i="4"/>
  <c r="AA102" i="4"/>
  <c r="X102" i="4"/>
  <c r="W102" i="4"/>
  <c r="V102" i="4"/>
  <c r="AG101" i="4"/>
  <c r="AF101" i="4"/>
  <c r="AC101" i="4"/>
  <c r="AB101" i="4"/>
  <c r="X101" i="4"/>
  <c r="W101" i="4"/>
  <c r="V101" i="4"/>
  <c r="AH100" i="4"/>
  <c r="AG100" i="4"/>
  <c r="AF100" i="4"/>
  <c r="AC100" i="4"/>
  <c r="AB100" i="4"/>
  <c r="AA100" i="4"/>
  <c r="X100" i="4"/>
  <c r="W100" i="4"/>
  <c r="V100" i="4"/>
  <c r="AG99" i="4"/>
  <c r="AC99" i="4"/>
  <c r="AB99" i="4"/>
  <c r="AA99" i="4"/>
  <c r="X99" i="4"/>
  <c r="W99" i="4"/>
  <c r="V99" i="4"/>
  <c r="AG98" i="4"/>
  <c r="AC98" i="4"/>
  <c r="AB98" i="4"/>
  <c r="AA98" i="4"/>
  <c r="X98" i="4"/>
  <c r="W98" i="4"/>
  <c r="V98" i="4"/>
  <c r="AF97" i="4"/>
  <c r="AC97" i="4"/>
  <c r="AB97" i="4"/>
  <c r="AA97" i="4"/>
  <c r="X97" i="4"/>
  <c r="W97" i="4"/>
  <c r="V97" i="4"/>
  <c r="AH96" i="4"/>
  <c r="AG96" i="4"/>
  <c r="AC96" i="4"/>
  <c r="AB96" i="4"/>
  <c r="AA96" i="4"/>
  <c r="X96" i="4"/>
  <c r="W96" i="4"/>
  <c r="V96" i="4"/>
  <c r="AG95" i="4"/>
  <c r="AC95" i="4"/>
  <c r="AB95" i="4"/>
  <c r="AA95" i="4"/>
  <c r="X95" i="4"/>
  <c r="W95" i="4"/>
  <c r="V95" i="4"/>
  <c r="AH94" i="4"/>
  <c r="AG94" i="4"/>
  <c r="AF94" i="4"/>
  <c r="AC94" i="4"/>
  <c r="AB94" i="4"/>
  <c r="AA94" i="4"/>
  <c r="X94" i="4"/>
  <c r="W94" i="4"/>
  <c r="V94" i="4"/>
  <c r="AH93" i="4"/>
  <c r="AG93" i="4"/>
  <c r="AF93" i="4"/>
  <c r="AC93" i="4"/>
  <c r="AB93" i="4"/>
  <c r="AA93" i="4"/>
  <c r="X93" i="4"/>
  <c r="W93" i="4"/>
  <c r="V93" i="4"/>
  <c r="AH92" i="4"/>
  <c r="AG92" i="4"/>
  <c r="AC92" i="4"/>
  <c r="AB92" i="4"/>
  <c r="AA92" i="4"/>
  <c r="X92" i="4"/>
  <c r="W92" i="4"/>
  <c r="V92" i="4"/>
  <c r="AH91" i="4"/>
  <c r="AG91" i="4"/>
  <c r="AC91" i="4"/>
  <c r="AB91" i="4"/>
  <c r="AA91" i="4"/>
  <c r="X91" i="4"/>
  <c r="W91" i="4"/>
  <c r="V91" i="4"/>
  <c r="AH90" i="4"/>
  <c r="AG90" i="4"/>
  <c r="AC90" i="4"/>
  <c r="AB90" i="4"/>
  <c r="AA90" i="4"/>
  <c r="X90" i="4"/>
  <c r="W90" i="4"/>
  <c r="V90" i="4"/>
  <c r="AH89" i="4"/>
  <c r="AG89" i="4"/>
  <c r="AC89" i="4"/>
  <c r="AB89" i="4"/>
  <c r="AA89" i="4"/>
  <c r="X89" i="4"/>
  <c r="W89" i="4"/>
  <c r="V89" i="4"/>
  <c r="AH88" i="4"/>
  <c r="AG88" i="4"/>
  <c r="AF88" i="4"/>
  <c r="AC88" i="4"/>
  <c r="AB88" i="4"/>
  <c r="AA88" i="4"/>
  <c r="X88" i="4"/>
  <c r="W88" i="4"/>
  <c r="V88" i="4"/>
  <c r="AH87" i="4"/>
  <c r="AG87" i="4"/>
  <c r="AF87" i="4"/>
  <c r="AC87" i="4"/>
  <c r="AB87" i="4"/>
  <c r="AA87" i="4"/>
  <c r="X87" i="4"/>
  <c r="W87" i="4"/>
  <c r="V87" i="4"/>
  <c r="AH86" i="4"/>
  <c r="AG86" i="4"/>
  <c r="AF86" i="4"/>
  <c r="AC86" i="4"/>
  <c r="AB86" i="4"/>
  <c r="AA86" i="4"/>
  <c r="X86" i="4"/>
  <c r="W86" i="4"/>
  <c r="V86" i="4"/>
  <c r="AH85" i="4"/>
  <c r="AG85" i="4"/>
  <c r="AF85" i="4"/>
  <c r="AC85" i="4"/>
  <c r="AB85" i="4"/>
  <c r="AA85" i="4"/>
  <c r="X85" i="4"/>
  <c r="W85" i="4"/>
  <c r="V85" i="4"/>
  <c r="AG84" i="4"/>
  <c r="AF84" i="4"/>
  <c r="AC84" i="4"/>
  <c r="AB84" i="4"/>
  <c r="AA84" i="4"/>
  <c r="X84" i="4"/>
  <c r="W84" i="4"/>
  <c r="V84" i="4"/>
  <c r="AG83" i="4"/>
  <c r="AF83" i="4"/>
  <c r="AC83" i="4"/>
  <c r="AB83" i="4"/>
  <c r="AA83" i="4"/>
  <c r="X83" i="4"/>
  <c r="W83" i="4"/>
  <c r="V83" i="4"/>
  <c r="AG82" i="4"/>
  <c r="AF82" i="4"/>
  <c r="AC82" i="4"/>
  <c r="AB82" i="4"/>
  <c r="AA82" i="4"/>
  <c r="X82" i="4"/>
  <c r="W82" i="4"/>
  <c r="V82" i="4"/>
  <c r="AG81" i="4"/>
  <c r="AF81" i="4"/>
  <c r="AC81" i="4"/>
  <c r="AB81" i="4"/>
  <c r="AA81" i="4"/>
  <c r="X81" i="4"/>
  <c r="W81" i="4"/>
  <c r="V81" i="4"/>
  <c r="AH80" i="4"/>
  <c r="AG80" i="4"/>
  <c r="AF80" i="4"/>
  <c r="AC80" i="4"/>
  <c r="AB80" i="4"/>
  <c r="AA80" i="4"/>
  <c r="X80" i="4"/>
  <c r="W80" i="4"/>
  <c r="V80" i="4"/>
  <c r="AH79" i="4"/>
  <c r="AG79" i="4"/>
  <c r="AC79" i="4"/>
  <c r="AB79" i="4"/>
  <c r="AA79" i="4"/>
  <c r="X79" i="4"/>
  <c r="W79" i="4"/>
  <c r="V79" i="4"/>
  <c r="AH78" i="4"/>
  <c r="AG78" i="4"/>
  <c r="AF78" i="4"/>
  <c r="AC78" i="4"/>
  <c r="AB78" i="4"/>
  <c r="AA78" i="4"/>
  <c r="X78" i="4"/>
  <c r="W78" i="4"/>
  <c r="V78" i="4"/>
  <c r="AH77" i="4"/>
  <c r="AG77" i="4"/>
  <c r="AF77" i="4"/>
  <c r="AC77" i="4"/>
  <c r="AB77" i="4"/>
  <c r="AA77" i="4"/>
  <c r="X77" i="4"/>
  <c r="W77" i="4"/>
  <c r="V77" i="4"/>
  <c r="AH76" i="4"/>
  <c r="AG76" i="4"/>
  <c r="AF76" i="4"/>
  <c r="AC76" i="4"/>
  <c r="AB76" i="4"/>
  <c r="AA76" i="4"/>
  <c r="X76" i="4"/>
  <c r="W76" i="4"/>
  <c r="V76" i="4"/>
  <c r="AH75" i="4"/>
  <c r="AF75" i="4"/>
  <c r="AC75" i="4"/>
  <c r="AB75" i="4"/>
  <c r="AA75" i="4"/>
  <c r="X75" i="4"/>
  <c r="W75" i="4"/>
  <c r="V75" i="4"/>
  <c r="AH74" i="4"/>
  <c r="AF74" i="4"/>
  <c r="AC74" i="4"/>
  <c r="AB74" i="4"/>
  <c r="AA74" i="4"/>
  <c r="X74" i="4"/>
  <c r="W74" i="4"/>
  <c r="V74" i="4"/>
  <c r="AH73" i="4"/>
  <c r="AG73" i="4"/>
  <c r="AF73" i="4"/>
  <c r="AC73" i="4"/>
  <c r="AB73" i="4"/>
  <c r="AA73" i="4"/>
  <c r="X73" i="4"/>
  <c r="W73" i="4"/>
  <c r="V73" i="4"/>
  <c r="AH72" i="4"/>
  <c r="AG72" i="4"/>
  <c r="AF72" i="4"/>
  <c r="AC72" i="4"/>
  <c r="AB72" i="4"/>
  <c r="AA72" i="4"/>
  <c r="X72" i="4"/>
  <c r="W72" i="4"/>
  <c r="V72" i="4"/>
  <c r="AH71" i="4"/>
  <c r="AG71" i="4"/>
  <c r="AF71" i="4"/>
  <c r="AC71" i="4"/>
  <c r="AB71" i="4"/>
  <c r="AA71" i="4"/>
  <c r="X71" i="4"/>
  <c r="W71" i="4"/>
  <c r="V71" i="4"/>
  <c r="AH70" i="4"/>
  <c r="AG70" i="4"/>
  <c r="AF70" i="4"/>
  <c r="AC70" i="4"/>
  <c r="AB70" i="4"/>
  <c r="AA70" i="4"/>
  <c r="X70" i="4"/>
  <c r="W70" i="4"/>
  <c r="V70" i="4"/>
  <c r="AH69" i="4"/>
  <c r="AG69" i="4"/>
  <c r="AF69" i="4"/>
  <c r="AC69" i="4"/>
  <c r="AB69" i="4"/>
  <c r="AA69" i="4"/>
  <c r="X69" i="4"/>
  <c r="W69" i="4"/>
  <c r="V69" i="4"/>
  <c r="AH68" i="4"/>
  <c r="AG68" i="4"/>
  <c r="AF68" i="4"/>
  <c r="AC68" i="4"/>
  <c r="AB68" i="4"/>
  <c r="AA68" i="4"/>
  <c r="X68" i="4"/>
  <c r="W68" i="4"/>
  <c r="V68" i="4"/>
  <c r="AH67" i="4"/>
  <c r="AG67" i="4"/>
  <c r="AF67" i="4"/>
  <c r="AC67" i="4"/>
  <c r="AB67" i="4"/>
  <c r="AA67" i="4"/>
  <c r="X67" i="4"/>
  <c r="W67" i="4"/>
  <c r="V67" i="4"/>
  <c r="AH66" i="4"/>
  <c r="AG66" i="4"/>
  <c r="AF66" i="4"/>
  <c r="AC66" i="4"/>
  <c r="AB66" i="4"/>
  <c r="AA66" i="4"/>
  <c r="X66" i="4"/>
  <c r="W66" i="4"/>
  <c r="V66" i="4"/>
  <c r="AG65" i="4"/>
  <c r="AF65" i="4"/>
  <c r="AC65" i="4"/>
  <c r="AB65" i="4"/>
  <c r="AA65" i="4"/>
  <c r="X65" i="4"/>
  <c r="W65" i="4"/>
  <c r="V65" i="4"/>
  <c r="AG64" i="4"/>
  <c r="AF64" i="4"/>
  <c r="AC64" i="4"/>
  <c r="AB64" i="4"/>
  <c r="AA64" i="4"/>
  <c r="X64" i="4"/>
  <c r="W64" i="4"/>
  <c r="V64" i="4"/>
  <c r="AG63" i="4"/>
  <c r="AF63" i="4"/>
  <c r="AC63" i="4"/>
  <c r="AB63" i="4"/>
  <c r="AA63" i="4"/>
  <c r="X63" i="4"/>
  <c r="W63" i="4"/>
  <c r="V63" i="4"/>
  <c r="AH62" i="4"/>
  <c r="AG62" i="4"/>
  <c r="AF62" i="4"/>
  <c r="AC62" i="4"/>
  <c r="AB62" i="4"/>
  <c r="AA62" i="4"/>
  <c r="X62" i="4"/>
  <c r="W62" i="4"/>
  <c r="V62" i="4"/>
  <c r="AH61" i="4"/>
  <c r="AG61" i="4"/>
  <c r="AF61" i="4"/>
  <c r="AC61" i="4"/>
  <c r="AB61" i="4"/>
  <c r="AA61" i="4"/>
  <c r="X61" i="4"/>
  <c r="W61" i="4"/>
  <c r="V61" i="4"/>
  <c r="AH60" i="4"/>
  <c r="AG60" i="4"/>
  <c r="AC60" i="4"/>
  <c r="AB60" i="4"/>
  <c r="AA60" i="4"/>
  <c r="X60" i="4"/>
  <c r="W60" i="4"/>
  <c r="V60" i="4"/>
  <c r="AH59" i="4"/>
  <c r="AG59" i="4"/>
  <c r="AC59" i="4"/>
  <c r="AB59" i="4"/>
  <c r="AA59" i="4"/>
  <c r="X59" i="4"/>
  <c r="W59" i="4"/>
  <c r="V59" i="4"/>
  <c r="AH58" i="4"/>
  <c r="AG58" i="4"/>
  <c r="AC58" i="4"/>
  <c r="AB58" i="4"/>
  <c r="AA58" i="4"/>
  <c r="X58" i="4"/>
  <c r="W58" i="4"/>
  <c r="V58" i="4"/>
  <c r="AH57" i="4"/>
  <c r="AG57" i="4"/>
  <c r="AC57" i="4"/>
  <c r="AB57" i="4"/>
  <c r="AA57" i="4"/>
  <c r="X57" i="4"/>
  <c r="W57" i="4"/>
  <c r="V57" i="4"/>
  <c r="AH56" i="4"/>
  <c r="AG56" i="4"/>
  <c r="AF56" i="4"/>
  <c r="AC56" i="4"/>
  <c r="AB56" i="4"/>
  <c r="AA56" i="4"/>
  <c r="X56" i="4"/>
  <c r="W56" i="4"/>
  <c r="V56" i="4"/>
  <c r="AH55" i="4"/>
  <c r="AG55" i="4"/>
  <c r="AF55" i="4"/>
  <c r="AC55" i="4"/>
  <c r="AB55" i="4"/>
  <c r="AA55" i="4"/>
  <c r="X55" i="4"/>
  <c r="W55" i="4"/>
  <c r="V55" i="4"/>
  <c r="AH54" i="4"/>
  <c r="AG54" i="4"/>
  <c r="AF54" i="4"/>
  <c r="AC54" i="4"/>
  <c r="AB54" i="4"/>
  <c r="AA54" i="4"/>
  <c r="X54" i="4"/>
  <c r="W54" i="4"/>
  <c r="V54" i="4"/>
  <c r="AH53" i="4"/>
  <c r="AG53" i="4"/>
  <c r="AF53" i="4"/>
  <c r="AC53" i="4"/>
  <c r="AB53" i="4"/>
  <c r="AA53" i="4"/>
  <c r="X53" i="4"/>
  <c r="W53" i="4"/>
  <c r="V53" i="4"/>
  <c r="AG52" i="4"/>
  <c r="AF52" i="4"/>
  <c r="AC52" i="4"/>
  <c r="AB52" i="4"/>
  <c r="AA52" i="4"/>
  <c r="X52" i="4"/>
  <c r="W52" i="4"/>
  <c r="V52" i="4"/>
  <c r="AG51" i="4"/>
  <c r="AF51" i="4"/>
  <c r="AC51" i="4"/>
  <c r="AB51" i="4"/>
  <c r="AA51" i="4"/>
  <c r="X51" i="4"/>
  <c r="W51" i="4"/>
  <c r="V51" i="4"/>
  <c r="AG50" i="4"/>
  <c r="AF50" i="4"/>
  <c r="AC50" i="4"/>
  <c r="AB50" i="4"/>
  <c r="AA50" i="4"/>
  <c r="X50" i="4"/>
  <c r="W50" i="4"/>
  <c r="V50" i="4"/>
  <c r="AG49" i="4"/>
  <c r="AF49" i="4"/>
  <c r="AC49" i="4"/>
  <c r="AB49" i="4"/>
  <c r="AA49" i="4"/>
  <c r="X49" i="4"/>
  <c r="W49" i="4"/>
  <c r="V49" i="4"/>
  <c r="AH48" i="4"/>
  <c r="AG48" i="4"/>
  <c r="AF48" i="4"/>
  <c r="AC48" i="4"/>
  <c r="AB48" i="4"/>
  <c r="AA48" i="4"/>
  <c r="X48" i="4"/>
  <c r="W48" i="4"/>
  <c r="V48" i="4"/>
  <c r="AH47" i="4"/>
  <c r="AG47" i="4"/>
  <c r="AF47" i="4"/>
  <c r="AC47" i="4"/>
  <c r="AB47" i="4"/>
  <c r="AA47" i="4"/>
  <c r="X47" i="4"/>
  <c r="W47" i="4"/>
  <c r="V47" i="4"/>
  <c r="AH46" i="4"/>
  <c r="AG46" i="4"/>
  <c r="AF46" i="4"/>
  <c r="AC46" i="4"/>
  <c r="AB46" i="4"/>
  <c r="AA46" i="4"/>
  <c r="X46" i="4"/>
  <c r="W46" i="4"/>
  <c r="V46" i="4"/>
  <c r="AH45" i="4"/>
  <c r="AG45" i="4"/>
  <c r="AF45" i="4"/>
  <c r="AC45" i="4"/>
  <c r="AB45" i="4"/>
  <c r="AA45" i="4"/>
  <c r="X45" i="4"/>
  <c r="W45" i="4"/>
  <c r="V45" i="4"/>
  <c r="AH44" i="4"/>
  <c r="AG44" i="4"/>
  <c r="AF44" i="4"/>
  <c r="AC44" i="4"/>
  <c r="AB44" i="4"/>
  <c r="AA44" i="4"/>
  <c r="X44" i="4"/>
  <c r="W44" i="4"/>
  <c r="V44" i="4"/>
  <c r="AH43" i="4"/>
  <c r="AF43" i="4"/>
  <c r="AC43" i="4"/>
  <c r="AB43" i="4"/>
  <c r="AA43" i="4"/>
  <c r="X43" i="4"/>
  <c r="W43" i="4"/>
  <c r="V43" i="4"/>
  <c r="AH42" i="4"/>
  <c r="AF42" i="4"/>
  <c r="AC42" i="4"/>
  <c r="AB42" i="4"/>
  <c r="AA42" i="4"/>
  <c r="X42" i="4"/>
  <c r="W42" i="4"/>
  <c r="V42" i="4"/>
  <c r="AH41" i="4"/>
  <c r="AG41" i="4"/>
  <c r="AF41" i="4"/>
  <c r="AC41" i="4"/>
  <c r="AB41" i="4"/>
  <c r="AA41" i="4"/>
  <c r="X41" i="4"/>
  <c r="W41" i="4"/>
  <c r="V41" i="4"/>
  <c r="AH40" i="4"/>
  <c r="AG40" i="4"/>
  <c r="AF40" i="4"/>
  <c r="AC40" i="4"/>
  <c r="AB40" i="4"/>
  <c r="AA40" i="4"/>
  <c r="X40" i="4"/>
  <c r="W40" i="4"/>
  <c r="V40" i="4"/>
  <c r="AH39" i="4"/>
  <c r="AG39" i="4"/>
  <c r="AF39" i="4"/>
  <c r="AC39" i="4"/>
  <c r="AB39" i="4"/>
  <c r="AA39" i="4"/>
  <c r="X39" i="4"/>
  <c r="W39" i="4"/>
  <c r="V39" i="4"/>
  <c r="AH38" i="4"/>
  <c r="AG38" i="4"/>
  <c r="AF38" i="4"/>
  <c r="AC38" i="4"/>
  <c r="AB38" i="4"/>
  <c r="AA38" i="4"/>
  <c r="X38" i="4"/>
  <c r="W38" i="4"/>
  <c r="V38" i="4"/>
  <c r="AH37" i="4"/>
  <c r="AG37" i="4"/>
  <c r="AF37" i="4"/>
  <c r="AC37" i="4"/>
  <c r="AB37" i="4"/>
  <c r="AA37" i="4"/>
  <c r="X37" i="4"/>
  <c r="W37" i="4"/>
  <c r="V37" i="4"/>
  <c r="AH36" i="4"/>
  <c r="AG36" i="4"/>
  <c r="AF36" i="4"/>
  <c r="AC36" i="4"/>
  <c r="AB36" i="4"/>
  <c r="AA36" i="4"/>
  <c r="X36" i="4"/>
  <c r="W36" i="4"/>
  <c r="V36" i="4"/>
  <c r="AH35" i="4"/>
  <c r="AG35" i="4"/>
  <c r="AF35" i="4"/>
  <c r="AC35" i="4"/>
  <c r="AB35" i="4"/>
  <c r="AA35" i="4"/>
  <c r="X35" i="4"/>
  <c r="W35" i="4"/>
  <c r="V35" i="4"/>
  <c r="AH34" i="4"/>
  <c r="AG34" i="4"/>
  <c r="AF34" i="4"/>
  <c r="AC34" i="4"/>
  <c r="AB34" i="4"/>
  <c r="AA34" i="4"/>
  <c r="X34" i="4"/>
  <c r="W34" i="4"/>
  <c r="V34" i="4"/>
  <c r="AG33" i="4"/>
  <c r="AF33" i="4"/>
  <c r="AC33" i="4"/>
  <c r="AB33" i="4"/>
  <c r="AA33" i="4"/>
  <c r="X33" i="4"/>
  <c r="W33" i="4"/>
  <c r="V33" i="4"/>
  <c r="AG32" i="4"/>
  <c r="AF32" i="4"/>
  <c r="AC32" i="4"/>
  <c r="AB32" i="4"/>
  <c r="AA32" i="4"/>
  <c r="X32" i="4"/>
  <c r="W32" i="4"/>
  <c r="V32" i="4"/>
  <c r="AG31" i="4"/>
  <c r="AF31" i="4"/>
  <c r="AC31" i="4"/>
  <c r="AB31" i="4"/>
  <c r="AA31" i="4"/>
  <c r="X31" i="4"/>
  <c r="W31" i="4"/>
  <c r="V31" i="4"/>
  <c r="AH30" i="4"/>
  <c r="AG30" i="4"/>
  <c r="AF30" i="4"/>
  <c r="AC30" i="4"/>
  <c r="AB30" i="4"/>
  <c r="AA30" i="4"/>
  <c r="X30" i="4"/>
  <c r="W30" i="4"/>
  <c r="V30" i="4"/>
  <c r="AH29" i="4"/>
  <c r="AG29" i="4"/>
  <c r="AF29" i="4"/>
  <c r="AC29" i="4"/>
  <c r="AB29" i="4"/>
  <c r="AA29" i="4"/>
  <c r="X29" i="4"/>
  <c r="W29" i="4"/>
  <c r="V29" i="4"/>
  <c r="AH28" i="4"/>
  <c r="AG28" i="4"/>
  <c r="AC28" i="4"/>
  <c r="AB28" i="4"/>
  <c r="AA28" i="4"/>
  <c r="X28" i="4"/>
  <c r="W28" i="4"/>
  <c r="V28" i="4"/>
  <c r="AH27" i="4"/>
  <c r="AG27" i="4"/>
  <c r="AC27" i="4"/>
  <c r="AB27" i="4"/>
  <c r="AA27" i="4"/>
  <c r="X27" i="4"/>
  <c r="W27" i="4"/>
  <c r="V27" i="4"/>
  <c r="AH26" i="4"/>
  <c r="AG26" i="4"/>
  <c r="AC26" i="4"/>
  <c r="AB26" i="4"/>
  <c r="AA26" i="4"/>
  <c r="X26" i="4"/>
  <c r="W26" i="4"/>
  <c r="V26" i="4"/>
  <c r="AH25" i="4"/>
  <c r="AG25" i="4"/>
  <c r="AC25" i="4"/>
  <c r="AB25" i="4"/>
  <c r="AA25" i="4"/>
  <c r="X25" i="4"/>
  <c r="W25" i="4"/>
  <c r="V25" i="4"/>
  <c r="AH24" i="4"/>
  <c r="AG24" i="4"/>
  <c r="AF24" i="4"/>
  <c r="AC24" i="4"/>
  <c r="AB24" i="4"/>
  <c r="AA24" i="4"/>
  <c r="X24" i="4"/>
  <c r="W24" i="4"/>
  <c r="V24" i="4"/>
  <c r="AH23" i="4"/>
  <c r="AG23" i="4"/>
  <c r="AF23" i="4"/>
  <c r="AC23" i="4"/>
  <c r="AB23" i="4"/>
  <c r="AA23" i="4"/>
  <c r="X23" i="4"/>
  <c r="W23" i="4"/>
  <c r="V23" i="4"/>
  <c r="AH22" i="4"/>
  <c r="AG22" i="4"/>
  <c r="AF22" i="4"/>
  <c r="AC22" i="4"/>
  <c r="AB22" i="4"/>
  <c r="AA22" i="4"/>
  <c r="X22" i="4"/>
  <c r="W22" i="4"/>
  <c r="V22" i="4"/>
  <c r="AH21" i="4"/>
  <c r="AG21" i="4"/>
  <c r="AF21" i="4"/>
  <c r="AC21" i="4"/>
  <c r="AB21" i="4"/>
  <c r="AA21" i="4"/>
  <c r="X21" i="4"/>
  <c r="W21" i="4"/>
  <c r="V21" i="4"/>
  <c r="AG20" i="4"/>
  <c r="AF20" i="4"/>
  <c r="AC20" i="4"/>
  <c r="AB20" i="4"/>
  <c r="AA20" i="4"/>
  <c r="X20" i="4"/>
  <c r="W20" i="4"/>
  <c r="V20" i="4"/>
  <c r="AH19" i="4"/>
  <c r="AG19" i="4"/>
  <c r="AF19" i="4"/>
  <c r="AC19" i="4"/>
  <c r="AB19" i="4"/>
  <c r="AA19" i="4"/>
  <c r="X19" i="4"/>
  <c r="W19" i="4"/>
  <c r="V19" i="4"/>
  <c r="AG18" i="4"/>
  <c r="AF18" i="4"/>
  <c r="AC18" i="4"/>
  <c r="AB18" i="4"/>
  <c r="AA18" i="4"/>
  <c r="X18" i="4"/>
  <c r="W18" i="4"/>
  <c r="V18" i="4"/>
  <c r="AG17" i="4"/>
  <c r="AF17" i="4"/>
  <c r="AC17" i="4"/>
  <c r="AB17" i="4"/>
  <c r="AA17" i="4"/>
  <c r="X17" i="4"/>
  <c r="W17" i="4"/>
  <c r="V17" i="4"/>
  <c r="AH16" i="4"/>
  <c r="AG16" i="4"/>
  <c r="AF16" i="4"/>
  <c r="AC16" i="4"/>
  <c r="AB16" i="4"/>
  <c r="AA16" i="4"/>
  <c r="X16" i="4"/>
  <c r="W16" i="4"/>
  <c r="V16" i="4"/>
  <c r="AH15" i="4"/>
  <c r="AG15" i="4"/>
  <c r="AF15" i="4"/>
  <c r="AC15" i="4"/>
  <c r="AB15" i="4"/>
  <c r="AA15" i="4"/>
  <c r="X15" i="4"/>
  <c r="W15" i="4"/>
  <c r="V15" i="4"/>
  <c r="AH14" i="4"/>
  <c r="AG14" i="4"/>
  <c r="AF14" i="4"/>
  <c r="AC14" i="4"/>
  <c r="AB14" i="4"/>
  <c r="AA14" i="4"/>
  <c r="X14" i="4"/>
  <c r="W14" i="4"/>
  <c r="V14" i="4"/>
  <c r="AH13" i="4"/>
  <c r="AG13" i="4"/>
  <c r="AF13" i="4"/>
  <c r="AC13" i="4"/>
  <c r="AB13" i="4"/>
  <c r="AA13" i="4"/>
  <c r="X13" i="4"/>
  <c r="W13" i="4"/>
  <c r="V13" i="4"/>
  <c r="AH12" i="4"/>
  <c r="AG12" i="4"/>
  <c r="AF12" i="4"/>
  <c r="AC12" i="4"/>
  <c r="AB12" i="4"/>
  <c r="AA12" i="4"/>
  <c r="X12" i="4"/>
  <c r="W12" i="4"/>
  <c r="V12" i="4"/>
  <c r="AG155" i="4" l="1"/>
  <c r="R155" i="4"/>
  <c r="Q95" i="4"/>
  <c r="AF95" i="4"/>
  <c r="AG159" i="4"/>
  <c r="R159" i="4"/>
  <c r="R161" i="4"/>
  <c r="AH155" i="4"/>
  <c r="S155" i="4"/>
  <c r="AF152" i="4"/>
  <c r="Q152" i="4"/>
  <c r="AF150" i="4"/>
  <c r="Q150" i="4"/>
  <c r="Q151" i="4"/>
  <c r="AF151" i="4"/>
  <c r="R144" i="4"/>
  <c r="AG144" i="4"/>
  <c r="AF140" i="4"/>
  <c r="Q140" i="4"/>
  <c r="AG132" i="4"/>
  <c r="R132" i="4"/>
  <c r="AH130" i="4"/>
  <c r="S130" i="4"/>
  <c r="AF124" i="4"/>
  <c r="AF123" i="4"/>
  <c r="Q123" i="4"/>
  <c r="R121" i="4"/>
  <c r="AG122" i="4"/>
  <c r="AG121" i="4"/>
  <c r="AF108" i="4"/>
  <c r="AF107" i="4"/>
  <c r="Q107" i="4"/>
  <c r="AH147" i="4"/>
  <c r="S147" i="4"/>
  <c r="R136" i="4"/>
  <c r="AG136" i="4"/>
  <c r="R105" i="4"/>
  <c r="AG106" i="4"/>
  <c r="AG105" i="4"/>
  <c r="AG147" i="4"/>
  <c r="R147" i="4"/>
  <c r="Q120" i="4"/>
  <c r="Q119" i="4"/>
  <c r="AF119" i="4"/>
  <c r="R110" i="4"/>
  <c r="AG110" i="4"/>
  <c r="S101" i="4"/>
  <c r="AH101" i="4"/>
  <c r="AF157" i="4"/>
  <c r="Q157" i="4"/>
  <c r="AG151" i="4"/>
  <c r="R151" i="4"/>
  <c r="AG149" i="4"/>
  <c r="R150" i="4"/>
  <c r="R149" i="4"/>
  <c r="AG150" i="4"/>
  <c r="S143" i="4"/>
  <c r="AH143" i="4"/>
  <c r="AG139" i="4"/>
  <c r="R139" i="4"/>
  <c r="R137" i="4"/>
  <c r="AH131" i="4"/>
  <c r="S131" i="4"/>
  <c r="AF126" i="4"/>
  <c r="Q127" i="4"/>
  <c r="Q126" i="4"/>
  <c r="AF127" i="4"/>
  <c r="Q110" i="4"/>
  <c r="AF110" i="4"/>
  <c r="Q103" i="4"/>
  <c r="AF103" i="4"/>
  <c r="AF132" i="4"/>
  <c r="Q132" i="4"/>
  <c r="S112" i="4"/>
  <c r="AH112" i="4"/>
  <c r="AG157" i="4"/>
  <c r="R158" i="4"/>
  <c r="R157" i="4"/>
  <c r="AG158" i="4"/>
  <c r="AH126" i="4"/>
  <c r="AH156" i="4"/>
  <c r="S157" i="4"/>
  <c r="S156" i="4"/>
  <c r="AH157" i="4"/>
  <c r="Q154" i="4"/>
  <c r="AF149" i="4"/>
  <c r="Q149" i="4"/>
  <c r="AG143" i="4"/>
  <c r="R143" i="4"/>
  <c r="AG141" i="4"/>
  <c r="R142" i="4"/>
  <c r="R141" i="4"/>
  <c r="AG142" i="4"/>
  <c r="S135" i="4"/>
  <c r="AH135" i="4"/>
  <c r="AG131" i="4"/>
  <c r="R131" i="4"/>
  <c r="R129" i="4"/>
  <c r="S120" i="4"/>
  <c r="AH120" i="4"/>
  <c r="R111" i="4"/>
  <c r="S109" i="4"/>
  <c r="Q98" i="4"/>
  <c r="AF99" i="4"/>
  <c r="AF98" i="4"/>
  <c r="AF142" i="4"/>
  <c r="Q143" i="4"/>
  <c r="Q142" i="4"/>
  <c r="AF143" i="4"/>
  <c r="S124" i="4"/>
  <c r="AH124" i="4"/>
  <c r="S125" i="4"/>
  <c r="AH125" i="4"/>
  <c r="R117" i="4"/>
  <c r="AG117" i="4"/>
  <c r="AF134" i="4"/>
  <c r="Q135" i="4"/>
  <c r="Q134" i="4"/>
  <c r="AF135" i="4"/>
  <c r="AH102" i="4"/>
  <c r="AF120" i="4"/>
  <c r="AH158" i="4"/>
  <c r="S158" i="4"/>
  <c r="AG156" i="4"/>
  <c r="R156" i="4"/>
  <c r="AH154" i="4"/>
  <c r="S154" i="4"/>
  <c r="S152" i="4"/>
  <c r="AH148" i="4"/>
  <c r="S149" i="4"/>
  <c r="S148" i="4"/>
  <c r="AH149" i="4"/>
  <c r="Q145" i="4"/>
  <c r="AF145" i="4"/>
  <c r="AF141" i="4"/>
  <c r="Q141" i="4"/>
  <c r="AG133" i="4"/>
  <c r="R134" i="4"/>
  <c r="R133" i="4"/>
  <c r="AG134" i="4"/>
  <c r="S127" i="4"/>
  <c r="AH127" i="4"/>
  <c r="Q122" i="4"/>
  <c r="AF122" i="4"/>
  <c r="R118" i="4"/>
  <c r="R119" i="4"/>
  <c r="AG118" i="4"/>
  <c r="S113" i="4"/>
  <c r="S114" i="4"/>
  <c r="AH114" i="4"/>
  <c r="AH113" i="4"/>
  <c r="R106" i="4"/>
  <c r="S104" i="4"/>
  <c r="AH105" i="4"/>
  <c r="AH104" i="4"/>
  <c r="S105" i="4"/>
  <c r="AF144" i="4"/>
  <c r="Q144" i="4"/>
  <c r="AH139" i="4"/>
  <c r="S139" i="4"/>
  <c r="AF156" i="4"/>
  <c r="Q156" i="4"/>
  <c r="AH150" i="4"/>
  <c r="S150" i="4"/>
  <c r="AG148" i="4"/>
  <c r="R148" i="4"/>
  <c r="AH146" i="4"/>
  <c r="S146" i="4"/>
  <c r="S144" i="4"/>
  <c r="AH140" i="4"/>
  <c r="S140" i="4"/>
  <c r="S141" i="4"/>
  <c r="AH141" i="4"/>
  <c r="Q137" i="4"/>
  <c r="AF137" i="4"/>
  <c r="AF133" i="4"/>
  <c r="Q133" i="4"/>
  <c r="AG125" i="4"/>
  <c r="R125" i="4"/>
  <c r="R126" i="4"/>
  <c r="AG126" i="4"/>
  <c r="Q118" i="4"/>
  <c r="AF118" i="4"/>
  <c r="R109" i="4"/>
  <c r="AG109" i="4"/>
  <c r="S108" i="4"/>
  <c r="AH108" i="4"/>
  <c r="AH109" i="4"/>
  <c r="S151" i="4"/>
  <c r="AH151" i="4"/>
  <c r="R128" i="4"/>
  <c r="AG128" i="4"/>
  <c r="AF96" i="4"/>
  <c r="AF136" i="4"/>
  <c r="AF160" i="4"/>
  <c r="Q160" i="4"/>
  <c r="AF158" i="4"/>
  <c r="Q159" i="4"/>
  <c r="Q158" i="4"/>
  <c r="AF159" i="4"/>
  <c r="AF148" i="4"/>
  <c r="Q148" i="4"/>
  <c r="AH142" i="4"/>
  <c r="S142" i="4"/>
  <c r="AG140" i="4"/>
  <c r="R140" i="4"/>
  <c r="AH138" i="4"/>
  <c r="S138" i="4"/>
  <c r="S136" i="4"/>
  <c r="AH132" i="4"/>
  <c r="S133" i="4"/>
  <c r="S132" i="4"/>
  <c r="AH133" i="4"/>
  <c r="Q129" i="4"/>
  <c r="AF129" i="4"/>
  <c r="AF125" i="4"/>
  <c r="Q125" i="4"/>
  <c r="S121" i="4"/>
  <c r="AH122" i="4"/>
  <c r="AH121" i="4"/>
  <c r="S122" i="4"/>
  <c r="Q111" i="4"/>
  <c r="Q112" i="4"/>
  <c r="AF111" i="4"/>
  <c r="R102" i="4"/>
  <c r="AG102" i="4"/>
  <c r="Q99" i="4"/>
  <c r="AF79" i="4"/>
  <c r="AC104" i="4"/>
  <c r="AH117" i="4"/>
  <c r="Q117" i="4"/>
  <c r="R113" i="4"/>
  <c r="Q104" i="4"/>
  <c r="S99" i="4"/>
  <c r="AF25" i="4"/>
  <c r="AH31" i="4"/>
  <c r="AF57" i="4"/>
  <c r="AH63" i="4"/>
  <c r="AF89" i="4"/>
  <c r="AH95" i="4"/>
  <c r="AF105" i="4"/>
  <c r="AH111" i="4"/>
  <c r="AG112" i="4"/>
  <c r="AH119" i="4"/>
  <c r="L161" i="4"/>
  <c r="M160" i="4"/>
  <c r="N159" i="4"/>
  <c r="AH160" i="4" s="1"/>
  <c r="L153" i="4"/>
  <c r="M152" i="4"/>
  <c r="R124" i="4"/>
  <c r="R108" i="4"/>
  <c r="R71" i="4"/>
  <c r="R39" i="4"/>
  <c r="R43" i="4"/>
  <c r="AF26" i="4"/>
  <c r="AH32" i="4"/>
  <c r="AF58" i="4"/>
  <c r="AH64" i="4"/>
  <c r="AF90" i="4"/>
  <c r="AG97" i="4"/>
  <c r="AA101" i="4"/>
  <c r="AA109" i="4"/>
  <c r="AG113" i="4"/>
  <c r="AF114" i="4"/>
  <c r="AA125" i="4"/>
  <c r="AH128" i="4"/>
  <c r="AG129" i="4"/>
  <c r="AF130" i="4"/>
  <c r="AC131" i="4"/>
  <c r="AB132" i="4"/>
  <c r="AA133" i="4"/>
  <c r="AH136" i="4"/>
  <c r="AG137" i="4"/>
  <c r="AF138" i="4"/>
  <c r="AC139" i="4"/>
  <c r="AB140" i="4"/>
  <c r="AA141" i="4"/>
  <c r="AH144" i="4"/>
  <c r="AG145" i="4"/>
  <c r="AF146" i="4"/>
  <c r="AC147" i="4"/>
  <c r="AB148" i="4"/>
  <c r="AA149" i="4"/>
  <c r="AH152" i="4"/>
  <c r="AG153" i="4"/>
  <c r="AF154" i="4"/>
  <c r="AC155" i="4"/>
  <c r="AB156" i="4"/>
  <c r="AA157" i="4"/>
  <c r="AG161" i="4"/>
  <c r="Q101" i="4"/>
  <c r="S100" i="4"/>
  <c r="Q94" i="4"/>
  <c r="S88" i="4"/>
  <c r="S86" i="4"/>
  <c r="R85" i="4"/>
  <c r="Q83" i="4"/>
  <c r="Q81" i="4"/>
  <c r="R66" i="4"/>
  <c r="Q62" i="4"/>
  <c r="S56" i="4"/>
  <c r="S54" i="4"/>
  <c r="R53" i="4"/>
  <c r="Q51" i="4"/>
  <c r="Q49" i="4"/>
  <c r="R34" i="4"/>
  <c r="Q30" i="4"/>
  <c r="S24" i="4"/>
  <c r="S22" i="4"/>
  <c r="R21" i="4"/>
  <c r="Q19" i="4"/>
  <c r="Q17" i="4"/>
  <c r="AH17" i="4"/>
  <c r="AF27" i="4"/>
  <c r="AH33" i="4"/>
  <c r="AG42" i="4"/>
  <c r="AH49" i="4"/>
  <c r="AF59" i="4"/>
  <c r="AH65" i="4"/>
  <c r="AG74" i="4"/>
  <c r="AH81" i="4"/>
  <c r="AF91" i="4"/>
  <c r="AH97" i="4"/>
  <c r="AG114" i="4"/>
  <c r="AF115" i="4"/>
  <c r="AB125" i="4"/>
  <c r="AA126" i="4"/>
  <c r="AH129" i="4"/>
  <c r="AG130" i="4"/>
  <c r="AF131" i="4"/>
  <c r="AC132" i="4"/>
  <c r="AB133" i="4"/>
  <c r="AA134" i="4"/>
  <c r="AH137" i="4"/>
  <c r="AG138" i="4"/>
  <c r="AF139" i="4"/>
  <c r="AC140" i="4"/>
  <c r="AB141" i="4"/>
  <c r="AA142" i="4"/>
  <c r="AH145" i="4"/>
  <c r="AG146" i="4"/>
  <c r="AF147" i="4"/>
  <c r="AC148" i="4"/>
  <c r="AB149" i="4"/>
  <c r="AA150" i="4"/>
  <c r="AH153" i="4"/>
  <c r="AG154" i="4"/>
  <c r="AF155" i="4"/>
  <c r="AC156" i="4"/>
  <c r="AB157" i="4"/>
  <c r="AA158" i="4"/>
  <c r="AH161" i="4"/>
  <c r="Q109" i="4"/>
  <c r="S102" i="4"/>
  <c r="S82" i="4"/>
  <c r="Q80" i="4"/>
  <c r="R73" i="4"/>
  <c r="R63" i="4"/>
  <c r="S50" i="4"/>
  <c r="Q48" i="4"/>
  <c r="R41" i="4"/>
  <c r="R31" i="4"/>
  <c r="S18" i="4"/>
  <c r="Q16" i="4"/>
  <c r="S84" i="4"/>
  <c r="AH18" i="4"/>
  <c r="AF28" i="4"/>
  <c r="AG43" i="4"/>
  <c r="AH50" i="4"/>
  <c r="AF60" i="4"/>
  <c r="AG75" i="4"/>
  <c r="AH82" i="4"/>
  <c r="AF92" i="4"/>
  <c r="AH98" i="4"/>
  <c r="AB110" i="4"/>
  <c r="AG115" i="4"/>
  <c r="AF116" i="4"/>
  <c r="R101" i="4"/>
  <c r="R90" i="4"/>
  <c r="S65" i="4"/>
  <c r="R58" i="4"/>
  <c r="Q43" i="4"/>
  <c r="S33" i="4"/>
  <c r="R26" i="4"/>
  <c r="S16" i="4"/>
  <c r="AH83" i="4"/>
  <c r="AH99" i="4"/>
  <c r="AF117" i="4"/>
  <c r="R116" i="4"/>
  <c r="R103" i="4"/>
  <c r="Q102" i="4"/>
  <c r="Q96" i="4"/>
  <c r="Q92" i="4"/>
  <c r="Q90" i="4"/>
  <c r="R87" i="4"/>
  <c r="S83" i="4"/>
  <c r="R80" i="4"/>
  <c r="R65" i="4"/>
  <c r="S63" i="4"/>
  <c r="Q60" i="4"/>
  <c r="Q58" i="4"/>
  <c r="R55" i="4"/>
  <c r="S51" i="4"/>
  <c r="R48" i="4"/>
  <c r="R33" i="4"/>
  <c r="S31" i="4"/>
  <c r="Q28" i="4"/>
  <c r="Q26" i="4"/>
  <c r="R23" i="4"/>
  <c r="S19" i="4"/>
  <c r="R16" i="4"/>
  <c r="AH51" i="4"/>
  <c r="AC103" i="4"/>
  <c r="AC111" i="4"/>
  <c r="AB112" i="4"/>
  <c r="AH116" i="4"/>
  <c r="S89" i="4"/>
  <c r="R82" i="4"/>
  <c r="Q78" i="4"/>
  <c r="S72" i="4"/>
  <c r="S70" i="4"/>
  <c r="R69" i="4"/>
  <c r="Q67" i="4"/>
  <c r="Q65" i="4"/>
  <c r="S57" i="4"/>
  <c r="R50" i="4"/>
  <c r="Q46" i="4"/>
  <c r="S40" i="4"/>
  <c r="S38" i="4"/>
  <c r="R37" i="4"/>
  <c r="Q35" i="4"/>
  <c r="Q33" i="4"/>
  <c r="S25" i="4"/>
  <c r="R18" i="4"/>
  <c r="Q14" i="4"/>
  <c r="J4" i="6"/>
  <c r="J5" i="6" s="1"/>
  <c r="J6" i="6" s="1"/>
  <c r="J7" i="6" s="1"/>
  <c r="J8" i="6" s="1"/>
  <c r="J9" i="6" s="1"/>
  <c r="I5" i="6"/>
  <c r="I6" i="6"/>
  <c r="I7" i="6"/>
  <c r="I8" i="6"/>
  <c r="P8" i="6" s="1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4" i="6"/>
  <c r="D3" i="6"/>
  <c r="B3" i="6"/>
  <c r="P7" i="6" l="1"/>
  <c r="P4" i="6"/>
  <c r="P6" i="6"/>
  <c r="Q161" i="4"/>
  <c r="AF161" i="4"/>
  <c r="R160" i="4"/>
  <c r="AG160" i="4"/>
  <c r="R152" i="4"/>
  <c r="AG152" i="4"/>
  <c r="R153" i="4"/>
  <c r="Q153" i="4"/>
  <c r="AF153" i="4"/>
  <c r="S159" i="4"/>
  <c r="AH159" i="4"/>
  <c r="S160" i="4"/>
  <c r="P5" i="6"/>
  <c r="J10" i="6"/>
  <c r="P9" i="6"/>
  <c r="F3" i="6"/>
  <c r="J11" i="6" l="1"/>
  <c r="P10" i="6"/>
  <c r="J12" i="6" l="1"/>
  <c r="P11" i="6"/>
  <c r="L3" i="6"/>
  <c r="Q3" i="6" s="1"/>
  <c r="R3" i="6" s="1"/>
  <c r="J13" i="6" l="1"/>
  <c r="P12" i="6"/>
  <c r="J14" i="6" l="1"/>
  <c r="P13" i="6"/>
  <c r="J15" i="6" l="1"/>
  <c r="P14" i="6"/>
  <c r="J16" i="6" l="1"/>
  <c r="P15" i="6"/>
  <c r="J17" i="6" l="1"/>
  <c r="P16" i="6"/>
  <c r="J18" i="6" l="1"/>
  <c r="P17" i="6"/>
  <c r="J19" i="6" l="1"/>
  <c r="P18" i="6"/>
  <c r="J20" i="6" l="1"/>
  <c r="P19" i="6"/>
  <c r="J21" i="6" l="1"/>
  <c r="P20" i="6"/>
  <c r="J22" i="6" l="1"/>
  <c r="P21" i="6"/>
  <c r="J23" i="6" l="1"/>
  <c r="P22" i="6"/>
  <c r="J24" i="6" l="1"/>
  <c r="P23" i="6"/>
  <c r="J25" i="6" l="1"/>
  <c r="P24" i="6"/>
  <c r="J26" i="6" l="1"/>
  <c r="P25" i="6"/>
  <c r="J27" i="6" l="1"/>
  <c r="P26" i="6"/>
  <c r="J28" i="6" l="1"/>
  <c r="P27" i="6"/>
  <c r="J29" i="6" l="1"/>
  <c r="P28" i="6"/>
  <c r="J30" i="6" l="1"/>
  <c r="P29" i="6"/>
  <c r="J31" i="6" l="1"/>
  <c r="P30" i="6"/>
  <c r="J32" i="6" l="1"/>
  <c r="P31" i="6"/>
  <c r="J33" i="6" l="1"/>
  <c r="P32" i="6"/>
  <c r="J34" i="6" l="1"/>
  <c r="P33" i="6"/>
  <c r="J35" i="6" l="1"/>
  <c r="P34" i="6"/>
  <c r="J36" i="6" l="1"/>
  <c r="P35" i="6"/>
  <c r="J37" i="6" l="1"/>
  <c r="P36" i="6"/>
  <c r="J38" i="6" l="1"/>
  <c r="P37" i="6"/>
  <c r="J39" i="6" l="1"/>
  <c r="P38" i="6"/>
  <c r="J40" i="6" l="1"/>
  <c r="P39" i="6"/>
  <c r="J41" i="6" l="1"/>
  <c r="P40" i="6"/>
  <c r="J42" i="6" l="1"/>
  <c r="P41" i="6"/>
  <c r="J43" i="6" l="1"/>
  <c r="P42" i="6"/>
  <c r="J44" i="6" l="1"/>
  <c r="P43" i="6"/>
  <c r="J45" i="6" l="1"/>
  <c r="P44" i="6"/>
  <c r="J46" i="6" l="1"/>
  <c r="P45" i="6"/>
  <c r="J47" i="6" l="1"/>
  <c r="P46" i="6"/>
  <c r="J48" i="6" l="1"/>
  <c r="P47" i="6"/>
  <c r="J49" i="6" l="1"/>
  <c r="P48" i="6"/>
  <c r="J50" i="6" l="1"/>
  <c r="P49" i="6"/>
  <c r="J51" i="6" l="1"/>
  <c r="P50" i="6"/>
  <c r="J52" i="6" l="1"/>
  <c r="P51" i="6"/>
  <c r="J53" i="6" l="1"/>
  <c r="P53" i="6" s="1"/>
  <c r="P52" i="6"/>
  <c r="B4" i="6" l="1"/>
  <c r="D4" i="6"/>
  <c r="AA9" i="6"/>
  <c r="D5" i="6" l="1"/>
  <c r="U4" i="6"/>
  <c r="E4" i="6"/>
  <c r="T4" i="6"/>
  <c r="F4" i="6"/>
  <c r="G4" i="6" s="1"/>
  <c r="B5" i="6"/>
  <c r="C4" i="6"/>
  <c r="V4" i="6" l="1"/>
  <c r="C5" i="6"/>
  <c r="F5" i="6"/>
  <c r="G5" i="6" s="1"/>
  <c r="T5" i="6"/>
  <c r="B6" i="6"/>
  <c r="L4" i="6"/>
  <c r="M4" i="6"/>
  <c r="O4" i="6"/>
  <c r="D6" i="6"/>
  <c r="E5" i="6"/>
  <c r="U5" i="6"/>
  <c r="D7" i="6" l="1"/>
  <c r="U6" i="6"/>
  <c r="E6" i="6"/>
  <c r="F6" i="6"/>
  <c r="G6" i="6" s="1"/>
  <c r="T6" i="6"/>
  <c r="C6" i="6"/>
  <c r="B7" i="6"/>
  <c r="V5" i="6"/>
  <c r="W5" i="6" s="1"/>
  <c r="Q4" i="6"/>
  <c r="R4" i="6" s="1"/>
  <c r="L5" i="6"/>
  <c r="O5" i="6"/>
  <c r="M5" i="6"/>
  <c r="V6" i="6" l="1"/>
  <c r="W6" i="6" s="1"/>
  <c r="Q5" i="6"/>
  <c r="R5" i="6" s="1"/>
  <c r="F7" i="6"/>
  <c r="G7" i="6" s="1"/>
  <c r="C7" i="6"/>
  <c r="B8" i="6"/>
  <c r="T7" i="6"/>
  <c r="M6" i="6"/>
  <c r="O6" i="6"/>
  <c r="L6" i="6"/>
  <c r="D8" i="6"/>
  <c r="U7" i="6"/>
  <c r="E7" i="6"/>
  <c r="Q6" i="6" l="1"/>
  <c r="R6" i="6" s="1"/>
  <c r="D9" i="6"/>
  <c r="U8" i="6"/>
  <c r="E8" i="6"/>
  <c r="V7" i="6"/>
  <c r="W7" i="6" s="1"/>
  <c r="F8" i="6"/>
  <c r="G8" i="6" s="1"/>
  <c r="C8" i="6"/>
  <c r="B9" i="6"/>
  <c r="T8" i="6"/>
  <c r="O7" i="6"/>
  <c r="M7" i="6"/>
  <c r="L7" i="6"/>
  <c r="V8" i="6" l="1"/>
  <c r="W8" i="6" s="1"/>
  <c r="Q7" i="6"/>
  <c r="R7" i="6" s="1"/>
  <c r="F9" i="6"/>
  <c r="G9" i="6" s="1"/>
  <c r="B10" i="6"/>
  <c r="T9" i="6"/>
  <c r="C9" i="6"/>
  <c r="O8" i="6"/>
  <c r="M8" i="6"/>
  <c r="L8" i="6"/>
  <c r="D10" i="6"/>
  <c r="U9" i="6"/>
  <c r="E9" i="6"/>
  <c r="Q8" i="6" l="1"/>
  <c r="R8" i="6" s="1"/>
  <c r="D11" i="6"/>
  <c r="U10" i="6"/>
  <c r="E10" i="6"/>
  <c r="V9" i="6"/>
  <c r="W9" i="6" s="1"/>
  <c r="M9" i="6"/>
  <c r="O9" i="6"/>
  <c r="L9" i="6"/>
  <c r="F10" i="6"/>
  <c r="G10" i="6" s="1"/>
  <c r="B11" i="6"/>
  <c r="T10" i="6"/>
  <c r="C10" i="6"/>
  <c r="V10" i="6" l="1"/>
  <c r="W10" i="6" s="1"/>
  <c r="M10" i="6"/>
  <c r="O10" i="6"/>
  <c r="L10" i="6"/>
  <c r="F11" i="6"/>
  <c r="G11" i="6" s="1"/>
  <c r="T11" i="6"/>
  <c r="C11" i="6"/>
  <c r="B12" i="6"/>
  <c r="D12" i="6"/>
  <c r="U11" i="6"/>
  <c r="E11" i="6"/>
  <c r="Q9" i="6"/>
  <c r="R9" i="6" s="1"/>
  <c r="V11" i="6" l="1"/>
  <c r="W11" i="6" s="1"/>
  <c r="Q10" i="6"/>
  <c r="R10" i="6" s="1"/>
  <c r="O11" i="6"/>
  <c r="M11" i="6"/>
  <c r="L11" i="6"/>
  <c r="F12" i="6"/>
  <c r="G12" i="6" s="1"/>
  <c r="B13" i="6"/>
  <c r="T12" i="6"/>
  <c r="C12" i="6"/>
  <c r="D13" i="6"/>
  <c r="U12" i="6"/>
  <c r="E12" i="6"/>
  <c r="L12" i="6" l="1"/>
  <c r="V12" i="6"/>
  <c r="W12" i="6" s="1"/>
  <c r="F13" i="6"/>
  <c r="G13" i="6" s="1"/>
  <c r="B14" i="6"/>
  <c r="T13" i="6"/>
  <c r="C13" i="6"/>
  <c r="O12" i="6"/>
  <c r="M12" i="6"/>
  <c r="Q11" i="6"/>
  <c r="R11" i="6" s="1"/>
  <c r="D14" i="6"/>
  <c r="U13" i="6"/>
  <c r="E13" i="6"/>
  <c r="V13" i="6" l="1"/>
  <c r="W13" i="6" s="1"/>
  <c r="Q12" i="6"/>
  <c r="R12" i="6" s="1"/>
  <c r="L13" i="6"/>
  <c r="F14" i="6"/>
  <c r="G14" i="6" s="1"/>
  <c r="B15" i="6"/>
  <c r="T14" i="6"/>
  <c r="C14" i="6"/>
  <c r="D15" i="6"/>
  <c r="U14" i="6"/>
  <c r="E14" i="6"/>
  <c r="O13" i="6"/>
  <c r="M13" i="6"/>
  <c r="L14" i="6" l="1"/>
  <c r="V14" i="6"/>
  <c r="W14" i="6" s="1"/>
  <c r="F15" i="6"/>
  <c r="G15" i="6" s="1"/>
  <c r="B16" i="6"/>
  <c r="T15" i="6"/>
  <c r="C15" i="6"/>
  <c r="M14" i="6"/>
  <c r="O14" i="6"/>
  <c r="D16" i="6"/>
  <c r="U15" i="6"/>
  <c r="E15" i="6"/>
  <c r="Q13" i="6"/>
  <c r="R13" i="6" s="1"/>
  <c r="Q14" i="6" l="1"/>
  <c r="R14" i="6" s="1"/>
  <c r="F16" i="6"/>
  <c r="G16" i="6" s="1"/>
  <c r="B17" i="6"/>
  <c r="C16" i="6"/>
  <c r="T16" i="6"/>
  <c r="D17" i="6"/>
  <c r="E16" i="6"/>
  <c r="U16" i="6"/>
  <c r="V15" i="6"/>
  <c r="W15" i="6" s="1"/>
  <c r="O15" i="6"/>
  <c r="M15" i="6"/>
  <c r="L15" i="6"/>
  <c r="M16" i="6" l="1"/>
  <c r="O16" i="6"/>
  <c r="L16" i="6"/>
  <c r="F17" i="6"/>
  <c r="G17" i="6" s="1"/>
  <c r="B18" i="6"/>
  <c r="C17" i="6"/>
  <c r="T17" i="6"/>
  <c r="Q15" i="6"/>
  <c r="R15" i="6" s="1"/>
  <c r="D18" i="6"/>
  <c r="U17" i="6"/>
  <c r="E17" i="6"/>
  <c r="V16" i="6"/>
  <c r="W16" i="6" s="1"/>
  <c r="D19" i="6" l="1"/>
  <c r="U18" i="6"/>
  <c r="E18" i="6"/>
  <c r="V17" i="6"/>
  <c r="W17" i="6" s="1"/>
  <c r="F18" i="6"/>
  <c r="G18" i="6" s="1"/>
  <c r="B19" i="6"/>
  <c r="T18" i="6"/>
  <c r="C18" i="6"/>
  <c r="O17" i="6"/>
  <c r="M17" i="6"/>
  <c r="L17" i="6"/>
  <c r="Q16" i="6"/>
  <c r="R16" i="6" s="1"/>
  <c r="Q17" i="6" l="1"/>
  <c r="R17" i="6" s="1"/>
  <c r="F19" i="6"/>
  <c r="G19" i="6" s="1"/>
  <c r="B20" i="6"/>
  <c r="T19" i="6"/>
  <c r="C19" i="6"/>
  <c r="O18" i="6"/>
  <c r="M18" i="6"/>
  <c r="L18" i="6"/>
  <c r="D20" i="6"/>
  <c r="E19" i="6"/>
  <c r="U19" i="6"/>
  <c r="V18" i="6"/>
  <c r="W18" i="6" s="1"/>
  <c r="F20" i="6" l="1"/>
  <c r="G20" i="6" s="1"/>
  <c r="B21" i="6"/>
  <c r="T20" i="6"/>
  <c r="C20" i="6"/>
  <c r="Q18" i="6"/>
  <c r="R18" i="6" s="1"/>
  <c r="O19" i="6"/>
  <c r="M19" i="6"/>
  <c r="L19" i="6"/>
  <c r="D21" i="6"/>
  <c r="U20" i="6"/>
  <c r="E20" i="6"/>
  <c r="V19" i="6"/>
  <c r="W19" i="6" s="1"/>
  <c r="M20" i="6" l="1"/>
  <c r="O20" i="6"/>
  <c r="Q19" i="6"/>
  <c r="R19" i="6" s="1"/>
  <c r="F21" i="6"/>
  <c r="G21" i="6" s="1"/>
  <c r="B22" i="6"/>
  <c r="C21" i="6"/>
  <c r="T21" i="6"/>
  <c r="D22" i="6"/>
  <c r="U21" i="6"/>
  <c r="E21" i="6"/>
  <c r="L20" i="6"/>
  <c r="V20" i="6"/>
  <c r="W20" i="6" s="1"/>
  <c r="Q20" i="6" l="1"/>
  <c r="R20" i="6" s="1"/>
  <c r="L21" i="6"/>
  <c r="D23" i="6"/>
  <c r="U22" i="6"/>
  <c r="E22" i="6"/>
  <c r="F22" i="6"/>
  <c r="G22" i="6" s="1"/>
  <c r="C22" i="6"/>
  <c r="B23" i="6"/>
  <c r="T22" i="6"/>
  <c r="M21" i="6"/>
  <c r="O21" i="6"/>
  <c r="V21" i="6"/>
  <c r="W21" i="6" s="1"/>
  <c r="Q21" i="6" l="1"/>
  <c r="R21" i="6" s="1"/>
  <c r="V22" i="6"/>
  <c r="W22" i="6" s="1"/>
  <c r="D24" i="6"/>
  <c r="U23" i="6"/>
  <c r="E23" i="6"/>
  <c r="F23" i="6"/>
  <c r="G23" i="6" s="1"/>
  <c r="B24" i="6"/>
  <c r="T23" i="6"/>
  <c r="C23" i="6"/>
  <c r="O22" i="6"/>
  <c r="M22" i="6"/>
  <c r="L22" i="6"/>
  <c r="V23" i="6" l="1"/>
  <c r="W23" i="6" s="1"/>
  <c r="F24" i="6"/>
  <c r="G24" i="6" s="1"/>
  <c r="B25" i="6"/>
  <c r="T24" i="6"/>
  <c r="C24" i="6"/>
  <c r="M23" i="6"/>
  <c r="O23" i="6"/>
  <c r="L23" i="6"/>
  <c r="Q22" i="6"/>
  <c r="R22" i="6" s="1"/>
  <c r="D25" i="6"/>
  <c r="U24" i="6"/>
  <c r="E24" i="6"/>
  <c r="L24" i="6" l="1"/>
  <c r="Q23" i="6"/>
  <c r="R23" i="6" s="1"/>
  <c r="V24" i="6"/>
  <c r="W24" i="6" s="1"/>
  <c r="F25" i="6"/>
  <c r="G25" i="6" s="1"/>
  <c r="B26" i="6"/>
  <c r="C25" i="6"/>
  <c r="T25" i="6"/>
  <c r="D26" i="6"/>
  <c r="U25" i="6"/>
  <c r="E25" i="6"/>
  <c r="O24" i="6"/>
  <c r="M24" i="6"/>
  <c r="Q24" i="6" l="1"/>
  <c r="R24" i="6" s="1"/>
  <c r="D27" i="6"/>
  <c r="U26" i="6"/>
  <c r="E26" i="6"/>
  <c r="V25" i="6"/>
  <c r="W25" i="6" s="1"/>
  <c r="F26" i="6"/>
  <c r="G26" i="6" s="1"/>
  <c r="B27" i="6"/>
  <c r="T26" i="6"/>
  <c r="C26" i="6"/>
  <c r="O25" i="6"/>
  <c r="M25" i="6"/>
  <c r="L25" i="6"/>
  <c r="V26" i="6" l="1"/>
  <c r="W26" i="6" s="1"/>
  <c r="Q25" i="6"/>
  <c r="R25" i="6" s="1"/>
  <c r="M26" i="6"/>
  <c r="O26" i="6"/>
  <c r="L26" i="6"/>
  <c r="F27" i="6"/>
  <c r="G27" i="6" s="1"/>
  <c r="C27" i="6"/>
  <c r="B28" i="6"/>
  <c r="T27" i="6"/>
  <c r="D28" i="6"/>
  <c r="U27" i="6"/>
  <c r="E27" i="6"/>
  <c r="L27" i="6" l="1"/>
  <c r="D29" i="6"/>
  <c r="E28" i="6"/>
  <c r="U28" i="6"/>
  <c r="F28" i="6"/>
  <c r="G28" i="6" s="1"/>
  <c r="B29" i="6"/>
  <c r="T28" i="6"/>
  <c r="C28" i="6"/>
  <c r="V27" i="6"/>
  <c r="W27" i="6" s="1"/>
  <c r="O27" i="6"/>
  <c r="M27" i="6"/>
  <c r="Q26" i="6"/>
  <c r="R26" i="6" s="1"/>
  <c r="V28" i="6" l="1"/>
  <c r="W28" i="6" s="1"/>
  <c r="Q27" i="6"/>
  <c r="R27" i="6" s="1"/>
  <c r="D30" i="6"/>
  <c r="U29" i="6"/>
  <c r="E29" i="6"/>
  <c r="F29" i="6"/>
  <c r="G29" i="6" s="1"/>
  <c r="T29" i="6"/>
  <c r="B30" i="6"/>
  <c r="C29" i="6"/>
  <c r="M28" i="6"/>
  <c r="O28" i="6"/>
  <c r="L28" i="6"/>
  <c r="V29" i="6" l="1"/>
  <c r="W29" i="6" s="1"/>
  <c r="D31" i="6"/>
  <c r="U30" i="6"/>
  <c r="E30" i="6"/>
  <c r="O29" i="6"/>
  <c r="M29" i="6"/>
  <c r="L29" i="6"/>
  <c r="F30" i="6"/>
  <c r="G30" i="6" s="1"/>
  <c r="B31" i="6"/>
  <c r="T30" i="6"/>
  <c r="C30" i="6"/>
  <c r="Q28" i="6"/>
  <c r="R28" i="6" s="1"/>
  <c r="D32" i="6" l="1"/>
  <c r="U31" i="6"/>
  <c r="E31" i="6"/>
  <c r="V30" i="6"/>
  <c r="W30" i="6" s="1"/>
  <c r="F31" i="6"/>
  <c r="G31" i="6" s="1"/>
  <c r="B32" i="6"/>
  <c r="T31" i="6"/>
  <c r="C31" i="6"/>
  <c r="M30" i="6"/>
  <c r="O30" i="6"/>
  <c r="L30" i="6"/>
  <c r="Q29" i="6"/>
  <c r="R29" i="6" s="1"/>
  <c r="O31" i="6" l="1"/>
  <c r="M31" i="6"/>
  <c r="L31" i="6"/>
  <c r="D33" i="6"/>
  <c r="E32" i="6"/>
  <c r="U32" i="6"/>
  <c r="V31" i="6"/>
  <c r="W31" i="6" s="1"/>
  <c r="F32" i="6"/>
  <c r="G32" i="6" s="1"/>
  <c r="B33" i="6"/>
  <c r="T32" i="6"/>
  <c r="C32" i="6"/>
  <c r="Q30" i="6"/>
  <c r="R30" i="6" s="1"/>
  <c r="V32" i="6" l="1"/>
  <c r="W32" i="6" s="1"/>
  <c r="L32" i="6"/>
  <c r="F33" i="6"/>
  <c r="G33" i="6" s="1"/>
  <c r="T33" i="6"/>
  <c r="C33" i="6"/>
  <c r="B34" i="6"/>
  <c r="M32" i="6"/>
  <c r="O32" i="6"/>
  <c r="D34" i="6"/>
  <c r="U33" i="6"/>
  <c r="E33" i="6"/>
  <c r="Q31" i="6"/>
  <c r="R31" i="6" s="1"/>
  <c r="Q32" i="6" l="1"/>
  <c r="R32" i="6" s="1"/>
  <c r="V33" i="6"/>
  <c r="W33" i="6" s="1"/>
  <c r="D35" i="6"/>
  <c r="U34" i="6"/>
  <c r="E34" i="6"/>
  <c r="F34" i="6"/>
  <c r="G34" i="6" s="1"/>
  <c r="T34" i="6"/>
  <c r="B35" i="6"/>
  <c r="C34" i="6"/>
  <c r="O33" i="6"/>
  <c r="M33" i="6"/>
  <c r="L33" i="6"/>
  <c r="V34" i="6" l="1"/>
  <c r="W34" i="6" s="1"/>
  <c r="Q33" i="6"/>
  <c r="R33" i="6" s="1"/>
  <c r="F35" i="6"/>
  <c r="G35" i="6" s="1"/>
  <c r="B36" i="6"/>
  <c r="T35" i="6"/>
  <c r="C35" i="6"/>
  <c r="M34" i="6"/>
  <c r="O34" i="6"/>
  <c r="L34" i="6"/>
  <c r="D36" i="6"/>
  <c r="E35" i="6"/>
  <c r="U35" i="6"/>
  <c r="Q34" i="6" l="1"/>
  <c r="R34" i="6" s="1"/>
  <c r="V35" i="6"/>
  <c r="W35" i="6" s="1"/>
  <c r="F36" i="6"/>
  <c r="G36" i="6" s="1"/>
  <c r="C36" i="6"/>
  <c r="B37" i="6"/>
  <c r="T36" i="6"/>
  <c r="D37" i="6"/>
  <c r="U36" i="6"/>
  <c r="E36" i="6"/>
  <c r="O35" i="6"/>
  <c r="M35" i="6"/>
  <c r="L35" i="6"/>
  <c r="L36" i="6" l="1"/>
  <c r="F37" i="6"/>
  <c r="G37" i="6" s="1"/>
  <c r="B38" i="6"/>
  <c r="T37" i="6"/>
  <c r="C37" i="6"/>
  <c r="D38" i="6"/>
  <c r="U37" i="6"/>
  <c r="E37" i="6"/>
  <c r="V36" i="6"/>
  <c r="W36" i="6" s="1"/>
  <c r="Q35" i="6"/>
  <c r="R35" i="6" s="1"/>
  <c r="O36" i="6"/>
  <c r="M36" i="6"/>
  <c r="Q36" i="6" l="1"/>
  <c r="R36" i="6" s="1"/>
  <c r="D39" i="6"/>
  <c r="E38" i="6"/>
  <c r="U38" i="6"/>
  <c r="V37" i="6"/>
  <c r="W37" i="6" s="1"/>
  <c r="F38" i="6"/>
  <c r="G38" i="6" s="1"/>
  <c r="B39" i="6"/>
  <c r="T38" i="6"/>
  <c r="C38" i="6"/>
  <c r="M37" i="6"/>
  <c r="O37" i="6"/>
  <c r="L37" i="6"/>
  <c r="V38" i="6" l="1"/>
  <c r="W38" i="6" s="1"/>
  <c r="L38" i="6"/>
  <c r="D40" i="6"/>
  <c r="U39" i="6"/>
  <c r="E39" i="6"/>
  <c r="F39" i="6"/>
  <c r="G39" i="6" s="1"/>
  <c r="T39" i="6"/>
  <c r="B40" i="6"/>
  <c r="C39" i="6"/>
  <c r="O38" i="6"/>
  <c r="M38" i="6"/>
  <c r="Q37" i="6"/>
  <c r="R37" i="6" s="1"/>
  <c r="F40" i="6" l="1"/>
  <c r="G40" i="6" s="1"/>
  <c r="B41" i="6"/>
  <c r="T40" i="6"/>
  <c r="C40" i="6"/>
  <c r="V39" i="6"/>
  <c r="W39" i="6" s="1"/>
  <c r="O39" i="6"/>
  <c r="M39" i="6"/>
  <c r="L39" i="6"/>
  <c r="D41" i="6"/>
  <c r="E40" i="6"/>
  <c r="U40" i="6"/>
  <c r="Q38" i="6"/>
  <c r="R38" i="6" s="1"/>
  <c r="Q39" i="6" l="1"/>
  <c r="R39" i="6" s="1"/>
  <c r="V40" i="6"/>
  <c r="W40" i="6" s="1"/>
  <c r="D42" i="6"/>
  <c r="U41" i="6"/>
  <c r="E41" i="6"/>
  <c r="O40" i="6"/>
  <c r="M40" i="6"/>
  <c r="L40" i="6"/>
  <c r="F41" i="6"/>
  <c r="G41" i="6" s="1"/>
  <c r="B42" i="6"/>
  <c r="T41" i="6"/>
  <c r="C41" i="6"/>
  <c r="Q40" i="6" l="1"/>
  <c r="R40" i="6" s="1"/>
  <c r="V41" i="6"/>
  <c r="W41" i="6" s="1"/>
  <c r="F42" i="6"/>
  <c r="G42" i="6" s="1"/>
  <c r="B43" i="6"/>
  <c r="T42" i="6"/>
  <c r="C42" i="6"/>
  <c r="O41" i="6"/>
  <c r="M41" i="6"/>
  <c r="L41" i="6"/>
  <c r="D43" i="6"/>
  <c r="U42" i="6"/>
  <c r="E42" i="6"/>
  <c r="M42" i="6" l="1"/>
  <c r="O42" i="6"/>
  <c r="L42" i="6"/>
  <c r="D44" i="6"/>
  <c r="U43" i="6"/>
  <c r="E43" i="6"/>
  <c r="V42" i="6"/>
  <c r="W42" i="6" s="1"/>
  <c r="Q41" i="6"/>
  <c r="R41" i="6" s="1"/>
  <c r="F43" i="6"/>
  <c r="G43" i="6" s="1"/>
  <c r="T43" i="6"/>
  <c r="B44" i="6"/>
  <c r="C43" i="6"/>
  <c r="Q42" i="6" l="1"/>
  <c r="R42" i="6" s="1"/>
  <c r="M43" i="6"/>
  <c r="O43" i="6"/>
  <c r="L43" i="6"/>
  <c r="D45" i="6"/>
  <c r="U44" i="6"/>
  <c r="E44" i="6"/>
  <c r="F44" i="6"/>
  <c r="G44" i="6" s="1"/>
  <c r="B45" i="6"/>
  <c r="T44" i="6"/>
  <c r="C44" i="6"/>
  <c r="V43" i="6"/>
  <c r="W43" i="6" s="1"/>
  <c r="Q43" i="6" l="1"/>
  <c r="R43" i="6" s="1"/>
  <c r="M44" i="6"/>
  <c r="O44" i="6"/>
  <c r="L44" i="6"/>
  <c r="D46" i="6"/>
  <c r="U45" i="6"/>
  <c r="E45" i="6"/>
  <c r="V44" i="6"/>
  <c r="W44" i="6" s="1"/>
  <c r="F45" i="6"/>
  <c r="G45" i="6" s="1"/>
  <c r="B46" i="6"/>
  <c r="T45" i="6"/>
  <c r="C45" i="6"/>
  <c r="D47" i="6" l="1"/>
  <c r="E46" i="6"/>
  <c r="U46" i="6"/>
  <c r="F46" i="6"/>
  <c r="G46" i="6" s="1"/>
  <c r="T46" i="6"/>
  <c r="C46" i="6"/>
  <c r="B47" i="6"/>
  <c r="V45" i="6"/>
  <c r="W45" i="6" s="1"/>
  <c r="O45" i="6"/>
  <c r="M45" i="6"/>
  <c r="L45" i="6"/>
  <c r="Q44" i="6"/>
  <c r="R44" i="6" s="1"/>
  <c r="V46" i="6" l="1"/>
  <c r="W46" i="6" s="1"/>
  <c r="Q45" i="6"/>
  <c r="R45" i="6" s="1"/>
  <c r="F47" i="6"/>
  <c r="G47" i="6" s="1"/>
  <c r="B48" i="6"/>
  <c r="T47" i="6"/>
  <c r="C47" i="6"/>
  <c r="M46" i="6"/>
  <c r="O46" i="6"/>
  <c r="L46" i="6"/>
  <c r="D48" i="6"/>
  <c r="U47" i="6"/>
  <c r="E47" i="6"/>
  <c r="Q46" i="6" l="1"/>
  <c r="R46" i="6" s="1"/>
  <c r="D49" i="6"/>
  <c r="E48" i="6"/>
  <c r="U48" i="6"/>
  <c r="V47" i="6"/>
  <c r="W47" i="6" s="1"/>
  <c r="F48" i="6"/>
  <c r="G48" i="6" s="1"/>
  <c r="B49" i="6"/>
  <c r="T48" i="6"/>
  <c r="V48" i="6" s="1"/>
  <c r="W48" i="6" s="1"/>
  <c r="C48" i="6"/>
  <c r="O47" i="6"/>
  <c r="M47" i="6"/>
  <c r="L47" i="6"/>
  <c r="Q47" i="6" l="1"/>
  <c r="R47" i="6" s="1"/>
  <c r="M48" i="6"/>
  <c r="O48" i="6"/>
  <c r="L48" i="6"/>
  <c r="F49" i="6"/>
  <c r="G49" i="6" s="1"/>
  <c r="B50" i="6"/>
  <c r="T49" i="6"/>
  <c r="C49" i="6"/>
  <c r="D50" i="6"/>
  <c r="U49" i="6"/>
  <c r="E49" i="6"/>
  <c r="V49" i="6" l="1"/>
  <c r="W49" i="6" s="1"/>
  <c r="M49" i="6"/>
  <c r="O49" i="6"/>
  <c r="L49" i="6"/>
  <c r="D51" i="6"/>
  <c r="E50" i="6"/>
  <c r="U50" i="6"/>
  <c r="F50" i="6"/>
  <c r="G50" i="6" s="1"/>
  <c r="T50" i="6"/>
  <c r="B51" i="6"/>
  <c r="C50" i="6"/>
  <c r="Q48" i="6"/>
  <c r="R48" i="6" s="1"/>
  <c r="Q49" i="6" l="1"/>
  <c r="R49" i="6" s="1"/>
  <c r="M50" i="6"/>
  <c r="O50" i="6"/>
  <c r="L50" i="6"/>
  <c r="D52" i="6"/>
  <c r="U51" i="6"/>
  <c r="E51" i="6"/>
  <c r="F51" i="6"/>
  <c r="G51" i="6" s="1"/>
  <c r="C51" i="6"/>
  <c r="B52" i="6"/>
  <c r="T51" i="6"/>
  <c r="V50" i="6"/>
  <c r="W50" i="6" s="1"/>
  <c r="Q50" i="6" l="1"/>
  <c r="R50" i="6" s="1"/>
  <c r="D53" i="6"/>
  <c r="U52" i="6"/>
  <c r="E52" i="6"/>
  <c r="V51" i="6"/>
  <c r="W51" i="6" s="1"/>
  <c r="O51" i="6"/>
  <c r="M51" i="6"/>
  <c r="L51" i="6"/>
  <c r="F52" i="6"/>
  <c r="G52" i="6" s="1"/>
  <c r="B53" i="6"/>
  <c r="T52" i="6"/>
  <c r="C52" i="6"/>
  <c r="V52" i="6" l="1"/>
  <c r="W52" i="6" s="1"/>
  <c r="O52" i="6"/>
  <c r="M52" i="6"/>
  <c r="L52" i="6"/>
  <c r="Q51" i="6"/>
  <c r="R51" i="6" s="1"/>
  <c r="F53" i="6"/>
  <c r="G53" i="6" s="1"/>
  <c r="T53" i="6"/>
  <c r="C53" i="6"/>
  <c r="U53" i="6"/>
  <c r="E53" i="6"/>
  <c r="V53" i="6" l="1"/>
  <c r="W53" i="6" s="1"/>
  <c r="AA14" i="6" s="1"/>
  <c r="M53" i="6"/>
  <c r="AA6" i="6" s="1"/>
  <c r="O53" i="6"/>
  <c r="AA8" i="6" s="1"/>
  <c r="N53" i="6"/>
  <c r="AA7" i="6" s="1"/>
  <c r="Q52" i="6"/>
  <c r="R52" i="6" s="1"/>
  <c r="L53" i="6"/>
  <c r="Q53" i="6" l="1"/>
  <c r="R53" i="6" s="1"/>
  <c r="AA5" i="6"/>
  <c r="AA3" i="6" l="1"/>
  <c r="AA18" i="6"/>
  <c r="AA16" i="6" s="1"/>
  <c r="AA11" i="6" l="1"/>
  <c r="AA15" i="6"/>
</calcChain>
</file>

<file path=xl/sharedStrings.xml><?xml version="1.0" encoding="utf-8"?>
<sst xmlns="http://schemas.openxmlformats.org/spreadsheetml/2006/main" count="356" uniqueCount="85">
  <si>
    <t>Tavole di mortalità della popolazione residente Italia - Maschi e femmine - Anno 2024</t>
  </si>
  <si>
    <t>Età  x</t>
  </si>
  <si>
    <t>Sopravviventi  lx</t>
  </si>
  <si>
    <t>Decessi  dx</t>
  </si>
  <si>
    <t>Probabilità di morte (per mille)  qx</t>
  </si>
  <si>
    <t>Anni vissuti  Lx</t>
  </si>
  <si>
    <t>Probabilità prospettive di sopravvivenza  Px</t>
  </si>
  <si>
    <t>Speranza di vita  ex</t>
  </si>
  <si>
    <t>Note</t>
  </si>
  <si>
    <t>s</t>
  </si>
  <si>
    <t>Note: s = stima</t>
  </si>
  <si>
    <t>Tavole di mortalità della popolazione residente Italia - Maschi - Anno 2024</t>
  </si>
  <si>
    <t>Euro</t>
  </si>
  <si>
    <t>EUR_31_03_2025_SWP_LLP_20_EXT_40_UFR_3.30</t>
  </si>
  <si>
    <t>Main menu</t>
  </si>
  <si>
    <t>Coupon_freq</t>
  </si>
  <si>
    <t>LLP</t>
  </si>
  <si>
    <t>Convergence</t>
  </si>
  <si>
    <t>UFR</t>
  </si>
  <si>
    <t>alpha</t>
  </si>
  <si>
    <t>CRA</t>
  </si>
  <si>
    <t>VA</t>
  </si>
  <si>
    <t>RFR_spot_no_VA</t>
  </si>
  <si>
    <t>Spot_NO_VA_shock_UP</t>
  </si>
  <si>
    <t>Spot_NO_VA_shock_DOWN</t>
  </si>
  <si>
    <t/>
  </si>
  <si>
    <t xml:space="preserve">BASE </t>
  </si>
  <si>
    <t>shock_UP</t>
  </si>
  <si>
    <t>shock_DOWN</t>
  </si>
  <si>
    <t>FORWARD RATES (CONTINUOUSLY COMPOUNDED)</t>
  </si>
  <si>
    <t>x</t>
  </si>
  <si>
    <t>F0 (=C0)</t>
  </si>
  <si>
    <t>T - years</t>
  </si>
  <si>
    <t>INFLATION - annual</t>
  </si>
  <si>
    <t>LAPSE - penalty</t>
  </si>
  <si>
    <t>REGULAR REDUCTION - RD</t>
  </si>
  <si>
    <t>COMMISSION - COMM</t>
  </si>
  <si>
    <t>EQUITY - F0 percentage</t>
  </si>
  <si>
    <t>PROPERTY - F0 percentage</t>
  </si>
  <si>
    <t>SIGMAGBM_EQ</t>
  </si>
  <si>
    <t>SIGMAGBM_PROP</t>
  </si>
  <si>
    <t>LAPSE - flat annual rate</t>
  </si>
  <si>
    <t xml:space="preserve">EXPENSE - per policy and per year </t>
  </si>
  <si>
    <t>INSURED - type</t>
  </si>
  <si>
    <t>INSURED - number</t>
  </si>
  <si>
    <t>male</t>
  </si>
  <si>
    <t>CONTRACT DATA</t>
  </si>
  <si>
    <t>POLICYHOLDER INFORMATION</t>
  </si>
  <si>
    <t>ASSET SIMULATION</t>
  </si>
  <si>
    <t>PROPERTY</t>
  </si>
  <si>
    <t>ASSETS</t>
  </si>
  <si>
    <t>EQUITY_TOT</t>
  </si>
  <si>
    <t>EQUITY_DED</t>
  </si>
  <si>
    <t>PROPERTY_DED</t>
  </si>
  <si>
    <t>ASSETS_DED</t>
  </si>
  <si>
    <t>PROBABILITIES</t>
  </si>
  <si>
    <t>LAPSE</t>
  </si>
  <si>
    <t>LIABILITIES</t>
  </si>
  <si>
    <t>DEATH</t>
  </si>
  <si>
    <t>END</t>
  </si>
  <si>
    <t>EXPENSES</t>
  </si>
  <si>
    <t>TOTAL</t>
  </si>
  <si>
    <t>TOTAL DISCOUNTED</t>
  </si>
  <si>
    <t>SURVIVAL_PROB (given man aged 60, iP60, i=0, 1,2,…)</t>
  </si>
  <si>
    <t>NONLAPSE_PROB (non lapse up to year i=0, 1,2…)</t>
  </si>
  <si>
    <t>PROFIT</t>
  </si>
  <si>
    <t>EQ</t>
  </si>
  <si>
    <t>PROP</t>
  </si>
  <si>
    <t>ACT</t>
  </si>
  <si>
    <t>TOT</t>
  </si>
  <si>
    <t>BEL</t>
  </si>
  <si>
    <t>premium</t>
  </si>
  <si>
    <t>death</t>
  </si>
  <si>
    <t>lapse</t>
  </si>
  <si>
    <t>expenses</t>
  </si>
  <si>
    <t>commision</t>
  </si>
  <si>
    <t>end</t>
  </si>
  <si>
    <t>BoF</t>
  </si>
  <si>
    <t xml:space="preserve">COMM </t>
  </si>
  <si>
    <t>PVFP</t>
  </si>
  <si>
    <t>LEAK</t>
  </si>
  <si>
    <t>PVFP_proxy</t>
  </si>
  <si>
    <t>DURATION</t>
  </si>
  <si>
    <t>ZERO RATES</t>
  </si>
  <si>
    <t>DISCOUNTS - VERSIONMODIFIED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</si>
</sst>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0.000%"/>
    <numFmt numFmtId="166" formatCode="_-* #,##0_-;\-* #,##0_-;_-* &quot;-&quot;??_-;_-@_-"/>
    <numFmt numFmtId="167" formatCode="0.0"/>
    <numFmt numFmtId="168" formatCode="_-* #,##0.00\ _€_-;\-* #,##0.00\ _€_-;_-* &quot;-&quot;??\ _€_-;_-@_-"/>
    <numFmt numFmtId="169" formatCode="_-* #,##0.00000\ _€_-;\-* #,##0.00000\ _€_-;_-* &quot;-&quot;??\ _€_-;_-@_-"/>
    <numFmt numFmtId="170" formatCode="0.000000"/>
  </numFmts>
  <fonts count="12" x14ac:knownFonts="1">
    <font>
      <sz val="11"/>
      <name val="Calibri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color rgb="FF000099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0"/>
      <name val="Verdana"/>
      <family val="2"/>
    </font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99"/>
        <bgColor indexed="64"/>
      </patternFill>
    </fill>
    <fill>
      <patternFill patternType="darkUp">
        <bgColor theme="0" tint="-0.14993743705557422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</cellStyleXfs>
  <cellXfs count="107">
    <xf numFmtId="0" fontId="0" fillId="0" borderId="0" xfId="0"/>
    <xf numFmtId="0" fontId="4" fillId="0" borderId="0" xfId="0" applyFont="1"/>
    <xf numFmtId="1" fontId="0" fillId="0" borderId="0" xfId="0" applyNumberFormat="1"/>
    <xf numFmtId="0" fontId="5" fillId="2" borderId="0" xfId="0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6" fillId="6" borderId="0" xfId="1" applyFont="1" applyFill="1" applyAlignment="1">
      <alignment horizontal="center" vertical="center"/>
    </xf>
    <xf numFmtId="165" fontId="3" fillId="7" borderId="0" xfId="2" applyNumberFormat="1" applyFont="1" applyFill="1"/>
    <xf numFmtId="165" fontId="3" fillId="7" borderId="1" xfId="2" applyNumberFormat="1" applyFont="1" applyFill="1" applyBorder="1"/>
    <xf numFmtId="0" fontId="0" fillId="2" borderId="0" xfId="0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3" fillId="3" borderId="0" xfId="1" applyFill="1"/>
    <xf numFmtId="0" fontId="3" fillId="3" borderId="0" xfId="1" applyFill="1" applyAlignment="1">
      <alignment horizontal="center" vertical="center" wrapText="1"/>
    </xf>
    <xf numFmtId="0" fontId="3" fillId="3" borderId="1" xfId="1" applyFill="1" applyBorder="1"/>
    <xf numFmtId="0" fontId="6" fillId="3" borderId="0" xfId="1" applyFont="1" applyFill="1" applyAlignment="1">
      <alignment horizontal="right"/>
    </xf>
    <xf numFmtId="0" fontId="8" fillId="5" borderId="0" xfId="3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165" fontId="2" fillId="7" borderId="0" xfId="4" applyNumberFormat="1" applyFont="1" applyFill="1"/>
    <xf numFmtId="165" fontId="2" fillId="7" borderId="1" xfId="4" applyNumberFormat="1" applyFont="1" applyFill="1" applyBorder="1"/>
    <xf numFmtId="0" fontId="2" fillId="2" borderId="0" xfId="1" applyFont="1" applyFill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9" fontId="0" fillId="0" borderId="0" xfId="4" applyFont="1"/>
    <xf numFmtId="10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9" fontId="0" fillId="0" borderId="11" xfId="0" applyNumberFormat="1" applyBorder="1"/>
    <xf numFmtId="167" fontId="0" fillId="0" borderId="11" xfId="0" applyNumberFormat="1" applyBorder="1"/>
    <xf numFmtId="166" fontId="0" fillId="0" borderId="11" xfId="5" applyNumberFormat="1" applyFont="1" applyBorder="1"/>
    <xf numFmtId="10" fontId="0" fillId="0" borderId="11" xfId="0" applyNumberFormat="1" applyBorder="1"/>
    <xf numFmtId="10" fontId="0" fillId="0" borderId="13" xfId="0" applyNumberFormat="1" applyBorder="1"/>
    <xf numFmtId="43" fontId="0" fillId="0" borderId="11" xfId="5" applyFont="1" applyBorder="1"/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7" xfId="0" applyBorder="1"/>
    <xf numFmtId="0" fontId="0" fillId="0" borderId="28" xfId="0" applyBorder="1"/>
    <xf numFmtId="0" fontId="10" fillId="12" borderId="21" xfId="0" applyFont="1" applyFill="1" applyBorder="1" applyAlignment="1">
      <alignment horizontal="center" vertical="center"/>
    </xf>
    <xf numFmtId="0" fontId="10" fillId="12" borderId="22" xfId="0" applyFont="1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4" xfId="0" applyFill="1" applyBorder="1"/>
    <xf numFmtId="0" fontId="3" fillId="12" borderId="4" xfId="1" applyFill="1" applyBorder="1"/>
    <xf numFmtId="0" fontId="3" fillId="12" borderId="20" xfId="1" applyFill="1" applyBorder="1"/>
    <xf numFmtId="0" fontId="3" fillId="12" borderId="6" xfId="1" applyFill="1" applyBorder="1"/>
    <xf numFmtId="0" fontId="0" fillId="8" borderId="17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168" fontId="0" fillId="0" borderId="25" xfId="0" applyNumberFormat="1" applyBorder="1"/>
    <xf numFmtId="169" fontId="0" fillId="0" borderId="28" xfId="0" applyNumberFormat="1" applyBorder="1"/>
    <xf numFmtId="168" fontId="0" fillId="0" borderId="27" xfId="0" applyNumberFormat="1" applyBorder="1"/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0" borderId="29" xfId="0" applyBorder="1"/>
    <xf numFmtId="164" fontId="0" fillId="0" borderId="29" xfId="0" applyNumberFormat="1" applyBorder="1"/>
    <xf numFmtId="168" fontId="0" fillId="0" borderId="29" xfId="0" applyNumberFormat="1" applyBorder="1"/>
    <xf numFmtId="0" fontId="0" fillId="8" borderId="8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31" xfId="0" applyNumberFormat="1" applyBorder="1"/>
    <xf numFmtId="168" fontId="0" fillId="0" borderId="31" xfId="0" applyNumberFormat="1" applyBorder="1"/>
    <xf numFmtId="164" fontId="0" fillId="0" borderId="13" xfId="0" applyNumberFormat="1" applyBorder="1"/>
    <xf numFmtId="170" fontId="0" fillId="0" borderId="5" xfId="0" applyNumberFormat="1" applyBorder="1"/>
    <xf numFmtId="170" fontId="0" fillId="0" borderId="7" xfId="0" applyNumberFormat="1" applyBorder="1"/>
    <xf numFmtId="1" fontId="0" fillId="0" borderId="5" xfId="0" applyNumberFormat="1" applyBorder="1"/>
    <xf numFmtId="0" fontId="11" fillId="15" borderId="14" xfId="0" applyFont="1" applyFill="1" applyBorder="1"/>
    <xf numFmtId="0" fontId="0" fillId="16" borderId="4" xfId="0" applyFill="1" applyBorder="1"/>
    <xf numFmtId="0" fontId="0" fillId="16" borderId="6" xfId="0" applyFill="1" applyBorder="1"/>
    <xf numFmtId="0" fontId="0" fillId="17" borderId="15" xfId="0" applyFill="1" applyBorder="1"/>
    <xf numFmtId="0" fontId="0" fillId="17" borderId="5" xfId="0" applyFill="1" applyBorder="1"/>
    <xf numFmtId="0" fontId="0" fillId="17" borderId="7" xfId="0" applyFill="1" applyBorder="1"/>
    <xf numFmtId="0" fontId="0" fillId="17" borderId="3" xfId="0" applyFill="1" applyBorder="1"/>
    <xf numFmtId="0" fontId="11" fillId="15" borderId="2" xfId="0" applyFont="1" applyFill="1" applyBorder="1"/>
    <xf numFmtId="0" fontId="11" fillId="15" borderId="4" xfId="0" applyFont="1" applyFill="1" applyBorder="1"/>
    <xf numFmtId="0" fontId="11" fillId="15" borderId="6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1" fillId="11" borderId="2" xfId="0" applyFont="1" applyFill="1" applyBorder="1" applyAlignment="1">
      <alignment horizontal="center" wrapText="1"/>
    </xf>
    <xf numFmtId="0" fontId="11" fillId="11" borderId="3" xfId="0" applyFont="1" applyFill="1" applyBorder="1" applyAlignment="1">
      <alignment horizontal="center" wrapText="1"/>
    </xf>
    <xf numFmtId="0" fontId="11" fillId="11" borderId="14" xfId="0" applyFont="1" applyFill="1" applyBorder="1" applyAlignment="1">
      <alignment horizontal="center"/>
    </xf>
    <xf numFmtId="0" fontId="11" fillId="11" borderId="15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wrapText="1"/>
    </xf>
    <xf numFmtId="0" fontId="0" fillId="14" borderId="24" xfId="0" applyFill="1" applyBorder="1" applyAlignment="1">
      <alignment horizontal="center" wrapText="1"/>
    </xf>
    <xf numFmtId="0" fontId="0" fillId="14" borderId="3" xfId="0" applyFill="1" applyBorder="1" applyAlignment="1">
      <alignment horizontal="center" wrapText="1"/>
    </xf>
    <xf numFmtId="0" fontId="0" fillId="11" borderId="2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3" xfId="0" applyFill="1" applyBorder="1" applyAlignment="1">
      <alignment horizontal="center"/>
    </xf>
  </cellXfs>
  <cellStyles count="7">
    <cellStyle name="Comma" xfId="5" builtinId="3"/>
    <cellStyle name="Hyperlink" xfId="3" builtinId="8"/>
    <cellStyle name="Normal" xfId="0" builtinId="0"/>
    <cellStyle name="Normal 2" xfId="1" xr:uid="{90B68E9A-D9AF-426C-9173-49EE869E1F96}"/>
    <cellStyle name="Normale 3" xfId="6" xr:uid="{BDCD0F30-927F-42E1-B774-2F614F4B017D}"/>
    <cellStyle name="Percent" xfId="4" builtinId="5"/>
    <cellStyle name="Percent 2" xfId="2" xr:uid="{20E97617-B557-45FC-94CE-1BBD03E8AB23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workbookViewId="0">
      <selection sqref="A1:H1"/>
    </sheetView>
  </sheetViews>
  <sheetFormatPr defaultRowHeight="14.4" x14ac:dyDescent="0.3"/>
  <cols>
    <col min="1" max="1" width="8.109375" customWidth="1"/>
    <col min="2" max="2" width="23" customWidth="1"/>
    <col min="3" max="3" width="14.88671875" customWidth="1"/>
    <col min="4" max="4" width="48.5546875" customWidth="1"/>
    <col min="5" max="5" width="21.5546875" customWidth="1"/>
    <col min="6" max="6" width="54" customWidth="1"/>
    <col min="7" max="7" width="27" customWidth="1"/>
    <col min="8" max="8" width="6" customWidth="1"/>
  </cols>
  <sheetData>
    <row r="1" spans="1:8" x14ac:dyDescent="0.3">
      <c r="A1" s="90" t="s">
        <v>0</v>
      </c>
      <c r="B1" s="91"/>
      <c r="C1" s="91"/>
      <c r="D1" s="91"/>
      <c r="E1" s="91"/>
      <c r="F1" s="91"/>
      <c r="G1" s="91"/>
      <c r="H1" s="91"/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2">
        <v>0</v>
      </c>
      <c r="B3" s="2">
        <v>100000</v>
      </c>
      <c r="C3" s="2">
        <v>257</v>
      </c>
      <c r="D3">
        <v>2.5722999999999998</v>
      </c>
      <c r="E3" s="2">
        <v>99758</v>
      </c>
      <c r="F3">
        <v>0.99974320000000005</v>
      </c>
      <c r="G3">
        <v>83.417000000000002</v>
      </c>
      <c r="H3" t="s">
        <v>9</v>
      </c>
    </row>
    <row r="4" spans="1:8" x14ac:dyDescent="0.3">
      <c r="A4" s="2">
        <v>1</v>
      </c>
      <c r="B4" s="2">
        <v>99743</v>
      </c>
      <c r="C4" s="2">
        <v>21</v>
      </c>
      <c r="D4">
        <v>0.20931</v>
      </c>
      <c r="E4" s="2">
        <v>99732</v>
      </c>
      <c r="F4">
        <v>0.99982309999999996</v>
      </c>
      <c r="G4">
        <v>82.63</v>
      </c>
      <c r="H4" t="s">
        <v>9</v>
      </c>
    </row>
    <row r="5" spans="1:8" x14ac:dyDescent="0.3">
      <c r="A5" s="2">
        <v>2</v>
      </c>
      <c r="B5" s="2">
        <v>99722</v>
      </c>
      <c r="C5" s="2">
        <v>14</v>
      </c>
      <c r="D5">
        <v>0.14446000000000001</v>
      </c>
      <c r="E5" s="2">
        <v>99715</v>
      </c>
      <c r="F5">
        <v>0.99987409999999999</v>
      </c>
      <c r="G5">
        <v>81.647999999999996</v>
      </c>
      <c r="H5" t="s">
        <v>9</v>
      </c>
    </row>
    <row r="6" spans="1:8" x14ac:dyDescent="0.3">
      <c r="A6" s="2">
        <v>3</v>
      </c>
      <c r="B6" s="2">
        <v>99707</v>
      </c>
      <c r="C6" s="2">
        <v>11</v>
      </c>
      <c r="D6">
        <v>0.10725999999999999</v>
      </c>
      <c r="E6" s="2">
        <v>99702</v>
      </c>
      <c r="F6">
        <v>0.99990230000000002</v>
      </c>
      <c r="G6">
        <v>80.659000000000006</v>
      </c>
      <c r="H6" t="s">
        <v>9</v>
      </c>
    </row>
    <row r="7" spans="1:8" x14ac:dyDescent="0.3">
      <c r="A7" s="2">
        <v>4</v>
      </c>
      <c r="B7" s="2">
        <v>99697</v>
      </c>
      <c r="C7" s="2">
        <v>9</v>
      </c>
      <c r="D7">
        <v>8.8109999999999994E-2</v>
      </c>
      <c r="E7" s="2">
        <v>99692</v>
      </c>
      <c r="F7">
        <v>0.99991280000000005</v>
      </c>
      <c r="G7">
        <v>79.668000000000006</v>
      </c>
      <c r="H7" t="s">
        <v>9</v>
      </c>
    </row>
    <row r="8" spans="1:8" x14ac:dyDescent="0.3">
      <c r="A8" s="2">
        <v>5</v>
      </c>
      <c r="B8" s="2">
        <v>99688</v>
      </c>
      <c r="C8" s="2">
        <v>9</v>
      </c>
      <c r="D8">
        <v>8.6349999999999996E-2</v>
      </c>
      <c r="E8" s="2">
        <v>99684</v>
      </c>
      <c r="F8">
        <v>0.99991359999999996</v>
      </c>
      <c r="G8">
        <v>78.674999999999997</v>
      </c>
      <c r="H8" t="s">
        <v>9</v>
      </c>
    </row>
    <row r="9" spans="1:8" x14ac:dyDescent="0.3">
      <c r="A9" s="2">
        <v>6</v>
      </c>
      <c r="B9" s="2">
        <v>99679</v>
      </c>
      <c r="C9" s="2">
        <v>9</v>
      </c>
      <c r="D9">
        <v>8.6379999999999998E-2</v>
      </c>
      <c r="E9" s="2">
        <v>99675</v>
      </c>
      <c r="F9">
        <v>0.99991600000000003</v>
      </c>
      <c r="G9">
        <v>77.682000000000002</v>
      </c>
      <c r="H9" t="s">
        <v>9</v>
      </c>
    </row>
    <row r="10" spans="1:8" x14ac:dyDescent="0.3">
      <c r="A10" s="2">
        <v>7</v>
      </c>
      <c r="B10" s="2">
        <v>99671</v>
      </c>
      <c r="C10" s="2">
        <v>8</v>
      </c>
      <c r="D10">
        <v>8.1589999999999996E-2</v>
      </c>
      <c r="E10" s="2">
        <v>99667</v>
      </c>
      <c r="F10">
        <v>0.99992020000000004</v>
      </c>
      <c r="G10">
        <v>76.688000000000002</v>
      </c>
      <c r="H10" t="s">
        <v>9</v>
      </c>
    </row>
    <row r="11" spans="1:8" x14ac:dyDescent="0.3">
      <c r="A11" s="2">
        <v>8</v>
      </c>
      <c r="B11" s="2">
        <v>99663</v>
      </c>
      <c r="C11" s="2">
        <v>8</v>
      </c>
      <c r="D11">
        <v>7.8049999999999994E-2</v>
      </c>
      <c r="E11" s="2">
        <v>99659</v>
      </c>
      <c r="F11">
        <v>0.99992369999999997</v>
      </c>
      <c r="G11">
        <v>75.694999999999993</v>
      </c>
      <c r="H11" t="s">
        <v>9</v>
      </c>
    </row>
    <row r="12" spans="1:8" x14ac:dyDescent="0.3">
      <c r="A12" s="2">
        <v>9</v>
      </c>
      <c r="B12" s="2">
        <v>99655</v>
      </c>
      <c r="C12" s="2">
        <v>7</v>
      </c>
      <c r="D12">
        <v>7.4529999999999999E-2</v>
      </c>
      <c r="E12" s="2">
        <v>99651</v>
      </c>
      <c r="F12">
        <v>0.99992630000000005</v>
      </c>
      <c r="G12">
        <v>74.7</v>
      </c>
      <c r="H12" t="s">
        <v>9</v>
      </c>
    </row>
    <row r="13" spans="1:8" x14ac:dyDescent="0.3">
      <c r="A13" s="2">
        <v>10</v>
      </c>
      <c r="B13" s="2">
        <v>99647</v>
      </c>
      <c r="C13" s="2">
        <v>7</v>
      </c>
      <c r="D13">
        <v>7.2859999999999994E-2</v>
      </c>
      <c r="E13" s="2">
        <v>99644</v>
      </c>
      <c r="F13">
        <v>0.99992579999999998</v>
      </c>
      <c r="G13">
        <v>73.706000000000003</v>
      </c>
      <c r="H13" t="s">
        <v>9</v>
      </c>
    </row>
    <row r="14" spans="1:8" x14ac:dyDescent="0.3">
      <c r="A14" s="2">
        <v>11</v>
      </c>
      <c r="B14" s="2">
        <v>99640</v>
      </c>
      <c r="C14" s="2">
        <v>8</v>
      </c>
      <c r="D14">
        <v>7.5469999999999995E-2</v>
      </c>
      <c r="E14" s="2">
        <v>99636</v>
      </c>
      <c r="F14">
        <v>0.99992040000000004</v>
      </c>
      <c r="G14">
        <v>72.710999999999999</v>
      </c>
      <c r="H14" t="s">
        <v>9</v>
      </c>
    </row>
    <row r="15" spans="1:8" x14ac:dyDescent="0.3">
      <c r="A15" s="2">
        <v>12</v>
      </c>
      <c r="B15" s="2">
        <v>99633</v>
      </c>
      <c r="C15" s="2">
        <v>8</v>
      </c>
      <c r="D15">
        <v>8.3629999999999996E-2</v>
      </c>
      <c r="E15" s="2">
        <v>99629</v>
      </c>
      <c r="F15">
        <v>0.99990690000000004</v>
      </c>
      <c r="G15">
        <v>71.716999999999999</v>
      </c>
      <c r="H15" t="s">
        <v>9</v>
      </c>
    </row>
    <row r="16" spans="1:8" x14ac:dyDescent="0.3">
      <c r="A16" s="2">
        <v>13</v>
      </c>
      <c r="B16" s="2">
        <v>99624</v>
      </c>
      <c r="C16" s="2">
        <v>10</v>
      </c>
      <c r="D16">
        <v>0.10263</v>
      </c>
      <c r="E16" s="2">
        <v>99619</v>
      </c>
      <c r="F16">
        <v>0.99988730000000003</v>
      </c>
      <c r="G16">
        <v>70.722999999999999</v>
      </c>
      <c r="H16" t="s">
        <v>9</v>
      </c>
    </row>
    <row r="17" spans="1:8" x14ac:dyDescent="0.3">
      <c r="A17" s="2">
        <v>14</v>
      </c>
      <c r="B17" s="2">
        <v>99614</v>
      </c>
      <c r="C17" s="2">
        <v>12</v>
      </c>
      <c r="D17">
        <v>0.12271</v>
      </c>
      <c r="E17" s="2">
        <v>99608</v>
      </c>
      <c r="F17">
        <v>0.99986459999999999</v>
      </c>
      <c r="G17">
        <v>69.73</v>
      </c>
      <c r="H17" t="s">
        <v>9</v>
      </c>
    </row>
    <row r="18" spans="1:8" x14ac:dyDescent="0.3">
      <c r="A18" s="2">
        <v>15</v>
      </c>
      <c r="B18" s="2">
        <v>99602</v>
      </c>
      <c r="C18" s="2">
        <v>15</v>
      </c>
      <c r="D18">
        <v>0.14818999999999999</v>
      </c>
      <c r="E18" s="2">
        <v>99595</v>
      </c>
      <c r="F18">
        <v>0.99983869999999997</v>
      </c>
      <c r="G18">
        <v>68.738</v>
      </c>
      <c r="H18" t="s">
        <v>9</v>
      </c>
    </row>
    <row r="19" spans="1:8" x14ac:dyDescent="0.3">
      <c r="A19" s="2">
        <v>16</v>
      </c>
      <c r="B19" s="2">
        <v>99587</v>
      </c>
      <c r="C19" s="2">
        <v>17</v>
      </c>
      <c r="D19">
        <v>0.17435</v>
      </c>
      <c r="E19" s="2">
        <v>99578</v>
      </c>
      <c r="F19">
        <v>0.99981070000000005</v>
      </c>
      <c r="G19">
        <v>67.748999999999995</v>
      </c>
      <c r="H19" t="s">
        <v>9</v>
      </c>
    </row>
    <row r="20" spans="1:8" x14ac:dyDescent="0.3">
      <c r="A20" s="2">
        <v>17</v>
      </c>
      <c r="B20" s="2">
        <v>99570</v>
      </c>
      <c r="C20" s="2">
        <v>20</v>
      </c>
      <c r="D20">
        <v>0.20415</v>
      </c>
      <c r="E20" s="2">
        <v>99560</v>
      </c>
      <c r="F20">
        <v>0.99978279999999997</v>
      </c>
      <c r="G20">
        <v>66.760000000000005</v>
      </c>
      <c r="H20" t="s">
        <v>9</v>
      </c>
    </row>
    <row r="21" spans="1:8" x14ac:dyDescent="0.3">
      <c r="A21" s="2">
        <v>18</v>
      </c>
      <c r="B21" s="2">
        <v>99549</v>
      </c>
      <c r="C21" s="2">
        <v>23</v>
      </c>
      <c r="D21">
        <v>0.23019000000000001</v>
      </c>
      <c r="E21" s="2">
        <v>99538</v>
      </c>
      <c r="F21">
        <v>0.99975899999999995</v>
      </c>
      <c r="G21">
        <v>65.774000000000001</v>
      </c>
      <c r="H21" t="s">
        <v>9</v>
      </c>
    </row>
    <row r="22" spans="1:8" x14ac:dyDescent="0.3">
      <c r="A22" s="2">
        <v>19</v>
      </c>
      <c r="B22" s="2">
        <v>99527</v>
      </c>
      <c r="C22" s="2">
        <v>25</v>
      </c>
      <c r="D22">
        <v>0.25173000000000001</v>
      </c>
      <c r="E22" s="2">
        <v>99514</v>
      </c>
      <c r="F22">
        <v>0.99973710000000005</v>
      </c>
      <c r="G22">
        <v>64.789000000000001</v>
      </c>
      <c r="H22" t="s">
        <v>9</v>
      </c>
    </row>
    <row r="23" spans="1:8" x14ac:dyDescent="0.3">
      <c r="A23" s="2">
        <v>20</v>
      </c>
      <c r="B23" s="2">
        <v>99501</v>
      </c>
      <c r="C23" s="2">
        <v>27</v>
      </c>
      <c r="D23">
        <v>0.27406999999999998</v>
      </c>
      <c r="E23" s="2">
        <v>99488</v>
      </c>
      <c r="F23">
        <v>0.99972229999999995</v>
      </c>
      <c r="G23">
        <v>63.805</v>
      </c>
      <c r="H23" t="s">
        <v>9</v>
      </c>
    </row>
    <row r="24" spans="1:8" x14ac:dyDescent="0.3">
      <c r="A24" s="2">
        <v>21</v>
      </c>
      <c r="B24" s="2">
        <v>99474</v>
      </c>
      <c r="C24" s="2">
        <v>28</v>
      </c>
      <c r="D24">
        <v>0.28133000000000002</v>
      </c>
      <c r="E24" s="2">
        <v>99460</v>
      </c>
      <c r="F24">
        <v>0.99971779999999999</v>
      </c>
      <c r="G24">
        <v>62.822000000000003</v>
      </c>
      <c r="H24" t="s">
        <v>9</v>
      </c>
    </row>
    <row r="25" spans="1:8" x14ac:dyDescent="0.3">
      <c r="A25" s="2">
        <v>22</v>
      </c>
      <c r="B25" s="2">
        <v>99446</v>
      </c>
      <c r="C25" s="2">
        <v>28</v>
      </c>
      <c r="D25">
        <v>0.28305999999999998</v>
      </c>
      <c r="E25" s="2">
        <v>99432</v>
      </c>
      <c r="F25">
        <v>0.99971560000000004</v>
      </c>
      <c r="G25">
        <v>61.84</v>
      </c>
      <c r="H25" t="s">
        <v>9</v>
      </c>
    </row>
    <row r="26" spans="1:8" x14ac:dyDescent="0.3">
      <c r="A26" s="2">
        <v>23</v>
      </c>
      <c r="B26" s="2">
        <v>99418</v>
      </c>
      <c r="C26" s="2">
        <v>28</v>
      </c>
      <c r="D26">
        <v>0.2858</v>
      </c>
      <c r="E26" s="2">
        <v>99404</v>
      </c>
      <c r="F26">
        <v>0.99971489999999996</v>
      </c>
      <c r="G26">
        <v>60.856999999999999</v>
      </c>
      <c r="H26" t="s">
        <v>9</v>
      </c>
    </row>
    <row r="27" spans="1:8" x14ac:dyDescent="0.3">
      <c r="A27" s="2">
        <v>24</v>
      </c>
      <c r="B27" s="2">
        <v>99390</v>
      </c>
      <c r="C27" s="2">
        <v>28</v>
      </c>
      <c r="D27">
        <v>0.28432000000000002</v>
      </c>
      <c r="E27" s="2">
        <v>99376</v>
      </c>
      <c r="F27">
        <v>0.99971469999999996</v>
      </c>
      <c r="G27">
        <v>59.874000000000002</v>
      </c>
      <c r="H27" t="s">
        <v>9</v>
      </c>
    </row>
    <row r="28" spans="1:8" x14ac:dyDescent="0.3">
      <c r="A28" s="2">
        <v>25</v>
      </c>
      <c r="B28" s="2">
        <v>99361</v>
      </c>
      <c r="C28" s="2">
        <v>28</v>
      </c>
      <c r="D28">
        <v>0.28631000000000001</v>
      </c>
      <c r="E28" s="2">
        <v>99347</v>
      </c>
      <c r="F28">
        <v>0.99970709999999996</v>
      </c>
      <c r="G28">
        <v>58.890999999999998</v>
      </c>
      <c r="H28" t="s">
        <v>9</v>
      </c>
    </row>
    <row r="29" spans="1:8" x14ac:dyDescent="0.3">
      <c r="A29" s="2">
        <v>26</v>
      </c>
      <c r="B29" s="2">
        <v>99333</v>
      </c>
      <c r="C29" s="2">
        <v>30</v>
      </c>
      <c r="D29">
        <v>0.29953000000000002</v>
      </c>
      <c r="E29" s="2">
        <v>99318</v>
      </c>
      <c r="F29">
        <v>0.99969209999999997</v>
      </c>
      <c r="G29">
        <v>57.908000000000001</v>
      </c>
      <c r="H29" t="s">
        <v>9</v>
      </c>
    </row>
    <row r="30" spans="1:8" x14ac:dyDescent="0.3">
      <c r="A30" s="2">
        <v>27</v>
      </c>
      <c r="B30" s="2">
        <v>99303</v>
      </c>
      <c r="C30" s="2">
        <v>31</v>
      </c>
      <c r="D30">
        <v>0.31620999999999999</v>
      </c>
      <c r="E30" s="2">
        <v>99287</v>
      </c>
      <c r="F30">
        <v>0.9996737</v>
      </c>
      <c r="G30">
        <v>56.924999999999997</v>
      </c>
      <c r="H30" t="s">
        <v>9</v>
      </c>
    </row>
    <row r="31" spans="1:8" x14ac:dyDescent="0.3">
      <c r="A31" s="2">
        <v>28</v>
      </c>
      <c r="B31" s="2">
        <v>99272</v>
      </c>
      <c r="C31" s="2">
        <v>33</v>
      </c>
      <c r="D31">
        <v>0.33633999999999997</v>
      </c>
      <c r="E31" s="2">
        <v>99255</v>
      </c>
      <c r="F31">
        <v>0.99965179999999998</v>
      </c>
      <c r="G31">
        <v>55.942999999999998</v>
      </c>
      <c r="H31" t="s">
        <v>9</v>
      </c>
    </row>
    <row r="32" spans="1:8" x14ac:dyDescent="0.3">
      <c r="A32" s="2">
        <v>29</v>
      </c>
      <c r="B32" s="2">
        <v>99238</v>
      </c>
      <c r="C32" s="2">
        <v>36</v>
      </c>
      <c r="D32">
        <v>0.35998000000000002</v>
      </c>
      <c r="E32" s="2">
        <v>99221</v>
      </c>
      <c r="F32">
        <v>0.99963349999999995</v>
      </c>
      <c r="G32">
        <v>54.962000000000003</v>
      </c>
      <c r="H32" t="s">
        <v>9</v>
      </c>
    </row>
    <row r="33" spans="1:8" x14ac:dyDescent="0.3">
      <c r="A33" s="2">
        <v>30</v>
      </c>
      <c r="B33" s="2">
        <v>99203</v>
      </c>
      <c r="C33" s="2">
        <v>37</v>
      </c>
      <c r="D33">
        <v>0.37308999999999998</v>
      </c>
      <c r="E33" s="2">
        <v>99184</v>
      </c>
      <c r="F33">
        <v>0.9996178</v>
      </c>
      <c r="G33">
        <v>53.981000000000002</v>
      </c>
      <c r="H33" t="s">
        <v>9</v>
      </c>
    </row>
    <row r="34" spans="1:8" x14ac:dyDescent="0.3">
      <c r="A34" s="2">
        <v>31</v>
      </c>
      <c r="B34" s="2">
        <v>99166</v>
      </c>
      <c r="C34" s="2">
        <v>39</v>
      </c>
      <c r="D34">
        <v>0.39123000000000002</v>
      </c>
      <c r="E34" s="2">
        <v>99146</v>
      </c>
      <c r="F34">
        <v>0.99960139999999997</v>
      </c>
      <c r="G34">
        <v>53.000999999999998</v>
      </c>
      <c r="H34" t="s">
        <v>9</v>
      </c>
    </row>
    <row r="35" spans="1:8" x14ac:dyDescent="0.3">
      <c r="A35" s="2">
        <v>32</v>
      </c>
      <c r="B35" s="2">
        <v>99127</v>
      </c>
      <c r="C35" s="2">
        <v>40</v>
      </c>
      <c r="D35">
        <v>0.40589999999999998</v>
      </c>
      <c r="E35" s="2">
        <v>99107</v>
      </c>
      <c r="F35">
        <v>0.99958239999999998</v>
      </c>
      <c r="G35">
        <v>52.021999999999998</v>
      </c>
      <c r="H35" t="s">
        <v>9</v>
      </c>
    </row>
    <row r="36" spans="1:8" x14ac:dyDescent="0.3">
      <c r="A36" s="2">
        <v>33</v>
      </c>
      <c r="B36" s="2">
        <v>99087</v>
      </c>
      <c r="C36" s="2">
        <v>43</v>
      </c>
      <c r="D36">
        <v>0.42925999999999997</v>
      </c>
      <c r="E36" s="2">
        <v>99065</v>
      </c>
      <c r="F36">
        <v>0.99955559999999999</v>
      </c>
      <c r="G36">
        <v>51.042999999999999</v>
      </c>
      <c r="H36" t="s">
        <v>9</v>
      </c>
    </row>
    <row r="37" spans="1:8" x14ac:dyDescent="0.3">
      <c r="A37" s="2">
        <v>34</v>
      </c>
      <c r="B37" s="2">
        <v>99044</v>
      </c>
      <c r="C37" s="2">
        <v>46</v>
      </c>
      <c r="D37">
        <v>0.45961999999999997</v>
      </c>
      <c r="E37" s="2">
        <v>99021</v>
      </c>
      <c r="F37">
        <v>0.99952739999999995</v>
      </c>
      <c r="G37">
        <v>50.064999999999998</v>
      </c>
      <c r="H37" t="s">
        <v>9</v>
      </c>
    </row>
    <row r="38" spans="1:8" x14ac:dyDescent="0.3">
      <c r="A38" s="2">
        <v>35</v>
      </c>
      <c r="B38" s="2">
        <v>98999</v>
      </c>
      <c r="C38" s="2">
        <v>48</v>
      </c>
      <c r="D38">
        <v>0.48565999999999998</v>
      </c>
      <c r="E38" s="2">
        <v>98975</v>
      </c>
      <c r="F38">
        <v>0.99949809999999994</v>
      </c>
      <c r="G38">
        <v>49.087000000000003</v>
      </c>
      <c r="H38" t="s">
        <v>9</v>
      </c>
    </row>
    <row r="39" spans="1:8" x14ac:dyDescent="0.3">
      <c r="A39" s="2">
        <v>36</v>
      </c>
      <c r="B39" s="2">
        <v>98950</v>
      </c>
      <c r="C39" s="2">
        <v>51</v>
      </c>
      <c r="D39">
        <v>0.51807000000000003</v>
      </c>
      <c r="E39" s="2">
        <v>98925</v>
      </c>
      <c r="F39">
        <v>0.99945839999999997</v>
      </c>
      <c r="G39">
        <v>48.110999999999997</v>
      </c>
      <c r="H39" t="s">
        <v>9</v>
      </c>
    </row>
    <row r="40" spans="1:8" x14ac:dyDescent="0.3">
      <c r="A40" s="2">
        <v>37</v>
      </c>
      <c r="B40" s="2">
        <v>98899</v>
      </c>
      <c r="C40" s="2">
        <v>56</v>
      </c>
      <c r="D40">
        <v>0.56511</v>
      </c>
      <c r="E40" s="2">
        <v>98871</v>
      </c>
      <c r="F40">
        <v>0.99940649999999998</v>
      </c>
      <c r="G40">
        <v>47.136000000000003</v>
      </c>
      <c r="H40" t="s">
        <v>9</v>
      </c>
    </row>
    <row r="41" spans="1:8" x14ac:dyDescent="0.3">
      <c r="A41" s="2">
        <v>38</v>
      </c>
      <c r="B41" s="2">
        <v>98843</v>
      </c>
      <c r="C41" s="2">
        <v>61</v>
      </c>
      <c r="D41">
        <v>0.62182999999999999</v>
      </c>
      <c r="E41" s="2">
        <v>98813</v>
      </c>
      <c r="F41">
        <v>0.99934529999999999</v>
      </c>
      <c r="G41">
        <v>46.161999999999999</v>
      </c>
      <c r="H41" t="s">
        <v>9</v>
      </c>
    </row>
    <row r="42" spans="1:8" x14ac:dyDescent="0.3">
      <c r="A42" s="2">
        <v>39</v>
      </c>
      <c r="B42" s="2">
        <v>98782</v>
      </c>
      <c r="C42" s="2">
        <v>68</v>
      </c>
      <c r="D42">
        <v>0.68752999999999997</v>
      </c>
      <c r="E42" s="2">
        <v>98748</v>
      </c>
      <c r="F42">
        <v>0.99927520000000003</v>
      </c>
      <c r="G42">
        <v>45.19</v>
      </c>
      <c r="H42" t="s">
        <v>9</v>
      </c>
    </row>
    <row r="43" spans="1:8" x14ac:dyDescent="0.3">
      <c r="A43" s="2">
        <v>40</v>
      </c>
      <c r="B43" s="2">
        <v>98714</v>
      </c>
      <c r="C43" s="2">
        <v>75</v>
      </c>
      <c r="D43">
        <v>0.76212000000000002</v>
      </c>
      <c r="E43" s="2">
        <v>98676</v>
      </c>
      <c r="F43">
        <v>0.99920500000000001</v>
      </c>
      <c r="G43">
        <v>44.220999999999997</v>
      </c>
      <c r="H43" t="s">
        <v>9</v>
      </c>
    </row>
    <row r="44" spans="1:8" x14ac:dyDescent="0.3">
      <c r="A44" s="2">
        <v>41</v>
      </c>
      <c r="B44" s="2">
        <v>98639</v>
      </c>
      <c r="C44" s="2">
        <v>82</v>
      </c>
      <c r="D44">
        <v>0.82786000000000004</v>
      </c>
      <c r="E44" s="2">
        <v>98598</v>
      </c>
      <c r="F44">
        <v>0.99912449999999997</v>
      </c>
      <c r="G44">
        <v>43.255000000000003</v>
      </c>
      <c r="H44" t="s">
        <v>9</v>
      </c>
    </row>
    <row r="45" spans="1:8" x14ac:dyDescent="0.3">
      <c r="A45" s="2">
        <v>42</v>
      </c>
      <c r="B45" s="2">
        <v>98557</v>
      </c>
      <c r="C45" s="2">
        <v>91</v>
      </c>
      <c r="D45">
        <v>0.92320999999999998</v>
      </c>
      <c r="E45" s="2">
        <v>98512</v>
      </c>
      <c r="F45">
        <v>0.99902429999999998</v>
      </c>
      <c r="G45">
        <v>42.29</v>
      </c>
      <c r="H45" t="s">
        <v>9</v>
      </c>
    </row>
    <row r="46" spans="1:8" x14ac:dyDescent="0.3">
      <c r="A46" s="2">
        <v>43</v>
      </c>
      <c r="B46" s="2">
        <v>98466</v>
      </c>
      <c r="C46" s="2">
        <v>101</v>
      </c>
      <c r="D46">
        <v>1.0281800000000001</v>
      </c>
      <c r="E46" s="2">
        <v>98415</v>
      </c>
      <c r="F46">
        <v>0.99891350000000001</v>
      </c>
      <c r="G46">
        <v>41.329000000000001</v>
      </c>
      <c r="H46" t="s">
        <v>9</v>
      </c>
    </row>
    <row r="47" spans="1:8" x14ac:dyDescent="0.3">
      <c r="A47" s="2">
        <v>44</v>
      </c>
      <c r="B47" s="2">
        <v>98365</v>
      </c>
      <c r="C47" s="2">
        <v>113</v>
      </c>
      <c r="D47">
        <v>1.1448799999999999</v>
      </c>
      <c r="E47" s="2">
        <v>98309</v>
      </c>
      <c r="F47">
        <v>0.99879059999999997</v>
      </c>
      <c r="G47">
        <v>40.371000000000002</v>
      </c>
      <c r="H47" t="s">
        <v>9</v>
      </c>
    </row>
    <row r="48" spans="1:8" x14ac:dyDescent="0.3">
      <c r="A48" s="2">
        <v>45</v>
      </c>
      <c r="B48" s="2">
        <v>98252</v>
      </c>
      <c r="C48" s="2">
        <v>125</v>
      </c>
      <c r="D48">
        <v>1.27406</v>
      </c>
      <c r="E48" s="2">
        <v>98190</v>
      </c>
      <c r="F48">
        <v>0.99866069999999996</v>
      </c>
      <c r="G48">
        <v>39.415999999999997</v>
      </c>
      <c r="H48" t="s">
        <v>9</v>
      </c>
    </row>
    <row r="49" spans="1:8" x14ac:dyDescent="0.3">
      <c r="A49" s="2">
        <v>46</v>
      </c>
      <c r="B49" s="2">
        <v>98127</v>
      </c>
      <c r="C49" s="2">
        <v>138</v>
      </c>
      <c r="D49">
        <v>1.40469</v>
      </c>
      <c r="E49" s="2">
        <v>98058</v>
      </c>
      <c r="F49">
        <v>0.99853309999999995</v>
      </c>
      <c r="G49">
        <v>38.466000000000001</v>
      </c>
      <c r="H49" t="s">
        <v>9</v>
      </c>
    </row>
    <row r="50" spans="1:8" x14ac:dyDescent="0.3">
      <c r="A50" s="2">
        <v>47</v>
      </c>
      <c r="B50" s="2">
        <v>97989</v>
      </c>
      <c r="C50" s="2">
        <v>150</v>
      </c>
      <c r="D50">
        <v>1.5290999999999999</v>
      </c>
      <c r="E50" s="2">
        <v>97914</v>
      </c>
      <c r="F50">
        <v>0.99842050000000004</v>
      </c>
      <c r="G50">
        <v>37.518999999999998</v>
      </c>
      <c r="H50" t="s">
        <v>9</v>
      </c>
    </row>
    <row r="51" spans="1:8" x14ac:dyDescent="0.3">
      <c r="A51" s="2">
        <v>48</v>
      </c>
      <c r="B51" s="2">
        <v>97839</v>
      </c>
      <c r="C51" s="2">
        <v>159</v>
      </c>
      <c r="D51">
        <v>1.62991</v>
      </c>
      <c r="E51" s="2">
        <v>97760</v>
      </c>
      <c r="F51">
        <v>0.99831579999999998</v>
      </c>
      <c r="G51">
        <v>36.576000000000001</v>
      </c>
      <c r="H51" t="s">
        <v>9</v>
      </c>
    </row>
    <row r="52" spans="1:8" x14ac:dyDescent="0.3">
      <c r="A52" s="2">
        <v>49</v>
      </c>
      <c r="B52" s="2">
        <v>97680</v>
      </c>
      <c r="C52" s="2">
        <v>170</v>
      </c>
      <c r="D52">
        <v>1.73854</v>
      </c>
      <c r="E52" s="2">
        <v>97595</v>
      </c>
      <c r="F52">
        <v>0.9981951</v>
      </c>
      <c r="G52">
        <v>35.634999999999998</v>
      </c>
      <c r="H52" t="s">
        <v>9</v>
      </c>
    </row>
    <row r="53" spans="1:8" x14ac:dyDescent="0.3">
      <c r="A53" s="2">
        <v>50</v>
      </c>
      <c r="B53" s="2">
        <v>97510</v>
      </c>
      <c r="C53" s="2">
        <v>182</v>
      </c>
      <c r="D53">
        <v>1.8714200000000001</v>
      </c>
      <c r="E53" s="2">
        <v>97419</v>
      </c>
      <c r="F53">
        <v>0.99805239999999995</v>
      </c>
      <c r="G53">
        <v>34.695999999999998</v>
      </c>
      <c r="H53" t="s">
        <v>9</v>
      </c>
    </row>
    <row r="54" spans="1:8" x14ac:dyDescent="0.3">
      <c r="A54" s="2">
        <v>51</v>
      </c>
      <c r="B54" s="2">
        <v>97328</v>
      </c>
      <c r="C54" s="2">
        <v>197</v>
      </c>
      <c r="D54">
        <v>2.0238800000000001</v>
      </c>
      <c r="E54" s="2">
        <v>97229</v>
      </c>
      <c r="F54">
        <v>0.99788120000000002</v>
      </c>
      <c r="G54">
        <v>33.76</v>
      </c>
      <c r="H54" t="s">
        <v>9</v>
      </c>
    </row>
    <row r="55" spans="1:8" x14ac:dyDescent="0.3">
      <c r="A55" s="2">
        <v>52</v>
      </c>
      <c r="B55" s="2">
        <v>97131</v>
      </c>
      <c r="C55" s="2">
        <v>215</v>
      </c>
      <c r="D55">
        <v>2.2139099999999998</v>
      </c>
      <c r="E55" s="2">
        <v>97023</v>
      </c>
      <c r="F55">
        <v>0.99767309999999998</v>
      </c>
      <c r="G55">
        <v>32.828000000000003</v>
      </c>
      <c r="H55" t="s">
        <v>9</v>
      </c>
    </row>
    <row r="56" spans="1:8" x14ac:dyDescent="0.3">
      <c r="A56" s="2">
        <v>53</v>
      </c>
      <c r="B56" s="2">
        <v>96916</v>
      </c>
      <c r="C56" s="2">
        <v>236</v>
      </c>
      <c r="D56">
        <v>2.4402200000000001</v>
      </c>
      <c r="E56" s="2">
        <v>96797</v>
      </c>
      <c r="F56">
        <v>0.99744580000000005</v>
      </c>
      <c r="G56">
        <v>31.899000000000001</v>
      </c>
      <c r="H56" t="s">
        <v>9</v>
      </c>
    </row>
    <row r="57" spans="1:8" x14ac:dyDescent="0.3">
      <c r="A57" s="2">
        <v>54</v>
      </c>
      <c r="B57" s="2">
        <v>96679</v>
      </c>
      <c r="C57" s="2">
        <v>258</v>
      </c>
      <c r="D57">
        <v>2.6684999999999999</v>
      </c>
      <c r="E57" s="2">
        <v>96550</v>
      </c>
      <c r="F57">
        <v>0.99719270000000004</v>
      </c>
      <c r="G57">
        <v>30.975999999999999</v>
      </c>
      <c r="H57" t="s">
        <v>9</v>
      </c>
    </row>
    <row r="58" spans="1:8" x14ac:dyDescent="0.3">
      <c r="A58" s="2">
        <v>55</v>
      </c>
      <c r="B58" s="2">
        <v>96421</v>
      </c>
      <c r="C58" s="2">
        <v>284</v>
      </c>
      <c r="D58">
        <v>2.9464399999999999</v>
      </c>
      <c r="E58" s="2">
        <v>96279</v>
      </c>
      <c r="F58">
        <v>0.99690699999999999</v>
      </c>
      <c r="G58">
        <v>30.058</v>
      </c>
      <c r="H58" t="s">
        <v>9</v>
      </c>
    </row>
    <row r="59" spans="1:8" x14ac:dyDescent="0.3">
      <c r="A59" s="2">
        <v>56</v>
      </c>
      <c r="B59" s="2">
        <v>96137</v>
      </c>
      <c r="C59" s="2">
        <v>311</v>
      </c>
      <c r="D59">
        <v>3.2399300000000002</v>
      </c>
      <c r="E59" s="2">
        <v>95981</v>
      </c>
      <c r="F59">
        <v>0.99659679999999995</v>
      </c>
      <c r="G59">
        <v>29.145</v>
      </c>
      <c r="H59" t="s">
        <v>9</v>
      </c>
    </row>
    <row r="60" spans="1:8" x14ac:dyDescent="0.3">
      <c r="A60" s="2">
        <v>57</v>
      </c>
      <c r="B60" s="2">
        <v>95826</v>
      </c>
      <c r="C60" s="2">
        <v>342</v>
      </c>
      <c r="D60">
        <v>3.5670500000000001</v>
      </c>
      <c r="E60" s="2">
        <v>95655</v>
      </c>
      <c r="F60">
        <v>0.99625969999999997</v>
      </c>
      <c r="G60">
        <v>28.238</v>
      </c>
      <c r="H60" t="s">
        <v>9</v>
      </c>
    </row>
    <row r="61" spans="1:8" x14ac:dyDescent="0.3">
      <c r="A61" s="2">
        <v>58</v>
      </c>
      <c r="B61" s="2">
        <v>95484</v>
      </c>
      <c r="C61" s="2">
        <v>374</v>
      </c>
      <c r="D61">
        <v>3.9141499999999998</v>
      </c>
      <c r="E61" s="2">
        <v>95297</v>
      </c>
      <c r="F61">
        <v>0.99590749999999995</v>
      </c>
      <c r="G61">
        <v>27.338000000000001</v>
      </c>
      <c r="H61" t="s">
        <v>9</v>
      </c>
    </row>
    <row r="62" spans="1:8" x14ac:dyDescent="0.3">
      <c r="A62" s="2">
        <v>59</v>
      </c>
      <c r="B62" s="2">
        <v>95110</v>
      </c>
      <c r="C62" s="2">
        <v>406</v>
      </c>
      <c r="D62">
        <v>4.2716200000000004</v>
      </c>
      <c r="E62" s="2">
        <v>94907</v>
      </c>
      <c r="F62">
        <v>0.99553659999999999</v>
      </c>
      <c r="G62">
        <v>26.443000000000001</v>
      </c>
      <c r="H62" t="s">
        <v>9</v>
      </c>
    </row>
    <row r="63" spans="1:8" x14ac:dyDescent="0.3">
      <c r="A63" s="2">
        <v>60</v>
      </c>
      <c r="B63" s="2">
        <v>94704</v>
      </c>
      <c r="C63" s="2">
        <v>441</v>
      </c>
      <c r="D63">
        <v>4.6560699999999997</v>
      </c>
      <c r="E63" s="2">
        <v>94483</v>
      </c>
      <c r="F63">
        <v>0.99512029999999996</v>
      </c>
      <c r="G63">
        <v>25.553999999999998</v>
      </c>
      <c r="H63" t="s">
        <v>9</v>
      </c>
    </row>
    <row r="64" spans="1:8" x14ac:dyDescent="0.3">
      <c r="A64" s="2">
        <v>61</v>
      </c>
      <c r="B64" s="2">
        <v>94263</v>
      </c>
      <c r="C64" s="2">
        <v>481</v>
      </c>
      <c r="D64">
        <v>5.10433</v>
      </c>
      <c r="E64" s="2">
        <v>94022</v>
      </c>
      <c r="F64">
        <v>0.9946545</v>
      </c>
      <c r="G64">
        <v>24.670999999999999</v>
      </c>
      <c r="H64" t="s">
        <v>9</v>
      </c>
    </row>
    <row r="65" spans="1:8" x14ac:dyDescent="0.3">
      <c r="A65" s="2">
        <v>62</v>
      </c>
      <c r="B65" s="2">
        <v>93782</v>
      </c>
      <c r="C65" s="2">
        <v>524</v>
      </c>
      <c r="D65">
        <v>5.5878699999999997</v>
      </c>
      <c r="E65" s="2">
        <v>93520</v>
      </c>
      <c r="F65">
        <v>0.99412409999999996</v>
      </c>
      <c r="G65">
        <v>23.795000000000002</v>
      </c>
      <c r="H65" t="s">
        <v>9</v>
      </c>
    </row>
    <row r="66" spans="1:8" x14ac:dyDescent="0.3">
      <c r="A66" s="2">
        <v>63</v>
      </c>
      <c r="B66" s="2">
        <v>93258</v>
      </c>
      <c r="C66" s="2">
        <v>575</v>
      </c>
      <c r="D66">
        <v>6.1654600000000004</v>
      </c>
      <c r="E66" s="2">
        <v>92970</v>
      </c>
      <c r="F66">
        <v>0.99352629999999997</v>
      </c>
      <c r="G66">
        <v>22.925999999999998</v>
      </c>
      <c r="H66" t="s">
        <v>9</v>
      </c>
    </row>
    <row r="67" spans="1:8" x14ac:dyDescent="0.3">
      <c r="A67" s="2">
        <v>64</v>
      </c>
      <c r="B67" s="2">
        <v>92683</v>
      </c>
      <c r="C67" s="2">
        <v>629</v>
      </c>
      <c r="D67">
        <v>6.7839200000000002</v>
      </c>
      <c r="E67" s="2">
        <v>92368</v>
      </c>
      <c r="F67">
        <v>0.99285749999999995</v>
      </c>
      <c r="G67">
        <v>22.065999999999999</v>
      </c>
      <c r="H67" t="s">
        <v>9</v>
      </c>
    </row>
    <row r="68" spans="1:8" x14ac:dyDescent="0.3">
      <c r="A68" s="2">
        <v>65</v>
      </c>
      <c r="B68" s="2">
        <v>92054</v>
      </c>
      <c r="C68" s="2">
        <v>691</v>
      </c>
      <c r="D68">
        <v>7.5035100000000003</v>
      </c>
      <c r="E68" s="2">
        <v>91708</v>
      </c>
      <c r="F68">
        <v>0.99209150000000002</v>
      </c>
      <c r="G68">
        <v>21.213000000000001</v>
      </c>
      <c r="H68" t="s">
        <v>9</v>
      </c>
    </row>
    <row r="69" spans="1:8" x14ac:dyDescent="0.3">
      <c r="A69" s="2">
        <v>66</v>
      </c>
      <c r="B69" s="2">
        <v>91363</v>
      </c>
      <c r="C69" s="2">
        <v>760</v>
      </c>
      <c r="D69">
        <v>8.3166200000000003</v>
      </c>
      <c r="E69" s="2">
        <v>90983</v>
      </c>
      <c r="F69">
        <v>0.99119800000000002</v>
      </c>
      <c r="G69">
        <v>20.369</v>
      </c>
      <c r="H69" t="s">
        <v>9</v>
      </c>
    </row>
    <row r="70" spans="1:8" x14ac:dyDescent="0.3">
      <c r="A70" s="2">
        <v>67</v>
      </c>
      <c r="B70" s="2">
        <v>90603</v>
      </c>
      <c r="C70" s="2">
        <v>842</v>
      </c>
      <c r="D70">
        <v>9.2914700000000003</v>
      </c>
      <c r="E70" s="2">
        <v>90182</v>
      </c>
      <c r="F70">
        <v>0.99024190000000001</v>
      </c>
      <c r="G70">
        <v>19.536000000000001</v>
      </c>
      <c r="H70" t="s">
        <v>9</v>
      </c>
    </row>
    <row r="71" spans="1:8" x14ac:dyDescent="0.3">
      <c r="A71" s="2">
        <v>68</v>
      </c>
      <c r="B71" s="2">
        <v>89761</v>
      </c>
      <c r="C71" s="2">
        <v>918</v>
      </c>
      <c r="D71">
        <v>10.22903</v>
      </c>
      <c r="E71" s="2">
        <v>89302</v>
      </c>
      <c r="F71">
        <v>0.98926409999999998</v>
      </c>
      <c r="G71">
        <v>18.715</v>
      </c>
      <c r="H71" t="s">
        <v>9</v>
      </c>
    </row>
    <row r="72" spans="1:8" x14ac:dyDescent="0.3">
      <c r="A72" s="2">
        <v>69</v>
      </c>
      <c r="B72" s="2">
        <v>88843</v>
      </c>
      <c r="C72" s="2">
        <v>999</v>
      </c>
      <c r="D72">
        <v>11.247920000000001</v>
      </c>
      <c r="E72" s="2">
        <v>88344</v>
      </c>
      <c r="F72">
        <v>0.98823720000000004</v>
      </c>
      <c r="G72">
        <v>17.902999999999999</v>
      </c>
      <c r="H72" t="s">
        <v>9</v>
      </c>
    </row>
    <row r="73" spans="1:8" x14ac:dyDescent="0.3">
      <c r="A73" s="2">
        <v>70</v>
      </c>
      <c r="B73" s="2">
        <v>87844</v>
      </c>
      <c r="C73" s="2">
        <v>1079</v>
      </c>
      <c r="D73">
        <v>12.28349</v>
      </c>
      <c r="E73" s="2">
        <v>87304</v>
      </c>
      <c r="F73">
        <v>0.98702440000000002</v>
      </c>
      <c r="G73">
        <v>17.100999999999999</v>
      </c>
      <c r="H73" t="s">
        <v>9</v>
      </c>
    </row>
    <row r="74" spans="1:8" x14ac:dyDescent="0.3">
      <c r="A74" s="2">
        <v>71</v>
      </c>
      <c r="B74" s="2">
        <v>86765</v>
      </c>
      <c r="C74" s="2">
        <v>1187</v>
      </c>
      <c r="D74">
        <v>13.67625</v>
      </c>
      <c r="E74" s="2">
        <v>86172</v>
      </c>
      <c r="F74">
        <v>0.98556600000000005</v>
      </c>
      <c r="G74">
        <v>16.306999999999999</v>
      </c>
      <c r="H74" t="s">
        <v>9</v>
      </c>
    </row>
    <row r="75" spans="1:8" x14ac:dyDescent="0.3">
      <c r="A75" s="2">
        <v>72</v>
      </c>
      <c r="B75" s="2">
        <v>85578</v>
      </c>
      <c r="C75" s="2">
        <v>1301</v>
      </c>
      <c r="D75">
        <v>15.20224</v>
      </c>
      <c r="E75" s="2">
        <v>84928</v>
      </c>
      <c r="F75">
        <v>0.98385279999999997</v>
      </c>
      <c r="G75">
        <v>15.526</v>
      </c>
      <c r="H75" t="s">
        <v>9</v>
      </c>
    </row>
    <row r="76" spans="1:8" x14ac:dyDescent="0.3">
      <c r="A76" s="2">
        <v>73</v>
      </c>
      <c r="B76" s="2">
        <v>84277</v>
      </c>
      <c r="C76" s="2">
        <v>1442</v>
      </c>
      <c r="D76">
        <v>17.106819999999999</v>
      </c>
      <c r="E76" s="2">
        <v>83556</v>
      </c>
      <c r="F76">
        <v>0.98196640000000002</v>
      </c>
      <c r="G76">
        <v>14.757999999999999</v>
      </c>
      <c r="H76" t="s">
        <v>9</v>
      </c>
    </row>
    <row r="77" spans="1:8" x14ac:dyDescent="0.3">
      <c r="A77" s="2">
        <v>74</v>
      </c>
      <c r="B77" s="2">
        <v>82836</v>
      </c>
      <c r="C77" s="2">
        <v>1572</v>
      </c>
      <c r="D77">
        <v>18.976420000000001</v>
      </c>
      <c r="E77" s="2">
        <v>82050</v>
      </c>
      <c r="F77">
        <v>0.97984819999999995</v>
      </c>
      <c r="G77">
        <v>14.007</v>
      </c>
      <c r="H77" t="s">
        <v>9</v>
      </c>
    </row>
    <row r="78" spans="1:8" x14ac:dyDescent="0.3">
      <c r="A78" s="2">
        <v>75</v>
      </c>
      <c r="B78" s="2">
        <v>81264</v>
      </c>
      <c r="C78" s="2">
        <v>1735</v>
      </c>
      <c r="D78">
        <v>21.350020000000001</v>
      </c>
      <c r="E78" s="2">
        <v>80396</v>
      </c>
      <c r="F78">
        <v>0.97786899999999999</v>
      </c>
      <c r="G78">
        <v>13.268000000000001</v>
      </c>
      <c r="H78" t="s">
        <v>9</v>
      </c>
    </row>
    <row r="79" spans="1:8" x14ac:dyDescent="0.3">
      <c r="A79" s="2">
        <v>76</v>
      </c>
      <c r="B79" s="2">
        <v>79529</v>
      </c>
      <c r="C79" s="2">
        <v>1824</v>
      </c>
      <c r="D79">
        <v>22.929099999999998</v>
      </c>
      <c r="E79" s="2">
        <v>78617</v>
      </c>
      <c r="F79">
        <v>0.9758945</v>
      </c>
      <c r="G79">
        <v>12.545999999999999</v>
      </c>
      <c r="H79" t="s">
        <v>9</v>
      </c>
    </row>
    <row r="80" spans="1:8" x14ac:dyDescent="0.3">
      <c r="A80" s="2">
        <v>77</v>
      </c>
      <c r="B80" s="2">
        <v>77705</v>
      </c>
      <c r="C80" s="2">
        <v>1967</v>
      </c>
      <c r="D80">
        <v>25.309449999999998</v>
      </c>
      <c r="E80" s="2">
        <v>76722</v>
      </c>
      <c r="F80">
        <v>0.97297920000000004</v>
      </c>
      <c r="G80">
        <v>11.829000000000001</v>
      </c>
      <c r="H80" t="s">
        <v>9</v>
      </c>
    </row>
    <row r="81" spans="1:8" x14ac:dyDescent="0.3">
      <c r="A81" s="2">
        <v>78</v>
      </c>
      <c r="B81" s="2">
        <v>75739</v>
      </c>
      <c r="C81" s="2">
        <v>2180</v>
      </c>
      <c r="D81">
        <v>28.776679999999999</v>
      </c>
      <c r="E81" s="2">
        <v>74649</v>
      </c>
      <c r="F81">
        <v>0.96909259999999997</v>
      </c>
      <c r="G81">
        <v>11.122999999999999</v>
      </c>
      <c r="H81" t="s">
        <v>9</v>
      </c>
    </row>
    <row r="82" spans="1:8" x14ac:dyDescent="0.3">
      <c r="A82" s="2">
        <v>79</v>
      </c>
      <c r="B82" s="2">
        <v>73559</v>
      </c>
      <c r="C82" s="2">
        <v>2435</v>
      </c>
      <c r="D82">
        <v>33.101280000000003</v>
      </c>
      <c r="E82" s="2">
        <v>72342</v>
      </c>
      <c r="F82">
        <v>0.96474329999999997</v>
      </c>
      <c r="G82">
        <v>10.438000000000001</v>
      </c>
      <c r="H82" t="s">
        <v>9</v>
      </c>
    </row>
    <row r="83" spans="1:8" x14ac:dyDescent="0.3">
      <c r="A83" s="2">
        <v>80</v>
      </c>
      <c r="B83" s="2">
        <v>71124</v>
      </c>
      <c r="C83" s="2">
        <v>2666</v>
      </c>
      <c r="D83">
        <v>37.485840000000003</v>
      </c>
      <c r="E83" s="2">
        <v>69791</v>
      </c>
      <c r="F83">
        <v>0.95935139999999997</v>
      </c>
      <c r="G83">
        <v>9.7780000000000005</v>
      </c>
      <c r="H83" t="s">
        <v>9</v>
      </c>
    </row>
    <row r="84" spans="1:8" x14ac:dyDescent="0.3">
      <c r="A84" s="2">
        <v>81</v>
      </c>
      <c r="B84" s="2">
        <v>68458</v>
      </c>
      <c r="C84" s="2">
        <v>3008</v>
      </c>
      <c r="D84">
        <v>43.934629999999999</v>
      </c>
      <c r="E84" s="2">
        <v>66954</v>
      </c>
      <c r="F84">
        <v>0.95340389999999997</v>
      </c>
      <c r="G84">
        <v>9.14</v>
      </c>
      <c r="H84" t="s">
        <v>9</v>
      </c>
    </row>
    <row r="85" spans="1:8" x14ac:dyDescent="0.3">
      <c r="A85" s="2">
        <v>82</v>
      </c>
      <c r="B85" s="2">
        <v>65450</v>
      </c>
      <c r="C85" s="2">
        <v>3232</v>
      </c>
      <c r="D85">
        <v>49.37988</v>
      </c>
      <c r="E85" s="2">
        <v>63834</v>
      </c>
      <c r="F85">
        <v>0.94758350000000002</v>
      </c>
      <c r="G85">
        <v>8.5370000000000008</v>
      </c>
      <c r="H85" t="s">
        <v>9</v>
      </c>
    </row>
    <row r="86" spans="1:8" x14ac:dyDescent="0.3">
      <c r="A86" s="2">
        <v>83</v>
      </c>
      <c r="B86" s="2">
        <v>62218</v>
      </c>
      <c r="C86" s="2">
        <v>3460</v>
      </c>
      <c r="D86">
        <v>55.610930000000003</v>
      </c>
      <c r="E86" s="2">
        <v>60488</v>
      </c>
      <c r="F86">
        <v>0.94086429999999999</v>
      </c>
      <c r="G86">
        <v>7.9539999999999997</v>
      </c>
      <c r="H86" t="s">
        <v>9</v>
      </c>
    </row>
    <row r="87" spans="1:8" x14ac:dyDescent="0.3">
      <c r="A87" s="2">
        <v>84</v>
      </c>
      <c r="B87" s="2">
        <v>58758</v>
      </c>
      <c r="C87" s="2">
        <v>3694</v>
      </c>
      <c r="D87">
        <v>62.86797</v>
      </c>
      <c r="E87" s="2">
        <v>56911</v>
      </c>
      <c r="F87">
        <v>0.93374679999999999</v>
      </c>
      <c r="G87">
        <v>7.3929999999999998</v>
      </c>
      <c r="H87" t="s">
        <v>9</v>
      </c>
    </row>
    <row r="88" spans="1:8" x14ac:dyDescent="0.3">
      <c r="A88" s="2">
        <v>85</v>
      </c>
      <c r="B88" s="2">
        <v>55064</v>
      </c>
      <c r="C88" s="2">
        <v>3847</v>
      </c>
      <c r="D88">
        <v>69.865440000000007</v>
      </c>
      <c r="E88" s="2">
        <v>53141</v>
      </c>
      <c r="F88">
        <v>0.92544530000000003</v>
      </c>
      <c r="G88">
        <v>6.8550000000000004</v>
      </c>
      <c r="H88" t="s">
        <v>9</v>
      </c>
    </row>
    <row r="89" spans="1:8" x14ac:dyDescent="0.3">
      <c r="A89" s="2">
        <v>86</v>
      </c>
      <c r="B89" s="2">
        <v>51217</v>
      </c>
      <c r="C89" s="2">
        <v>4077</v>
      </c>
      <c r="D89">
        <v>79.596279999999993</v>
      </c>
      <c r="E89" s="2">
        <v>49179</v>
      </c>
      <c r="F89">
        <v>0.91457409999999995</v>
      </c>
      <c r="G89">
        <v>6.3330000000000002</v>
      </c>
      <c r="H89" t="s">
        <v>9</v>
      </c>
    </row>
    <row r="90" spans="1:8" x14ac:dyDescent="0.3">
      <c r="A90" s="2">
        <v>87</v>
      </c>
      <c r="B90" s="2">
        <v>47141</v>
      </c>
      <c r="C90" s="2">
        <v>4326</v>
      </c>
      <c r="D90">
        <v>91.759609999999995</v>
      </c>
      <c r="E90" s="2">
        <v>44978</v>
      </c>
      <c r="F90">
        <v>0.90170380000000006</v>
      </c>
      <c r="G90">
        <v>5.8369999999999997</v>
      </c>
      <c r="H90" t="s">
        <v>9</v>
      </c>
    </row>
    <row r="91" spans="1:8" x14ac:dyDescent="0.3">
      <c r="A91" s="2">
        <v>88</v>
      </c>
      <c r="B91" s="2">
        <v>42815</v>
      </c>
      <c r="C91" s="2">
        <v>4517</v>
      </c>
      <c r="D91">
        <v>105.49311</v>
      </c>
      <c r="E91" s="2">
        <v>40557</v>
      </c>
      <c r="F91">
        <v>0.88749409999999995</v>
      </c>
      <c r="G91">
        <v>5.3760000000000003</v>
      </c>
      <c r="H91" t="s">
        <v>9</v>
      </c>
    </row>
    <row r="92" spans="1:8" x14ac:dyDescent="0.3">
      <c r="A92" s="2">
        <v>89</v>
      </c>
      <c r="B92" s="2">
        <v>38298</v>
      </c>
      <c r="C92" s="2">
        <v>4609</v>
      </c>
      <c r="D92">
        <v>120.3458</v>
      </c>
      <c r="E92" s="2">
        <v>35994</v>
      </c>
      <c r="F92">
        <v>0.87223110000000004</v>
      </c>
      <c r="G92">
        <v>4.9509999999999996</v>
      </c>
      <c r="H92" t="s">
        <v>9</v>
      </c>
    </row>
    <row r="93" spans="1:8" x14ac:dyDescent="0.3">
      <c r="A93" s="2">
        <v>90</v>
      </c>
      <c r="B93" s="2">
        <v>33689</v>
      </c>
      <c r="C93" s="2">
        <v>4589</v>
      </c>
      <c r="D93">
        <v>136.20764</v>
      </c>
      <c r="E93" s="2">
        <v>31395</v>
      </c>
      <c r="F93">
        <v>0.85530689999999998</v>
      </c>
      <c r="G93">
        <v>4.5599999999999996</v>
      </c>
      <c r="H93" t="s">
        <v>9</v>
      </c>
    </row>
    <row r="94" spans="1:8" x14ac:dyDescent="0.3">
      <c r="A94" s="2">
        <v>91</v>
      </c>
      <c r="B94" s="2">
        <v>29100</v>
      </c>
      <c r="C94" s="2">
        <v>4497</v>
      </c>
      <c r="D94">
        <v>154.51667</v>
      </c>
      <c r="E94" s="2">
        <v>26852</v>
      </c>
      <c r="F94">
        <v>0.83687579999999995</v>
      </c>
      <c r="G94">
        <v>4.2009999999999996</v>
      </c>
      <c r="H94" t="s">
        <v>9</v>
      </c>
    </row>
    <row r="95" spans="1:8" x14ac:dyDescent="0.3">
      <c r="A95" s="2">
        <v>92</v>
      </c>
      <c r="B95" s="2">
        <v>24604</v>
      </c>
      <c r="C95" s="2">
        <v>4264</v>
      </c>
      <c r="D95">
        <v>173.30484999999999</v>
      </c>
      <c r="E95" s="2">
        <v>22472</v>
      </c>
      <c r="F95">
        <v>0.81858830000000005</v>
      </c>
      <c r="G95">
        <v>3.8769999999999998</v>
      </c>
      <c r="H95" t="s">
        <v>9</v>
      </c>
    </row>
    <row r="96" spans="1:8" x14ac:dyDescent="0.3">
      <c r="A96" s="2">
        <v>93</v>
      </c>
      <c r="B96" s="2">
        <v>20340</v>
      </c>
      <c r="C96" s="2">
        <v>3889</v>
      </c>
      <c r="D96">
        <v>191.21804</v>
      </c>
      <c r="E96" s="2">
        <v>18395</v>
      </c>
      <c r="F96">
        <v>0.79981480000000005</v>
      </c>
      <c r="G96">
        <v>3.585</v>
      </c>
      <c r="H96" t="s">
        <v>9</v>
      </c>
    </row>
    <row r="97" spans="1:8" x14ac:dyDescent="0.3">
      <c r="A97" s="2">
        <v>94</v>
      </c>
      <c r="B97" s="2">
        <v>16451</v>
      </c>
      <c r="C97" s="2">
        <v>3476</v>
      </c>
      <c r="D97">
        <v>211.27249</v>
      </c>
      <c r="E97" s="2">
        <v>14713</v>
      </c>
      <c r="F97">
        <v>0.78024769999999999</v>
      </c>
      <c r="G97">
        <v>3.3140000000000001</v>
      </c>
      <c r="H97" t="s">
        <v>9</v>
      </c>
    </row>
    <row r="98" spans="1:8" x14ac:dyDescent="0.3">
      <c r="A98" s="2">
        <v>95</v>
      </c>
      <c r="B98" s="2">
        <v>12975</v>
      </c>
      <c r="C98" s="2">
        <v>2991</v>
      </c>
      <c r="D98">
        <v>230.50363999999999</v>
      </c>
      <c r="E98" s="2">
        <v>11480</v>
      </c>
      <c r="F98">
        <v>0.76046150000000001</v>
      </c>
      <c r="G98">
        <v>3.0680000000000001</v>
      </c>
      <c r="H98" t="s">
        <v>9</v>
      </c>
    </row>
    <row r="99" spans="1:8" x14ac:dyDescent="0.3">
      <c r="A99" s="2">
        <v>96</v>
      </c>
      <c r="B99" s="2">
        <v>9984</v>
      </c>
      <c r="C99" s="2">
        <v>2509</v>
      </c>
      <c r="D99">
        <v>251.27977000000001</v>
      </c>
      <c r="E99" s="2">
        <v>8730</v>
      </c>
      <c r="F99">
        <v>0.73963880000000004</v>
      </c>
      <c r="G99">
        <v>2.8380000000000001</v>
      </c>
      <c r="H99" t="s">
        <v>9</v>
      </c>
    </row>
    <row r="100" spans="1:8" x14ac:dyDescent="0.3">
      <c r="A100" s="2">
        <v>97</v>
      </c>
      <c r="B100" s="2">
        <v>7475</v>
      </c>
      <c r="C100" s="2">
        <v>2037</v>
      </c>
      <c r="D100">
        <v>272.49043999999998</v>
      </c>
      <c r="E100" s="2">
        <v>6457</v>
      </c>
      <c r="F100">
        <v>0.71764530000000004</v>
      </c>
      <c r="G100">
        <v>2.6219999999999999</v>
      </c>
      <c r="H100" t="s">
        <v>9</v>
      </c>
    </row>
    <row r="101" spans="1:8" x14ac:dyDescent="0.3">
      <c r="A101" s="2">
        <v>98</v>
      </c>
      <c r="B101" s="2">
        <v>5438</v>
      </c>
      <c r="C101" s="2">
        <v>1609</v>
      </c>
      <c r="D101">
        <v>295.91361999999998</v>
      </c>
      <c r="E101" s="2">
        <v>4634</v>
      </c>
      <c r="F101">
        <v>0.69350199999999995</v>
      </c>
      <c r="G101">
        <v>2.4169999999999998</v>
      </c>
      <c r="H101" t="s">
        <v>9</v>
      </c>
    </row>
    <row r="102" spans="1:8" x14ac:dyDescent="0.3">
      <c r="A102" s="2">
        <v>99</v>
      </c>
      <c r="B102" s="2">
        <v>3829</v>
      </c>
      <c r="C102" s="2">
        <v>1231</v>
      </c>
      <c r="D102">
        <v>321.53068999999999</v>
      </c>
      <c r="E102" s="2">
        <v>3214</v>
      </c>
      <c r="F102">
        <v>0.66657370000000005</v>
      </c>
      <c r="G102">
        <v>2.222</v>
      </c>
      <c r="H102" t="s">
        <v>9</v>
      </c>
    </row>
    <row r="103" spans="1:8" x14ac:dyDescent="0.3">
      <c r="A103" s="2">
        <v>100</v>
      </c>
      <c r="B103" s="2">
        <v>2598</v>
      </c>
      <c r="C103" s="2">
        <v>912</v>
      </c>
      <c r="D103">
        <v>350.95924000000002</v>
      </c>
      <c r="E103" s="2">
        <v>2142</v>
      </c>
      <c r="F103">
        <v>0.63632840000000002</v>
      </c>
      <c r="G103">
        <v>2.0390000000000001</v>
      </c>
      <c r="H103" t="s">
        <v>9</v>
      </c>
    </row>
    <row r="104" spans="1:8" x14ac:dyDescent="0.3">
      <c r="A104" s="2">
        <v>101</v>
      </c>
      <c r="B104" s="2">
        <v>1686</v>
      </c>
      <c r="C104" s="2">
        <v>646</v>
      </c>
      <c r="D104">
        <v>383.25794999999999</v>
      </c>
      <c r="E104" s="2">
        <v>1363</v>
      </c>
      <c r="F104">
        <v>0.60479360000000004</v>
      </c>
      <c r="G104">
        <v>1.871</v>
      </c>
      <c r="H104" t="s">
        <v>9</v>
      </c>
    </row>
    <row r="105" spans="1:8" x14ac:dyDescent="0.3">
      <c r="A105" s="2">
        <v>102</v>
      </c>
      <c r="B105" s="2">
        <v>1040</v>
      </c>
      <c r="C105" s="2">
        <v>431</v>
      </c>
      <c r="D105">
        <v>414.57987000000003</v>
      </c>
      <c r="E105" s="2">
        <v>824</v>
      </c>
      <c r="F105">
        <v>0.57342159999999998</v>
      </c>
      <c r="G105">
        <v>1.722</v>
      </c>
      <c r="H105" t="s">
        <v>9</v>
      </c>
    </row>
    <row r="106" spans="1:8" x14ac:dyDescent="0.3">
      <c r="A106" s="2">
        <v>103</v>
      </c>
      <c r="B106" s="2">
        <v>609</v>
      </c>
      <c r="C106" s="2">
        <v>272</v>
      </c>
      <c r="D106">
        <v>447.07386000000002</v>
      </c>
      <c r="E106" s="2">
        <v>473</v>
      </c>
      <c r="F106">
        <v>0.54135080000000002</v>
      </c>
      <c r="G106">
        <v>1.5880000000000001</v>
      </c>
      <c r="H106" t="s">
        <v>9</v>
      </c>
    </row>
    <row r="107" spans="1:8" x14ac:dyDescent="0.3">
      <c r="A107" s="2">
        <v>104</v>
      </c>
      <c r="B107" s="2">
        <v>337</v>
      </c>
      <c r="C107" s="2">
        <v>161</v>
      </c>
      <c r="D107">
        <v>479.58398999999997</v>
      </c>
      <c r="E107" s="2">
        <v>256</v>
      </c>
      <c r="F107">
        <v>0.50922780000000001</v>
      </c>
      <c r="G107">
        <v>1.468</v>
      </c>
      <c r="H107" t="s">
        <v>9</v>
      </c>
    </row>
    <row r="108" spans="1:8" x14ac:dyDescent="0.3">
      <c r="A108" s="2">
        <v>105</v>
      </c>
      <c r="B108" s="2">
        <v>175</v>
      </c>
      <c r="C108" s="2">
        <v>90</v>
      </c>
      <c r="D108">
        <v>512.27089999999998</v>
      </c>
      <c r="E108" s="2">
        <v>130</v>
      </c>
      <c r="F108">
        <v>0.47704259999999998</v>
      </c>
      <c r="G108">
        <v>1.36</v>
      </c>
      <c r="H108" t="s">
        <v>9</v>
      </c>
    </row>
    <row r="109" spans="1:8" x14ac:dyDescent="0.3">
      <c r="A109" s="2">
        <v>106</v>
      </c>
      <c r="B109" s="2">
        <v>85</v>
      </c>
      <c r="C109" s="2">
        <v>47</v>
      </c>
      <c r="D109">
        <v>544.86811999999998</v>
      </c>
      <c r="E109" s="2">
        <v>62</v>
      </c>
      <c r="F109">
        <v>0.44504660000000001</v>
      </c>
      <c r="G109">
        <v>1.2629999999999999</v>
      </c>
      <c r="H109" t="s">
        <v>9</v>
      </c>
    </row>
    <row r="110" spans="1:8" x14ac:dyDescent="0.3">
      <c r="A110" s="2">
        <v>107</v>
      </c>
      <c r="B110" s="2">
        <v>39</v>
      </c>
      <c r="C110" s="2">
        <v>22</v>
      </c>
      <c r="D110">
        <v>577.11234999999999</v>
      </c>
      <c r="E110" s="2">
        <v>28</v>
      </c>
      <c r="F110">
        <v>0.41348200000000002</v>
      </c>
      <c r="G110">
        <v>1.1759999999999999</v>
      </c>
      <c r="H110" t="s">
        <v>9</v>
      </c>
    </row>
    <row r="111" spans="1:8" x14ac:dyDescent="0.3">
      <c r="A111" s="2">
        <v>108</v>
      </c>
      <c r="B111" s="2">
        <v>16</v>
      </c>
      <c r="C111" s="2">
        <v>10</v>
      </c>
      <c r="D111">
        <v>608.75937999999996</v>
      </c>
      <c r="E111" s="2">
        <v>11</v>
      </c>
      <c r="F111">
        <v>0.38257099999999999</v>
      </c>
      <c r="G111">
        <v>1.0980000000000001</v>
      </c>
      <c r="H111" t="s">
        <v>9</v>
      </c>
    </row>
    <row r="112" spans="1:8" x14ac:dyDescent="0.3">
      <c r="A112" s="2">
        <v>109</v>
      </c>
      <c r="B112" s="2">
        <v>6</v>
      </c>
      <c r="C112" s="2">
        <v>4</v>
      </c>
      <c r="D112">
        <v>639.58835999999997</v>
      </c>
      <c r="E112" s="2">
        <v>4</v>
      </c>
      <c r="F112">
        <v>0.3525122</v>
      </c>
      <c r="G112">
        <v>1.0289999999999999</v>
      </c>
      <c r="H112" t="s">
        <v>9</v>
      </c>
    </row>
    <row r="113" spans="1:8" x14ac:dyDescent="0.3">
      <c r="A113" s="2">
        <v>110</v>
      </c>
      <c r="B113" s="2">
        <v>2</v>
      </c>
      <c r="C113" s="2">
        <v>2</v>
      </c>
      <c r="D113">
        <v>669.40553999999997</v>
      </c>
      <c r="E113" s="2">
        <v>2</v>
      </c>
      <c r="F113">
        <v>0.32347700000000001</v>
      </c>
      <c r="G113">
        <v>0.96699999999999997</v>
      </c>
      <c r="H113" t="s">
        <v>9</v>
      </c>
    </row>
    <row r="114" spans="1:8" x14ac:dyDescent="0.3">
      <c r="A114" s="2">
        <v>111</v>
      </c>
      <c r="B114" s="2">
        <v>1</v>
      </c>
      <c r="C114" s="2">
        <v>1</v>
      </c>
      <c r="D114">
        <v>698.05237999999997</v>
      </c>
      <c r="E114" s="2">
        <v>0</v>
      </c>
      <c r="F114">
        <v>0.29560350000000002</v>
      </c>
      <c r="G114">
        <v>0.91100000000000003</v>
      </c>
      <c r="H114" t="s">
        <v>9</v>
      </c>
    </row>
    <row r="115" spans="1:8" x14ac:dyDescent="0.3">
      <c r="A115" s="2">
        <v>112</v>
      </c>
      <c r="B115" s="2">
        <v>0</v>
      </c>
      <c r="C115" s="2">
        <v>0</v>
      </c>
      <c r="D115">
        <v>725.40728000000001</v>
      </c>
      <c r="E115" s="2">
        <v>0</v>
      </c>
      <c r="F115">
        <v>0.26899699999999999</v>
      </c>
      <c r="G115">
        <v>0.86199999999999999</v>
      </c>
      <c r="H115" t="s">
        <v>9</v>
      </c>
    </row>
    <row r="116" spans="1:8" x14ac:dyDescent="0.3">
      <c r="A116" s="2">
        <v>113</v>
      </c>
      <c r="B116" s="2">
        <v>0</v>
      </c>
      <c r="C116" s="2">
        <v>0</v>
      </c>
      <c r="D116">
        <v>751.38126</v>
      </c>
      <c r="E116" s="2">
        <v>0</v>
      </c>
      <c r="F116">
        <v>0.2437329</v>
      </c>
      <c r="G116">
        <v>0.81799999999999995</v>
      </c>
      <c r="H116" t="s">
        <v>9</v>
      </c>
    </row>
    <row r="117" spans="1:8" x14ac:dyDescent="0.3">
      <c r="A117" s="2">
        <v>114</v>
      </c>
      <c r="B117" s="2">
        <v>0</v>
      </c>
      <c r="C117" s="2">
        <v>0</v>
      </c>
      <c r="D117">
        <v>775.91895999999997</v>
      </c>
      <c r="E117" s="2">
        <v>0</v>
      </c>
      <c r="F117">
        <v>0.21985669999999999</v>
      </c>
      <c r="G117">
        <v>0.77900000000000003</v>
      </c>
      <c r="H117" t="s">
        <v>9</v>
      </c>
    </row>
    <row r="118" spans="1:8" x14ac:dyDescent="0.3">
      <c r="A118" s="2">
        <v>115</v>
      </c>
      <c r="B118" s="2">
        <v>0</v>
      </c>
      <c r="C118" s="2">
        <v>0</v>
      </c>
      <c r="D118">
        <v>798.99521000000004</v>
      </c>
      <c r="E118" s="2">
        <v>0</v>
      </c>
      <c r="F118">
        <v>0.19738710000000001</v>
      </c>
      <c r="G118">
        <v>0.74399999999999999</v>
      </c>
      <c r="H118" t="s">
        <v>9</v>
      </c>
    </row>
    <row r="119" spans="1:8" x14ac:dyDescent="0.3">
      <c r="A119" s="2">
        <v>116</v>
      </c>
      <c r="B119" s="2">
        <v>0</v>
      </c>
      <c r="C119" s="2">
        <v>0</v>
      </c>
      <c r="D119">
        <v>820.61080000000004</v>
      </c>
      <c r="E119" s="2">
        <v>0</v>
      </c>
      <c r="F119">
        <v>0.1763208</v>
      </c>
      <c r="G119">
        <v>0.71299999999999997</v>
      </c>
      <c r="H119" t="s">
        <v>9</v>
      </c>
    </row>
    <row r="120" spans="1:8" x14ac:dyDescent="0.3">
      <c r="A120" s="2">
        <v>117</v>
      </c>
      <c r="B120" s="2">
        <v>0</v>
      </c>
      <c r="C120" s="2">
        <v>0</v>
      </c>
      <c r="D120">
        <v>840.78403000000003</v>
      </c>
      <c r="E120" s="2">
        <v>0</v>
      </c>
      <c r="F120">
        <v>0.1566379</v>
      </c>
      <c r="G120">
        <v>0.68500000000000005</v>
      </c>
      <c r="H120" t="s">
        <v>9</v>
      </c>
    </row>
    <row r="121" spans="1:8" x14ac:dyDescent="0.3">
      <c r="A121" s="2">
        <v>118</v>
      </c>
      <c r="B121" s="2">
        <v>0</v>
      </c>
      <c r="C121" s="2">
        <v>0</v>
      </c>
      <c r="D121">
        <v>859.55471999999997</v>
      </c>
      <c r="E121" s="2">
        <v>0</v>
      </c>
      <c r="F121">
        <v>0.13830049999999999</v>
      </c>
      <c r="G121">
        <v>0.66</v>
      </c>
      <c r="H121" t="s">
        <v>9</v>
      </c>
    </row>
    <row r="122" spans="1:8" x14ac:dyDescent="0.3">
      <c r="A122" s="2">
        <v>119</v>
      </c>
      <c r="B122" s="2">
        <v>0</v>
      </c>
      <c r="C122" s="2">
        <v>0</v>
      </c>
      <c r="D122">
        <v>876.97037999999998</v>
      </c>
      <c r="E122" s="2">
        <v>0</v>
      </c>
      <c r="F122">
        <v>0.12126339999999999</v>
      </c>
      <c r="G122">
        <v>0.63800000000000001</v>
      </c>
      <c r="H122" t="s">
        <v>9</v>
      </c>
    </row>
    <row r="123" spans="1:8" x14ac:dyDescent="0.3">
      <c r="A123" s="90" t="s">
        <v>10</v>
      </c>
      <c r="B123" s="91"/>
      <c r="C123" s="91"/>
      <c r="D123" s="91"/>
      <c r="E123" s="91"/>
      <c r="F123" s="91"/>
      <c r="G123" s="91"/>
      <c r="H123" s="91"/>
    </row>
  </sheetData>
  <mergeCells count="2">
    <mergeCell ref="A1:H1"/>
    <mergeCell ref="A123:H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250D-759D-4799-9472-5053B74BC762}">
  <dimension ref="A1:H123"/>
  <sheetViews>
    <sheetView topLeftCell="A39" workbookViewId="0">
      <selection activeCell="B66" sqref="B66"/>
    </sheetView>
  </sheetViews>
  <sheetFormatPr defaultRowHeight="14.4" x14ac:dyDescent="0.3"/>
  <cols>
    <col min="1" max="1" width="8.109375" customWidth="1"/>
    <col min="2" max="2" width="23" customWidth="1"/>
    <col min="3" max="3" width="14.88671875" customWidth="1"/>
    <col min="4" max="4" width="48.5546875" customWidth="1"/>
    <col min="5" max="5" width="21.5546875" customWidth="1"/>
    <col min="6" max="6" width="54" customWidth="1"/>
    <col min="7" max="7" width="27" customWidth="1"/>
    <col min="8" max="8" width="6" customWidth="1"/>
  </cols>
  <sheetData>
    <row r="1" spans="1:8" x14ac:dyDescent="0.3">
      <c r="A1" s="90" t="s">
        <v>11</v>
      </c>
      <c r="B1" s="91"/>
      <c r="C1" s="91"/>
      <c r="D1" s="91"/>
      <c r="E1" s="91"/>
      <c r="F1" s="91"/>
      <c r="G1" s="91"/>
      <c r="H1" s="91"/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2">
        <v>0</v>
      </c>
      <c r="B3" s="2">
        <v>100000</v>
      </c>
      <c r="C3" s="2">
        <v>282</v>
      </c>
      <c r="D3">
        <v>2.81629</v>
      </c>
      <c r="E3" s="2">
        <v>99735</v>
      </c>
      <c r="F3">
        <v>0.99972850000000002</v>
      </c>
      <c r="G3">
        <v>81.436000000000007</v>
      </c>
      <c r="H3" t="s">
        <v>9</v>
      </c>
    </row>
    <row r="4" spans="1:8" x14ac:dyDescent="0.3">
      <c r="A4" s="2">
        <v>1</v>
      </c>
      <c r="B4" s="2">
        <v>99718</v>
      </c>
      <c r="C4" s="2">
        <v>21</v>
      </c>
      <c r="D4">
        <v>0.20974000000000001</v>
      </c>
      <c r="E4" s="2">
        <v>99708</v>
      </c>
      <c r="F4">
        <v>0.99981940000000002</v>
      </c>
      <c r="G4">
        <v>80.665000000000006</v>
      </c>
      <c r="H4" t="s">
        <v>9</v>
      </c>
    </row>
    <row r="5" spans="1:8" x14ac:dyDescent="0.3">
      <c r="A5" s="2">
        <v>2</v>
      </c>
      <c r="B5" s="2">
        <v>99697</v>
      </c>
      <c r="C5" s="2">
        <v>15</v>
      </c>
      <c r="D5">
        <v>0.15153</v>
      </c>
      <c r="E5" s="2">
        <v>99690</v>
      </c>
      <c r="F5">
        <v>0.99986600000000003</v>
      </c>
      <c r="G5">
        <v>79.680999999999997</v>
      </c>
      <c r="H5" t="s">
        <v>9</v>
      </c>
    </row>
    <row r="6" spans="1:8" x14ac:dyDescent="0.3">
      <c r="A6" s="2">
        <v>3</v>
      </c>
      <c r="B6" s="2">
        <v>99682</v>
      </c>
      <c r="C6" s="2">
        <v>12</v>
      </c>
      <c r="D6">
        <v>0.1164</v>
      </c>
      <c r="E6" s="2">
        <v>99677</v>
      </c>
      <c r="F6">
        <v>0.99989340000000004</v>
      </c>
      <c r="G6">
        <v>78.692999999999998</v>
      </c>
      <c r="H6" t="s">
        <v>9</v>
      </c>
    </row>
    <row r="7" spans="1:8" x14ac:dyDescent="0.3">
      <c r="A7" s="2">
        <v>4</v>
      </c>
      <c r="B7" s="2">
        <v>99671</v>
      </c>
      <c r="C7" s="2">
        <v>10</v>
      </c>
      <c r="D7">
        <v>9.6879999999999994E-2</v>
      </c>
      <c r="E7" s="2">
        <v>99666</v>
      </c>
      <c r="F7">
        <v>0.99990449999999997</v>
      </c>
      <c r="G7">
        <v>77.701999999999998</v>
      </c>
      <c r="H7" t="s">
        <v>9</v>
      </c>
    </row>
    <row r="8" spans="1:8" x14ac:dyDescent="0.3">
      <c r="A8" s="2">
        <v>5</v>
      </c>
      <c r="B8" s="2">
        <v>99661</v>
      </c>
      <c r="C8" s="2">
        <v>9</v>
      </c>
      <c r="D8">
        <v>9.4219999999999998E-2</v>
      </c>
      <c r="E8" s="2">
        <v>99656</v>
      </c>
      <c r="F8">
        <v>0.99990699999999999</v>
      </c>
      <c r="G8">
        <v>76.709999999999994</v>
      </c>
      <c r="H8" t="s">
        <v>9</v>
      </c>
    </row>
    <row r="9" spans="1:8" x14ac:dyDescent="0.3">
      <c r="A9" s="2">
        <v>6</v>
      </c>
      <c r="B9" s="2">
        <v>99652</v>
      </c>
      <c r="C9" s="2">
        <v>9</v>
      </c>
      <c r="D9">
        <v>9.1770000000000004E-2</v>
      </c>
      <c r="E9" s="2">
        <v>99647</v>
      </c>
      <c r="F9">
        <v>0.99991189999999996</v>
      </c>
      <c r="G9">
        <v>75.716999999999999</v>
      </c>
      <c r="H9" t="s">
        <v>9</v>
      </c>
    </row>
    <row r="10" spans="1:8" x14ac:dyDescent="0.3">
      <c r="A10" s="2">
        <v>7</v>
      </c>
      <c r="B10" s="2">
        <v>99643</v>
      </c>
      <c r="C10" s="2">
        <v>8</v>
      </c>
      <c r="D10">
        <v>8.4470000000000003E-2</v>
      </c>
      <c r="E10" s="2">
        <v>99638</v>
      </c>
      <c r="F10">
        <v>0.9999171</v>
      </c>
      <c r="G10">
        <v>74.724000000000004</v>
      </c>
      <c r="H10" t="s">
        <v>9</v>
      </c>
    </row>
    <row r="11" spans="1:8" x14ac:dyDescent="0.3">
      <c r="A11" s="2">
        <v>8</v>
      </c>
      <c r="B11" s="2">
        <v>99634</v>
      </c>
      <c r="C11" s="2">
        <v>8</v>
      </c>
      <c r="D11">
        <v>8.1339999999999996E-2</v>
      </c>
      <c r="E11" s="2">
        <v>99630</v>
      </c>
      <c r="F11">
        <v>0.99992080000000005</v>
      </c>
      <c r="G11">
        <v>73.73</v>
      </c>
      <c r="H11" t="s">
        <v>9</v>
      </c>
    </row>
    <row r="12" spans="1:8" x14ac:dyDescent="0.3">
      <c r="A12" s="2">
        <v>9</v>
      </c>
      <c r="B12" s="2">
        <v>99626</v>
      </c>
      <c r="C12" s="2">
        <v>8</v>
      </c>
      <c r="D12">
        <v>7.7160000000000006E-2</v>
      </c>
      <c r="E12" s="2">
        <v>99622</v>
      </c>
      <c r="F12">
        <v>0.99992429999999999</v>
      </c>
      <c r="G12">
        <v>72.736000000000004</v>
      </c>
      <c r="H12" t="s">
        <v>9</v>
      </c>
    </row>
    <row r="13" spans="1:8" x14ac:dyDescent="0.3">
      <c r="A13" s="2">
        <v>10</v>
      </c>
      <c r="B13" s="2">
        <v>99618</v>
      </c>
      <c r="C13" s="2">
        <v>7</v>
      </c>
      <c r="D13">
        <v>7.4219999999999994E-2</v>
      </c>
      <c r="E13" s="2">
        <v>99615</v>
      </c>
      <c r="F13">
        <v>0.99992360000000002</v>
      </c>
      <c r="G13">
        <v>71.742000000000004</v>
      </c>
      <c r="H13" t="s">
        <v>9</v>
      </c>
    </row>
    <row r="14" spans="1:8" x14ac:dyDescent="0.3">
      <c r="A14" s="2">
        <v>11</v>
      </c>
      <c r="B14" s="2">
        <v>99611</v>
      </c>
      <c r="C14" s="2">
        <v>8</v>
      </c>
      <c r="D14">
        <v>7.8490000000000004E-2</v>
      </c>
      <c r="E14" s="2">
        <v>99607</v>
      </c>
      <c r="F14">
        <v>0.99991609999999997</v>
      </c>
      <c r="G14">
        <v>70.747</v>
      </c>
      <c r="H14" t="s">
        <v>9</v>
      </c>
    </row>
    <row r="15" spans="1:8" x14ac:dyDescent="0.3">
      <c r="A15" s="2">
        <v>12</v>
      </c>
      <c r="B15" s="2">
        <v>99603</v>
      </c>
      <c r="C15" s="2">
        <v>9</v>
      </c>
      <c r="D15">
        <v>8.9260000000000006E-2</v>
      </c>
      <c r="E15" s="2">
        <v>99599</v>
      </c>
      <c r="F15">
        <v>0.99990020000000002</v>
      </c>
      <c r="G15">
        <v>69.753</v>
      </c>
      <c r="H15" t="s">
        <v>9</v>
      </c>
    </row>
    <row r="16" spans="1:8" x14ac:dyDescent="0.3">
      <c r="A16" s="2">
        <v>13</v>
      </c>
      <c r="B16" s="2">
        <v>99594</v>
      </c>
      <c r="C16" s="2">
        <v>11</v>
      </c>
      <c r="D16">
        <v>0.11026</v>
      </c>
      <c r="E16" s="2">
        <v>99589</v>
      </c>
      <c r="F16">
        <v>0.99987300000000001</v>
      </c>
      <c r="G16">
        <v>68.759</v>
      </c>
      <c r="H16" t="s">
        <v>9</v>
      </c>
    </row>
    <row r="17" spans="1:8" x14ac:dyDescent="0.3">
      <c r="A17" s="2">
        <v>14</v>
      </c>
      <c r="B17" s="2">
        <v>99583</v>
      </c>
      <c r="C17" s="2">
        <v>14</v>
      </c>
      <c r="D17">
        <v>0.14377999999999999</v>
      </c>
      <c r="E17" s="2">
        <v>99576</v>
      </c>
      <c r="F17">
        <v>0.99983759999999999</v>
      </c>
      <c r="G17">
        <v>67.766000000000005</v>
      </c>
      <c r="H17" t="s">
        <v>9</v>
      </c>
    </row>
    <row r="18" spans="1:8" x14ac:dyDescent="0.3">
      <c r="A18" s="2">
        <v>15</v>
      </c>
      <c r="B18" s="2">
        <v>99569</v>
      </c>
      <c r="C18" s="2">
        <v>18</v>
      </c>
      <c r="D18">
        <v>0.18104999999999999</v>
      </c>
      <c r="E18" s="2">
        <v>99560</v>
      </c>
      <c r="F18">
        <v>0.99979620000000002</v>
      </c>
      <c r="G18">
        <v>66.775999999999996</v>
      </c>
      <c r="H18" t="s">
        <v>9</v>
      </c>
    </row>
    <row r="19" spans="1:8" x14ac:dyDescent="0.3">
      <c r="A19" s="2">
        <v>16</v>
      </c>
      <c r="B19" s="2">
        <v>99551</v>
      </c>
      <c r="C19" s="2">
        <v>23</v>
      </c>
      <c r="D19">
        <v>0.22653000000000001</v>
      </c>
      <c r="E19" s="2">
        <v>99540</v>
      </c>
      <c r="F19">
        <v>0.99974810000000003</v>
      </c>
      <c r="G19">
        <v>65.787999999999997</v>
      </c>
      <c r="H19" t="s">
        <v>9</v>
      </c>
    </row>
    <row r="20" spans="1:8" x14ac:dyDescent="0.3">
      <c r="A20" s="2">
        <v>17</v>
      </c>
      <c r="B20" s="2">
        <v>99528</v>
      </c>
      <c r="C20" s="2">
        <v>28</v>
      </c>
      <c r="D20">
        <v>0.27718999999999999</v>
      </c>
      <c r="E20" s="2">
        <v>99515</v>
      </c>
      <c r="F20">
        <v>0.99970099999999995</v>
      </c>
      <c r="G20">
        <v>64.802999999999997</v>
      </c>
      <c r="H20" t="s">
        <v>9</v>
      </c>
    </row>
    <row r="21" spans="1:8" x14ac:dyDescent="0.3">
      <c r="A21" s="2">
        <v>18</v>
      </c>
      <c r="B21" s="2">
        <v>99501</v>
      </c>
      <c r="C21" s="2">
        <v>32</v>
      </c>
      <c r="D21">
        <v>0.32080999999999998</v>
      </c>
      <c r="E21" s="2">
        <v>99485</v>
      </c>
      <c r="F21">
        <v>0.99966100000000002</v>
      </c>
      <c r="G21">
        <v>63.820999999999998</v>
      </c>
      <c r="H21" t="s">
        <v>9</v>
      </c>
    </row>
    <row r="22" spans="1:8" x14ac:dyDescent="0.3">
      <c r="A22" s="2">
        <v>19</v>
      </c>
      <c r="B22" s="2">
        <v>99469</v>
      </c>
      <c r="C22" s="2">
        <v>36</v>
      </c>
      <c r="D22">
        <v>0.35726000000000002</v>
      </c>
      <c r="E22" s="2">
        <v>99451</v>
      </c>
      <c r="F22">
        <v>0.9996235</v>
      </c>
      <c r="G22">
        <v>62.841000000000001</v>
      </c>
      <c r="H22" t="s">
        <v>9</v>
      </c>
    </row>
    <row r="23" spans="1:8" x14ac:dyDescent="0.3">
      <c r="A23" s="2">
        <v>20</v>
      </c>
      <c r="B23" s="2">
        <v>99433</v>
      </c>
      <c r="C23" s="2">
        <v>39</v>
      </c>
      <c r="D23">
        <v>0.39565</v>
      </c>
      <c r="E23" s="2">
        <v>99414</v>
      </c>
      <c r="F23">
        <v>0.9995986</v>
      </c>
      <c r="G23">
        <v>61.863</v>
      </c>
      <c r="H23" t="s">
        <v>9</v>
      </c>
    </row>
    <row r="24" spans="1:8" x14ac:dyDescent="0.3">
      <c r="A24" s="2">
        <v>21</v>
      </c>
      <c r="B24" s="2">
        <v>99394</v>
      </c>
      <c r="C24" s="2">
        <v>40</v>
      </c>
      <c r="D24">
        <v>0.40709000000000001</v>
      </c>
      <c r="E24" s="2">
        <v>99374</v>
      </c>
      <c r="F24">
        <v>0.99959310000000001</v>
      </c>
      <c r="G24">
        <v>60.887999999999998</v>
      </c>
      <c r="H24" t="s">
        <v>9</v>
      </c>
    </row>
    <row r="25" spans="1:8" x14ac:dyDescent="0.3">
      <c r="A25" s="2">
        <v>22</v>
      </c>
      <c r="B25" s="2">
        <v>99354</v>
      </c>
      <c r="C25" s="2">
        <v>40</v>
      </c>
      <c r="D25">
        <v>0.40676000000000001</v>
      </c>
      <c r="E25" s="2">
        <v>99333</v>
      </c>
      <c r="F25">
        <v>0.99959019999999998</v>
      </c>
      <c r="G25">
        <v>59.911999999999999</v>
      </c>
      <c r="H25" t="s">
        <v>9</v>
      </c>
    </row>
    <row r="26" spans="1:8" x14ac:dyDescent="0.3">
      <c r="A26" s="2">
        <v>23</v>
      </c>
      <c r="B26" s="2">
        <v>99313</v>
      </c>
      <c r="C26" s="2">
        <v>41</v>
      </c>
      <c r="D26">
        <v>0.41276000000000002</v>
      </c>
      <c r="E26" s="2">
        <v>99293</v>
      </c>
      <c r="F26">
        <v>0.99958809999999998</v>
      </c>
      <c r="G26">
        <v>58.936</v>
      </c>
      <c r="H26" t="s">
        <v>9</v>
      </c>
    </row>
    <row r="27" spans="1:8" x14ac:dyDescent="0.3">
      <c r="A27" s="2">
        <v>24</v>
      </c>
      <c r="B27" s="2">
        <v>99272</v>
      </c>
      <c r="C27" s="2">
        <v>41</v>
      </c>
      <c r="D27">
        <v>0.41106999999999999</v>
      </c>
      <c r="E27" s="2">
        <v>99252</v>
      </c>
      <c r="F27">
        <v>0.99959050000000005</v>
      </c>
      <c r="G27">
        <v>57.96</v>
      </c>
      <c r="H27" t="s">
        <v>9</v>
      </c>
    </row>
    <row r="28" spans="1:8" x14ac:dyDescent="0.3">
      <c r="A28" s="2">
        <v>25</v>
      </c>
      <c r="B28" s="2">
        <v>99231</v>
      </c>
      <c r="C28" s="2">
        <v>40</v>
      </c>
      <c r="D28">
        <v>0.40801999999999999</v>
      </c>
      <c r="E28" s="2">
        <v>99211</v>
      </c>
      <c r="F28">
        <v>0.9995851</v>
      </c>
      <c r="G28">
        <v>56.984000000000002</v>
      </c>
      <c r="H28" t="s">
        <v>9</v>
      </c>
    </row>
    <row r="29" spans="1:8" x14ac:dyDescent="0.3">
      <c r="A29" s="2">
        <v>26</v>
      </c>
      <c r="B29" s="2">
        <v>99191</v>
      </c>
      <c r="C29" s="2">
        <v>42</v>
      </c>
      <c r="D29">
        <v>0.42183999999999999</v>
      </c>
      <c r="E29" s="2">
        <v>99170</v>
      </c>
      <c r="F29">
        <v>0.99956590000000001</v>
      </c>
      <c r="G29">
        <v>56.006999999999998</v>
      </c>
      <c r="H29" t="s">
        <v>9</v>
      </c>
    </row>
    <row r="30" spans="1:8" x14ac:dyDescent="0.3">
      <c r="A30" s="2">
        <v>27</v>
      </c>
      <c r="B30" s="2">
        <v>99149</v>
      </c>
      <c r="C30" s="2">
        <v>44</v>
      </c>
      <c r="D30">
        <v>0.44638</v>
      </c>
      <c r="E30" s="2">
        <v>99127</v>
      </c>
      <c r="F30">
        <v>0.99954259999999995</v>
      </c>
      <c r="G30">
        <v>55.030999999999999</v>
      </c>
      <c r="H30" t="s">
        <v>9</v>
      </c>
    </row>
    <row r="31" spans="1:8" x14ac:dyDescent="0.3">
      <c r="A31" s="2">
        <v>28</v>
      </c>
      <c r="B31" s="2">
        <v>99105</v>
      </c>
      <c r="C31" s="2">
        <v>46</v>
      </c>
      <c r="D31">
        <v>0.46848000000000001</v>
      </c>
      <c r="E31" s="2">
        <v>99082</v>
      </c>
      <c r="F31">
        <v>0.99951630000000002</v>
      </c>
      <c r="G31">
        <v>54.055</v>
      </c>
      <c r="H31" t="s">
        <v>9</v>
      </c>
    </row>
    <row r="32" spans="1:8" x14ac:dyDescent="0.3">
      <c r="A32" s="2">
        <v>29</v>
      </c>
      <c r="B32" s="2">
        <v>99058</v>
      </c>
      <c r="C32" s="2">
        <v>49</v>
      </c>
      <c r="D32">
        <v>0.49897999999999998</v>
      </c>
      <c r="E32" s="2">
        <v>99034</v>
      </c>
      <c r="F32">
        <v>0.99949469999999996</v>
      </c>
      <c r="G32">
        <v>53.08</v>
      </c>
      <c r="H32" t="s">
        <v>9</v>
      </c>
    </row>
    <row r="33" spans="1:8" x14ac:dyDescent="0.3">
      <c r="A33" s="2">
        <v>30</v>
      </c>
      <c r="B33" s="2">
        <v>99009</v>
      </c>
      <c r="C33" s="2">
        <v>51</v>
      </c>
      <c r="D33">
        <v>0.51171</v>
      </c>
      <c r="E33" s="2">
        <v>98984</v>
      </c>
      <c r="F33">
        <v>0.99948020000000004</v>
      </c>
      <c r="G33">
        <v>52.106000000000002</v>
      </c>
      <c r="H33" t="s">
        <v>9</v>
      </c>
    </row>
    <row r="34" spans="1:8" x14ac:dyDescent="0.3">
      <c r="A34" s="2">
        <v>31</v>
      </c>
      <c r="B34" s="2">
        <v>98958</v>
      </c>
      <c r="C34" s="2">
        <v>52</v>
      </c>
      <c r="D34">
        <v>0.52781</v>
      </c>
      <c r="E34" s="2">
        <v>98932</v>
      </c>
      <c r="F34">
        <v>0.99947010000000003</v>
      </c>
      <c r="G34">
        <v>51.133000000000003</v>
      </c>
      <c r="H34" t="s">
        <v>9</v>
      </c>
    </row>
    <row r="35" spans="1:8" x14ac:dyDescent="0.3">
      <c r="A35" s="2">
        <v>32</v>
      </c>
      <c r="B35" s="2">
        <v>98906</v>
      </c>
      <c r="C35" s="2">
        <v>53</v>
      </c>
      <c r="D35">
        <v>0.53193000000000001</v>
      </c>
      <c r="E35" s="2">
        <v>98880</v>
      </c>
      <c r="F35">
        <v>0.99945019999999996</v>
      </c>
      <c r="G35">
        <v>50.158999999999999</v>
      </c>
      <c r="H35" t="s">
        <v>9</v>
      </c>
    </row>
    <row r="36" spans="1:8" x14ac:dyDescent="0.3">
      <c r="A36" s="2">
        <v>33</v>
      </c>
      <c r="B36" s="2">
        <v>98853</v>
      </c>
      <c r="C36" s="2">
        <v>56</v>
      </c>
      <c r="D36">
        <v>0.56759000000000004</v>
      </c>
      <c r="E36" s="2">
        <v>98825</v>
      </c>
      <c r="F36">
        <v>0.999413</v>
      </c>
      <c r="G36">
        <v>49.186</v>
      </c>
      <c r="H36" t="s">
        <v>9</v>
      </c>
    </row>
    <row r="37" spans="1:8" x14ac:dyDescent="0.3">
      <c r="A37" s="2">
        <v>34</v>
      </c>
      <c r="B37" s="2">
        <v>98797</v>
      </c>
      <c r="C37" s="2">
        <v>60</v>
      </c>
      <c r="D37">
        <v>0.60650000000000004</v>
      </c>
      <c r="E37" s="2">
        <v>98767</v>
      </c>
      <c r="F37">
        <v>0.99937819999999999</v>
      </c>
      <c r="G37">
        <v>48.213000000000001</v>
      </c>
      <c r="H37" t="s">
        <v>9</v>
      </c>
    </row>
    <row r="38" spans="1:8" x14ac:dyDescent="0.3">
      <c r="A38" s="2">
        <v>35</v>
      </c>
      <c r="B38" s="2">
        <v>98737</v>
      </c>
      <c r="C38" s="2">
        <v>63</v>
      </c>
      <c r="D38">
        <v>0.63712000000000002</v>
      </c>
      <c r="E38" s="2">
        <v>98706</v>
      </c>
      <c r="F38">
        <v>0.99934199999999995</v>
      </c>
      <c r="G38">
        <v>47.241999999999997</v>
      </c>
      <c r="H38" t="s">
        <v>9</v>
      </c>
    </row>
    <row r="39" spans="1:8" x14ac:dyDescent="0.3">
      <c r="A39" s="2">
        <v>36</v>
      </c>
      <c r="B39" s="2">
        <v>98674</v>
      </c>
      <c r="C39" s="2">
        <v>67</v>
      </c>
      <c r="D39">
        <v>0.67886999999999997</v>
      </c>
      <c r="E39" s="2">
        <v>98641</v>
      </c>
      <c r="F39">
        <v>0.99929129999999999</v>
      </c>
      <c r="G39">
        <v>46.271999999999998</v>
      </c>
      <c r="H39" t="s">
        <v>9</v>
      </c>
    </row>
    <row r="40" spans="1:8" x14ac:dyDescent="0.3">
      <c r="A40" s="2">
        <v>37</v>
      </c>
      <c r="B40" s="2">
        <v>98607</v>
      </c>
      <c r="C40" s="2">
        <v>73</v>
      </c>
      <c r="D40">
        <v>0.73856999999999995</v>
      </c>
      <c r="E40" s="2">
        <v>98571</v>
      </c>
      <c r="F40">
        <v>0.99923839999999997</v>
      </c>
      <c r="G40">
        <v>45.302999999999997</v>
      </c>
      <c r="H40" t="s">
        <v>9</v>
      </c>
    </row>
    <row r="41" spans="1:8" x14ac:dyDescent="0.3">
      <c r="A41" s="2">
        <v>38</v>
      </c>
      <c r="B41" s="2">
        <v>98535</v>
      </c>
      <c r="C41" s="2">
        <v>77</v>
      </c>
      <c r="D41">
        <v>0.78468000000000004</v>
      </c>
      <c r="E41" s="2">
        <v>98496</v>
      </c>
      <c r="F41">
        <v>0.99917889999999998</v>
      </c>
      <c r="G41">
        <v>44.335999999999999</v>
      </c>
      <c r="H41" t="s">
        <v>9</v>
      </c>
    </row>
    <row r="42" spans="1:8" x14ac:dyDescent="0.3">
      <c r="A42" s="2">
        <v>39</v>
      </c>
      <c r="B42" s="2">
        <v>98457</v>
      </c>
      <c r="C42" s="2">
        <v>84</v>
      </c>
      <c r="D42">
        <v>0.85763999999999996</v>
      </c>
      <c r="E42" s="2">
        <v>98415</v>
      </c>
      <c r="F42">
        <v>0.99909780000000004</v>
      </c>
      <c r="G42">
        <v>43.371000000000002</v>
      </c>
      <c r="H42" t="s">
        <v>9</v>
      </c>
    </row>
    <row r="43" spans="1:8" x14ac:dyDescent="0.3">
      <c r="A43" s="2">
        <v>40</v>
      </c>
      <c r="B43" s="2">
        <v>98373</v>
      </c>
      <c r="C43" s="2">
        <v>93</v>
      </c>
      <c r="D43">
        <v>0.94681000000000004</v>
      </c>
      <c r="E43" s="2">
        <v>98326</v>
      </c>
      <c r="F43">
        <v>0.99901439999999997</v>
      </c>
      <c r="G43">
        <v>42.408000000000001</v>
      </c>
      <c r="H43" t="s">
        <v>9</v>
      </c>
    </row>
    <row r="44" spans="1:8" x14ac:dyDescent="0.3">
      <c r="A44" s="2">
        <v>41</v>
      </c>
      <c r="B44" s="2">
        <v>98280</v>
      </c>
      <c r="C44" s="2">
        <v>101</v>
      </c>
      <c r="D44">
        <v>1.02443</v>
      </c>
      <c r="E44" s="2">
        <v>98229</v>
      </c>
      <c r="F44">
        <v>0.99890780000000001</v>
      </c>
      <c r="G44">
        <v>41.447000000000003</v>
      </c>
      <c r="H44" t="s">
        <v>9</v>
      </c>
    </row>
    <row r="45" spans="1:8" x14ac:dyDescent="0.3">
      <c r="A45" s="2">
        <v>42</v>
      </c>
      <c r="B45" s="2">
        <v>98179</v>
      </c>
      <c r="C45" s="2">
        <v>114</v>
      </c>
      <c r="D45">
        <v>1.1599699999999999</v>
      </c>
      <c r="E45" s="2">
        <v>98122</v>
      </c>
      <c r="F45">
        <v>0.99876949999999998</v>
      </c>
      <c r="G45">
        <v>40.488999999999997</v>
      </c>
      <c r="H45" t="s">
        <v>9</v>
      </c>
    </row>
    <row r="46" spans="1:8" x14ac:dyDescent="0.3">
      <c r="A46" s="2">
        <v>43</v>
      </c>
      <c r="B46" s="2">
        <v>98065</v>
      </c>
      <c r="C46" s="2">
        <v>128</v>
      </c>
      <c r="D46">
        <v>1.3011699999999999</v>
      </c>
      <c r="E46" s="2">
        <v>98001</v>
      </c>
      <c r="F46">
        <v>0.99863190000000002</v>
      </c>
      <c r="G46">
        <v>39.536000000000001</v>
      </c>
      <c r="H46" t="s">
        <v>9</v>
      </c>
    </row>
    <row r="47" spans="1:8" x14ac:dyDescent="0.3">
      <c r="A47" s="2">
        <v>44</v>
      </c>
      <c r="B47" s="2">
        <v>97938</v>
      </c>
      <c r="C47" s="2">
        <v>141</v>
      </c>
      <c r="D47">
        <v>1.4351799999999999</v>
      </c>
      <c r="E47" s="2">
        <v>97867</v>
      </c>
      <c r="F47">
        <v>0.99849010000000005</v>
      </c>
      <c r="G47">
        <v>38.587000000000003</v>
      </c>
      <c r="H47" t="s">
        <v>9</v>
      </c>
    </row>
    <row r="48" spans="1:8" x14ac:dyDescent="0.3">
      <c r="A48" s="2">
        <v>45</v>
      </c>
      <c r="B48" s="2">
        <v>97797</v>
      </c>
      <c r="C48" s="2">
        <v>155</v>
      </c>
      <c r="D48">
        <v>1.5848100000000001</v>
      </c>
      <c r="E48" s="2">
        <v>97719</v>
      </c>
      <c r="F48">
        <v>0.99834429999999996</v>
      </c>
      <c r="G48">
        <v>37.640999999999998</v>
      </c>
      <c r="H48" t="s">
        <v>9</v>
      </c>
    </row>
    <row r="49" spans="1:8" x14ac:dyDescent="0.3">
      <c r="A49" s="2">
        <v>46</v>
      </c>
      <c r="B49" s="2">
        <v>97642</v>
      </c>
      <c r="C49" s="2">
        <v>169</v>
      </c>
      <c r="D49">
        <v>1.72665</v>
      </c>
      <c r="E49" s="2">
        <v>97558</v>
      </c>
      <c r="F49">
        <v>0.99819080000000004</v>
      </c>
      <c r="G49">
        <v>36.700000000000003</v>
      </c>
      <c r="H49" t="s">
        <v>9</v>
      </c>
    </row>
    <row r="50" spans="1:8" x14ac:dyDescent="0.3">
      <c r="A50" s="2">
        <v>47</v>
      </c>
      <c r="B50" s="2">
        <v>97473</v>
      </c>
      <c r="C50" s="2">
        <v>184</v>
      </c>
      <c r="D50">
        <v>1.8917999999999999</v>
      </c>
      <c r="E50" s="2">
        <v>97381</v>
      </c>
      <c r="F50">
        <v>0.99804150000000003</v>
      </c>
      <c r="G50">
        <v>35.762999999999998</v>
      </c>
      <c r="H50" t="s">
        <v>9</v>
      </c>
    </row>
    <row r="51" spans="1:8" x14ac:dyDescent="0.3">
      <c r="A51" s="2">
        <v>48</v>
      </c>
      <c r="B51" s="2">
        <v>97289</v>
      </c>
      <c r="C51" s="2">
        <v>197</v>
      </c>
      <c r="D51">
        <v>2.0253000000000001</v>
      </c>
      <c r="E51" s="2">
        <v>97190</v>
      </c>
      <c r="F51">
        <v>0.99790060000000003</v>
      </c>
      <c r="G51">
        <v>34.83</v>
      </c>
      <c r="H51" t="s">
        <v>9</v>
      </c>
    </row>
    <row r="52" spans="1:8" x14ac:dyDescent="0.3">
      <c r="A52" s="2">
        <v>49</v>
      </c>
      <c r="B52" s="2">
        <v>97092</v>
      </c>
      <c r="C52" s="2">
        <v>211</v>
      </c>
      <c r="D52">
        <v>2.1736300000000002</v>
      </c>
      <c r="E52" s="2">
        <v>96986</v>
      </c>
      <c r="F52">
        <v>0.9977414</v>
      </c>
      <c r="G52">
        <v>33.9</v>
      </c>
      <c r="H52" t="s">
        <v>9</v>
      </c>
    </row>
    <row r="53" spans="1:8" x14ac:dyDescent="0.3">
      <c r="A53" s="2">
        <v>50</v>
      </c>
      <c r="B53" s="2">
        <v>96881</v>
      </c>
      <c r="C53" s="2">
        <v>227</v>
      </c>
      <c r="D53">
        <v>2.3437600000000001</v>
      </c>
      <c r="E53" s="2">
        <v>96767</v>
      </c>
      <c r="F53">
        <v>0.9975581</v>
      </c>
      <c r="G53">
        <v>32.972000000000001</v>
      </c>
      <c r="H53" t="s">
        <v>9</v>
      </c>
    </row>
    <row r="54" spans="1:8" x14ac:dyDescent="0.3">
      <c r="A54" s="2">
        <v>51</v>
      </c>
      <c r="B54" s="2">
        <v>96654</v>
      </c>
      <c r="C54" s="2">
        <v>246</v>
      </c>
      <c r="D54">
        <v>2.5403199999999999</v>
      </c>
      <c r="E54" s="2">
        <v>96531</v>
      </c>
      <c r="F54">
        <v>0.99735079999999998</v>
      </c>
      <c r="G54">
        <v>32.048999999999999</v>
      </c>
      <c r="H54" t="s">
        <v>9</v>
      </c>
    </row>
    <row r="55" spans="1:8" x14ac:dyDescent="0.3">
      <c r="A55" s="2">
        <v>52</v>
      </c>
      <c r="B55" s="2">
        <v>96408</v>
      </c>
      <c r="C55" s="2">
        <v>266</v>
      </c>
      <c r="D55">
        <v>2.7582900000000001</v>
      </c>
      <c r="E55" s="2">
        <v>96275</v>
      </c>
      <c r="F55">
        <v>0.99707590000000001</v>
      </c>
      <c r="G55">
        <v>31.129000000000001</v>
      </c>
      <c r="H55" t="s">
        <v>9</v>
      </c>
    </row>
    <row r="56" spans="1:8" x14ac:dyDescent="0.3">
      <c r="A56" s="2">
        <v>53</v>
      </c>
      <c r="B56" s="2">
        <v>96142</v>
      </c>
      <c r="C56" s="2">
        <v>297</v>
      </c>
      <c r="D56">
        <v>3.0904400000000001</v>
      </c>
      <c r="E56" s="2">
        <v>95994</v>
      </c>
      <c r="F56">
        <v>0.99676509999999996</v>
      </c>
      <c r="G56">
        <v>30.213999999999999</v>
      </c>
      <c r="H56" t="s">
        <v>9</v>
      </c>
    </row>
    <row r="57" spans="1:8" x14ac:dyDescent="0.3">
      <c r="A57" s="2">
        <v>54</v>
      </c>
      <c r="B57" s="2">
        <v>95845</v>
      </c>
      <c r="C57" s="2">
        <v>324</v>
      </c>
      <c r="D57">
        <v>3.3797199999999998</v>
      </c>
      <c r="E57" s="2">
        <v>95683</v>
      </c>
      <c r="F57">
        <v>0.99644140000000003</v>
      </c>
      <c r="G57">
        <v>29.306000000000001</v>
      </c>
      <c r="H57" t="s">
        <v>9</v>
      </c>
    </row>
    <row r="58" spans="1:8" x14ac:dyDescent="0.3">
      <c r="A58" s="2">
        <v>55</v>
      </c>
      <c r="B58" s="2">
        <v>95521</v>
      </c>
      <c r="C58" s="2">
        <v>357</v>
      </c>
      <c r="D58">
        <v>3.7381700000000002</v>
      </c>
      <c r="E58" s="2">
        <v>95343</v>
      </c>
      <c r="F58">
        <v>0.99607230000000002</v>
      </c>
      <c r="G58">
        <v>28.402999999999999</v>
      </c>
      <c r="H58" t="s">
        <v>9</v>
      </c>
    </row>
    <row r="59" spans="1:8" x14ac:dyDescent="0.3">
      <c r="A59" s="2">
        <v>56</v>
      </c>
      <c r="B59" s="2">
        <v>95164</v>
      </c>
      <c r="C59" s="2">
        <v>392</v>
      </c>
      <c r="D59">
        <v>4.1179899999999998</v>
      </c>
      <c r="E59" s="2">
        <v>94968</v>
      </c>
      <c r="F59">
        <v>0.99566120000000002</v>
      </c>
      <c r="G59">
        <v>27.507999999999999</v>
      </c>
      <c r="H59" t="s">
        <v>9</v>
      </c>
    </row>
    <row r="60" spans="1:8" x14ac:dyDescent="0.3">
      <c r="A60" s="2">
        <v>57</v>
      </c>
      <c r="B60" s="2">
        <v>94772</v>
      </c>
      <c r="C60" s="2">
        <v>432</v>
      </c>
      <c r="D60">
        <v>4.5604899999999997</v>
      </c>
      <c r="E60" s="2">
        <v>94556</v>
      </c>
      <c r="F60">
        <v>0.99521590000000004</v>
      </c>
      <c r="G60">
        <v>26.62</v>
      </c>
      <c r="H60" t="s">
        <v>9</v>
      </c>
    </row>
    <row r="61" spans="1:8" x14ac:dyDescent="0.3">
      <c r="A61" s="2">
        <v>58</v>
      </c>
      <c r="B61" s="2">
        <v>94340</v>
      </c>
      <c r="C61" s="2">
        <v>473</v>
      </c>
      <c r="D61">
        <v>5.0087200000000003</v>
      </c>
      <c r="E61" s="2">
        <v>94104</v>
      </c>
      <c r="F61">
        <v>0.99475820000000004</v>
      </c>
      <c r="G61">
        <v>25.739000000000001</v>
      </c>
      <c r="H61" t="s">
        <v>9</v>
      </c>
    </row>
    <row r="62" spans="1:8" x14ac:dyDescent="0.3">
      <c r="A62" s="2">
        <v>59</v>
      </c>
      <c r="B62" s="2">
        <v>93868</v>
      </c>
      <c r="C62" s="2">
        <v>514</v>
      </c>
      <c r="D62">
        <v>5.47607</v>
      </c>
      <c r="E62" s="2">
        <v>93611</v>
      </c>
      <c r="F62">
        <v>0.99429299999999998</v>
      </c>
      <c r="G62">
        <v>24.867000000000001</v>
      </c>
      <c r="H62" t="s">
        <v>9</v>
      </c>
    </row>
    <row r="63" spans="1:8" x14ac:dyDescent="0.3">
      <c r="A63" s="2">
        <v>60</v>
      </c>
      <c r="B63" s="2">
        <v>93354</v>
      </c>
      <c r="C63" s="2">
        <v>554</v>
      </c>
      <c r="D63">
        <v>5.9392500000000004</v>
      </c>
      <c r="E63" s="2">
        <v>93076</v>
      </c>
      <c r="F63">
        <v>0.99379019999999996</v>
      </c>
      <c r="G63">
        <v>24.001000000000001</v>
      </c>
      <c r="H63" t="s">
        <v>9</v>
      </c>
    </row>
    <row r="64" spans="1:8" x14ac:dyDescent="0.3">
      <c r="A64" s="2">
        <v>61</v>
      </c>
      <c r="B64" s="2">
        <v>92799</v>
      </c>
      <c r="C64" s="2">
        <v>602</v>
      </c>
      <c r="D64">
        <v>6.4818800000000003</v>
      </c>
      <c r="E64" s="2">
        <v>92498</v>
      </c>
      <c r="F64">
        <v>0.99322880000000002</v>
      </c>
      <c r="G64">
        <v>23.140999999999998</v>
      </c>
      <c r="H64" t="s">
        <v>9</v>
      </c>
    </row>
    <row r="65" spans="1:8" x14ac:dyDescent="0.3">
      <c r="A65" s="2">
        <v>62</v>
      </c>
      <c r="B65" s="2">
        <v>92198</v>
      </c>
      <c r="C65" s="2">
        <v>651</v>
      </c>
      <c r="D65">
        <v>7.0624500000000001</v>
      </c>
      <c r="E65" s="2">
        <v>91872</v>
      </c>
      <c r="F65">
        <v>0.99256299999999997</v>
      </c>
      <c r="G65">
        <v>22.289000000000001</v>
      </c>
      <c r="H65" t="s">
        <v>9</v>
      </c>
    </row>
    <row r="66" spans="1:8" x14ac:dyDescent="0.3">
      <c r="A66" s="2">
        <v>63</v>
      </c>
      <c r="B66" s="2">
        <v>91547</v>
      </c>
      <c r="C66" s="2">
        <v>715</v>
      </c>
      <c r="D66">
        <v>7.8141800000000003</v>
      </c>
      <c r="E66" s="2">
        <v>91189</v>
      </c>
      <c r="F66">
        <v>0.99179459999999997</v>
      </c>
      <c r="G66">
        <v>21.443999999999999</v>
      </c>
      <c r="H66" t="s">
        <v>9</v>
      </c>
    </row>
    <row r="67" spans="1:8" x14ac:dyDescent="0.3">
      <c r="A67" s="2">
        <v>64</v>
      </c>
      <c r="B67" s="2">
        <v>90831</v>
      </c>
      <c r="C67" s="2">
        <v>781</v>
      </c>
      <c r="D67">
        <v>8.5997800000000009</v>
      </c>
      <c r="E67" s="2">
        <v>90441</v>
      </c>
      <c r="F67">
        <v>0.99093690000000001</v>
      </c>
      <c r="G67">
        <v>20.609000000000002</v>
      </c>
      <c r="H67" t="s">
        <v>9</v>
      </c>
    </row>
    <row r="68" spans="1:8" x14ac:dyDescent="0.3">
      <c r="A68" s="2">
        <v>65</v>
      </c>
      <c r="B68" s="2">
        <v>90050</v>
      </c>
      <c r="C68" s="2">
        <v>858</v>
      </c>
      <c r="D68">
        <v>9.5305300000000006</v>
      </c>
      <c r="E68" s="2">
        <v>89621</v>
      </c>
      <c r="F68">
        <v>0.98993140000000002</v>
      </c>
      <c r="G68">
        <v>19.783000000000001</v>
      </c>
      <c r="H68" t="s">
        <v>9</v>
      </c>
    </row>
    <row r="69" spans="1:8" x14ac:dyDescent="0.3">
      <c r="A69" s="2">
        <v>66</v>
      </c>
      <c r="B69" s="2">
        <v>89192</v>
      </c>
      <c r="C69" s="2">
        <v>946</v>
      </c>
      <c r="D69">
        <v>10.61181</v>
      </c>
      <c r="E69" s="2">
        <v>88719</v>
      </c>
      <c r="F69">
        <v>0.98876470000000005</v>
      </c>
      <c r="G69">
        <v>18.969000000000001</v>
      </c>
      <c r="H69" t="s">
        <v>9</v>
      </c>
    </row>
    <row r="70" spans="1:8" x14ac:dyDescent="0.3">
      <c r="A70" s="2">
        <v>67</v>
      </c>
      <c r="B70" s="2">
        <v>88245</v>
      </c>
      <c r="C70" s="2">
        <v>1047</v>
      </c>
      <c r="D70">
        <v>11.86539</v>
      </c>
      <c r="E70" s="2">
        <v>87722</v>
      </c>
      <c r="F70">
        <v>0.98755309999999996</v>
      </c>
      <c r="G70">
        <v>18.167000000000002</v>
      </c>
      <c r="H70" t="s">
        <v>9</v>
      </c>
    </row>
    <row r="71" spans="1:8" x14ac:dyDescent="0.3">
      <c r="A71" s="2">
        <v>68</v>
      </c>
      <c r="B71" s="2">
        <v>87198</v>
      </c>
      <c r="C71" s="2">
        <v>1137</v>
      </c>
      <c r="D71">
        <v>13.03547</v>
      </c>
      <c r="E71" s="2">
        <v>86630</v>
      </c>
      <c r="F71">
        <v>0.98630019999999996</v>
      </c>
      <c r="G71">
        <v>17.379000000000001</v>
      </c>
      <c r="H71" t="s">
        <v>9</v>
      </c>
    </row>
    <row r="72" spans="1:8" x14ac:dyDescent="0.3">
      <c r="A72" s="2">
        <v>69</v>
      </c>
      <c r="B72" s="2">
        <v>86062</v>
      </c>
      <c r="C72" s="2">
        <v>1237</v>
      </c>
      <c r="D72">
        <v>14.3729</v>
      </c>
      <c r="E72" s="2">
        <v>85443</v>
      </c>
      <c r="F72">
        <v>0.98501799999999995</v>
      </c>
      <c r="G72">
        <v>16.602</v>
      </c>
      <c r="H72" t="s">
        <v>9</v>
      </c>
    </row>
    <row r="73" spans="1:8" x14ac:dyDescent="0.3">
      <c r="A73" s="2">
        <v>70</v>
      </c>
      <c r="B73" s="2">
        <v>84825</v>
      </c>
      <c r="C73" s="2">
        <v>1323</v>
      </c>
      <c r="D73">
        <v>15.600070000000001</v>
      </c>
      <c r="E73" s="2">
        <v>84163</v>
      </c>
      <c r="F73">
        <v>0.98351169999999999</v>
      </c>
      <c r="G73">
        <v>15.837</v>
      </c>
      <c r="H73" t="s">
        <v>9</v>
      </c>
    </row>
    <row r="74" spans="1:8" x14ac:dyDescent="0.3">
      <c r="A74" s="2">
        <v>71</v>
      </c>
      <c r="B74" s="2">
        <v>83501</v>
      </c>
      <c r="C74" s="2">
        <v>1452</v>
      </c>
      <c r="D74">
        <v>17.390630000000002</v>
      </c>
      <c r="E74" s="2">
        <v>82775</v>
      </c>
      <c r="F74">
        <v>0.98166249999999999</v>
      </c>
      <c r="G74">
        <v>15.08</v>
      </c>
      <c r="H74" t="s">
        <v>9</v>
      </c>
    </row>
    <row r="75" spans="1:8" x14ac:dyDescent="0.3">
      <c r="A75" s="2">
        <v>72</v>
      </c>
      <c r="B75" s="2">
        <v>82049</v>
      </c>
      <c r="C75" s="2">
        <v>1584</v>
      </c>
      <c r="D75">
        <v>19.301069999999999</v>
      </c>
      <c r="E75" s="2">
        <v>81257</v>
      </c>
      <c r="F75">
        <v>0.97951089999999996</v>
      </c>
      <c r="G75">
        <v>14.337999999999999</v>
      </c>
      <c r="H75" t="s">
        <v>9</v>
      </c>
    </row>
    <row r="76" spans="1:8" x14ac:dyDescent="0.3">
      <c r="A76" s="2">
        <v>73</v>
      </c>
      <c r="B76" s="2">
        <v>80466</v>
      </c>
      <c r="C76" s="2">
        <v>1746</v>
      </c>
      <c r="D76">
        <v>21.700600000000001</v>
      </c>
      <c r="E76" s="2">
        <v>79593</v>
      </c>
      <c r="F76">
        <v>0.97715870000000005</v>
      </c>
      <c r="G76">
        <v>13.61</v>
      </c>
      <c r="H76" t="s">
        <v>9</v>
      </c>
    </row>
    <row r="77" spans="1:8" x14ac:dyDescent="0.3">
      <c r="A77" s="2">
        <v>74</v>
      </c>
      <c r="B77" s="2">
        <v>78719</v>
      </c>
      <c r="C77" s="2">
        <v>1890</v>
      </c>
      <c r="D77">
        <v>24.007339999999999</v>
      </c>
      <c r="E77" s="2">
        <v>77775</v>
      </c>
      <c r="F77">
        <v>0.97452510000000003</v>
      </c>
      <c r="G77">
        <v>12.901</v>
      </c>
      <c r="H77" t="s">
        <v>9</v>
      </c>
    </row>
    <row r="78" spans="1:8" x14ac:dyDescent="0.3">
      <c r="A78" s="2">
        <v>75</v>
      </c>
      <c r="B78" s="2">
        <v>76830</v>
      </c>
      <c r="C78" s="2">
        <v>2073</v>
      </c>
      <c r="D78">
        <v>26.978629999999999</v>
      </c>
      <c r="E78" s="2">
        <v>75793</v>
      </c>
      <c r="F78">
        <v>0.9720896</v>
      </c>
      <c r="G78">
        <v>12.206</v>
      </c>
      <c r="H78" t="s">
        <v>9</v>
      </c>
    </row>
    <row r="79" spans="1:8" x14ac:dyDescent="0.3">
      <c r="A79" s="2">
        <v>76</v>
      </c>
      <c r="B79" s="2">
        <v>74757</v>
      </c>
      <c r="C79" s="2">
        <v>2158</v>
      </c>
      <c r="D79">
        <v>28.868020000000001</v>
      </c>
      <c r="E79" s="2">
        <v>73678</v>
      </c>
      <c r="F79">
        <v>0.96963339999999998</v>
      </c>
      <c r="G79">
        <v>11.531000000000001</v>
      </c>
      <c r="H79" t="s">
        <v>9</v>
      </c>
    </row>
    <row r="80" spans="1:8" x14ac:dyDescent="0.3">
      <c r="A80" s="2">
        <v>77</v>
      </c>
      <c r="B80" s="2">
        <v>72599</v>
      </c>
      <c r="C80" s="2">
        <v>2317</v>
      </c>
      <c r="D80">
        <v>31.90971</v>
      </c>
      <c r="E80" s="2">
        <v>71440</v>
      </c>
      <c r="F80">
        <v>0.96605830000000004</v>
      </c>
      <c r="G80">
        <v>10.858000000000001</v>
      </c>
      <c r="H80" t="s">
        <v>9</v>
      </c>
    </row>
    <row r="81" spans="1:8" x14ac:dyDescent="0.3">
      <c r="A81" s="2">
        <v>78</v>
      </c>
      <c r="B81" s="2">
        <v>70282</v>
      </c>
      <c r="C81" s="2">
        <v>2533</v>
      </c>
      <c r="D81">
        <v>36.040700000000001</v>
      </c>
      <c r="E81" s="2">
        <v>69016</v>
      </c>
      <c r="F81">
        <v>0.96144940000000001</v>
      </c>
      <c r="G81">
        <v>10.199999999999999</v>
      </c>
      <c r="H81" t="s">
        <v>9</v>
      </c>
    </row>
    <row r="82" spans="1:8" x14ac:dyDescent="0.3">
      <c r="A82" s="2">
        <v>79</v>
      </c>
      <c r="B82" s="2">
        <v>67749</v>
      </c>
      <c r="C82" s="2">
        <v>2788</v>
      </c>
      <c r="D82">
        <v>41.154290000000003</v>
      </c>
      <c r="E82" s="2">
        <v>66355</v>
      </c>
      <c r="F82">
        <v>0.95643710000000004</v>
      </c>
      <c r="G82">
        <v>9.5619999999999994</v>
      </c>
      <c r="H82" t="s">
        <v>9</v>
      </c>
    </row>
    <row r="83" spans="1:8" x14ac:dyDescent="0.3">
      <c r="A83" s="2">
        <v>80</v>
      </c>
      <c r="B83" s="2">
        <v>64961</v>
      </c>
      <c r="C83" s="2">
        <v>2993</v>
      </c>
      <c r="D83">
        <v>46.07497</v>
      </c>
      <c r="E83" s="2">
        <v>63464</v>
      </c>
      <c r="F83">
        <v>0.95031679999999996</v>
      </c>
      <c r="G83">
        <v>8.9510000000000005</v>
      </c>
      <c r="H83" t="s">
        <v>9</v>
      </c>
    </row>
    <row r="84" spans="1:8" x14ac:dyDescent="0.3">
      <c r="A84" s="2">
        <v>81</v>
      </c>
      <c r="B84" s="2">
        <v>61968</v>
      </c>
      <c r="C84" s="2">
        <v>3313</v>
      </c>
      <c r="D84">
        <v>53.465629999999997</v>
      </c>
      <c r="E84" s="2">
        <v>60311</v>
      </c>
      <c r="F84">
        <v>0.94350710000000004</v>
      </c>
      <c r="G84">
        <v>8.36</v>
      </c>
      <c r="H84" t="s">
        <v>9</v>
      </c>
    </row>
    <row r="85" spans="1:8" x14ac:dyDescent="0.3">
      <c r="A85" s="2">
        <v>82</v>
      </c>
      <c r="B85" s="2">
        <v>58655</v>
      </c>
      <c r="C85" s="2">
        <v>3501</v>
      </c>
      <c r="D85">
        <v>59.691119999999998</v>
      </c>
      <c r="E85" s="2">
        <v>56904</v>
      </c>
      <c r="F85">
        <v>0.93689219999999995</v>
      </c>
      <c r="G85">
        <v>7.8040000000000003</v>
      </c>
      <c r="H85" t="s">
        <v>9</v>
      </c>
    </row>
    <row r="86" spans="1:8" x14ac:dyDescent="0.3">
      <c r="A86" s="2">
        <v>83</v>
      </c>
      <c r="B86" s="2">
        <v>55154</v>
      </c>
      <c r="C86" s="2">
        <v>3681</v>
      </c>
      <c r="D86">
        <v>66.741389999999996</v>
      </c>
      <c r="E86" s="2">
        <v>53313</v>
      </c>
      <c r="F86">
        <v>0.92914300000000005</v>
      </c>
      <c r="G86">
        <v>7.2670000000000003</v>
      </c>
      <c r="H86" t="s">
        <v>9</v>
      </c>
    </row>
    <row r="87" spans="1:8" x14ac:dyDescent="0.3">
      <c r="A87" s="2">
        <v>84</v>
      </c>
      <c r="B87" s="2">
        <v>51473</v>
      </c>
      <c r="C87" s="2">
        <v>3874</v>
      </c>
      <c r="D87">
        <v>75.266909999999996</v>
      </c>
      <c r="E87" s="2">
        <v>49535</v>
      </c>
      <c r="F87">
        <v>0.92101230000000001</v>
      </c>
      <c r="G87">
        <v>6.7510000000000003</v>
      </c>
      <c r="H87" t="s">
        <v>9</v>
      </c>
    </row>
    <row r="88" spans="1:8" x14ac:dyDescent="0.3">
      <c r="A88" s="2">
        <v>85</v>
      </c>
      <c r="B88" s="2">
        <v>47598</v>
      </c>
      <c r="C88" s="2">
        <v>3951</v>
      </c>
      <c r="D88">
        <v>83.011319999999998</v>
      </c>
      <c r="E88" s="2">
        <v>45623</v>
      </c>
      <c r="F88">
        <v>0.91196359999999999</v>
      </c>
      <c r="G88">
        <v>6.26</v>
      </c>
      <c r="H88" t="s">
        <v>9</v>
      </c>
    </row>
    <row r="89" spans="1:8" x14ac:dyDescent="0.3">
      <c r="A89" s="2">
        <v>86</v>
      </c>
      <c r="B89" s="2">
        <v>43647</v>
      </c>
      <c r="C89" s="2">
        <v>4082</v>
      </c>
      <c r="D89">
        <v>93.516390000000001</v>
      </c>
      <c r="E89" s="2">
        <v>41606</v>
      </c>
      <c r="F89">
        <v>0.90011490000000005</v>
      </c>
      <c r="G89">
        <v>5.7809999999999997</v>
      </c>
      <c r="H89" t="s">
        <v>9</v>
      </c>
    </row>
    <row r="90" spans="1:8" x14ac:dyDescent="0.3">
      <c r="A90" s="2">
        <v>87</v>
      </c>
      <c r="B90" s="2">
        <v>39565</v>
      </c>
      <c r="C90" s="2">
        <v>4230</v>
      </c>
      <c r="D90">
        <v>106.91085</v>
      </c>
      <c r="E90" s="2">
        <v>37450</v>
      </c>
      <c r="F90">
        <v>0.88592269999999995</v>
      </c>
      <c r="G90">
        <v>5.3259999999999996</v>
      </c>
      <c r="H90" t="s">
        <v>9</v>
      </c>
    </row>
    <row r="91" spans="1:8" x14ac:dyDescent="0.3">
      <c r="A91" s="2">
        <v>88</v>
      </c>
      <c r="B91" s="2">
        <v>35335</v>
      </c>
      <c r="C91" s="2">
        <v>4315</v>
      </c>
      <c r="D91">
        <v>122.10169</v>
      </c>
      <c r="E91" s="2">
        <v>33178</v>
      </c>
      <c r="F91">
        <v>0.87039169999999999</v>
      </c>
      <c r="G91">
        <v>4.9039999999999999</v>
      </c>
      <c r="H91" t="s">
        <v>9</v>
      </c>
    </row>
    <row r="92" spans="1:8" x14ac:dyDescent="0.3">
      <c r="A92" s="2">
        <v>89</v>
      </c>
      <c r="B92" s="2">
        <v>31021</v>
      </c>
      <c r="C92" s="2">
        <v>4286</v>
      </c>
      <c r="D92">
        <v>138.15902</v>
      </c>
      <c r="E92" s="2">
        <v>28878</v>
      </c>
      <c r="F92">
        <v>0.85369839999999997</v>
      </c>
      <c r="G92">
        <v>4.5170000000000003</v>
      </c>
      <c r="H92" t="s">
        <v>9</v>
      </c>
    </row>
    <row r="93" spans="1:8" x14ac:dyDescent="0.3">
      <c r="A93" s="2">
        <v>90</v>
      </c>
      <c r="B93" s="2">
        <v>26735</v>
      </c>
      <c r="C93" s="2">
        <v>4164</v>
      </c>
      <c r="D93">
        <v>155.74941000000001</v>
      </c>
      <c r="E93" s="2">
        <v>24653</v>
      </c>
      <c r="F93">
        <v>0.83556739999999996</v>
      </c>
      <c r="G93">
        <v>4.16</v>
      </c>
      <c r="H93" t="s">
        <v>9</v>
      </c>
    </row>
    <row r="94" spans="1:8" x14ac:dyDescent="0.3">
      <c r="A94" s="2">
        <v>91</v>
      </c>
      <c r="B94" s="2">
        <v>22571</v>
      </c>
      <c r="C94" s="2">
        <v>3944</v>
      </c>
      <c r="D94">
        <v>174.71771000000001</v>
      </c>
      <c r="E94" s="2">
        <v>20599</v>
      </c>
      <c r="F94">
        <v>0.81641960000000002</v>
      </c>
      <c r="G94">
        <v>3.8359999999999999</v>
      </c>
      <c r="H94" t="s">
        <v>9</v>
      </c>
    </row>
    <row r="95" spans="1:8" x14ac:dyDescent="0.3">
      <c r="A95" s="2">
        <v>92</v>
      </c>
      <c r="B95" s="2">
        <v>18628</v>
      </c>
      <c r="C95" s="2">
        <v>3620</v>
      </c>
      <c r="D95">
        <v>194.31932</v>
      </c>
      <c r="E95" s="2">
        <v>16818</v>
      </c>
      <c r="F95">
        <v>0.79718029999999995</v>
      </c>
      <c r="G95">
        <v>3.5419999999999998</v>
      </c>
      <c r="H95" t="s">
        <v>9</v>
      </c>
    </row>
    <row r="96" spans="1:8" x14ac:dyDescent="0.3">
      <c r="A96" s="2">
        <v>93</v>
      </c>
      <c r="B96" s="2">
        <v>15008</v>
      </c>
      <c r="C96" s="2">
        <v>3202</v>
      </c>
      <c r="D96">
        <v>213.37019000000001</v>
      </c>
      <c r="E96" s="2">
        <v>13407</v>
      </c>
      <c r="F96">
        <v>0.77633620000000003</v>
      </c>
      <c r="G96">
        <v>3.2759999999999998</v>
      </c>
      <c r="H96" t="s">
        <v>9</v>
      </c>
    </row>
    <row r="97" spans="1:8" x14ac:dyDescent="0.3">
      <c r="A97" s="2">
        <v>94</v>
      </c>
      <c r="B97" s="2">
        <v>11806</v>
      </c>
      <c r="C97" s="2">
        <v>2795</v>
      </c>
      <c r="D97">
        <v>236.74941999999999</v>
      </c>
      <c r="E97" s="2">
        <v>10408</v>
      </c>
      <c r="F97">
        <v>0.75456719999999999</v>
      </c>
      <c r="G97">
        <v>3.0289999999999999</v>
      </c>
      <c r="H97" t="s">
        <v>9</v>
      </c>
    </row>
    <row r="98" spans="1:8" x14ac:dyDescent="0.3">
      <c r="A98" s="2">
        <v>95</v>
      </c>
      <c r="B98" s="2">
        <v>9011</v>
      </c>
      <c r="C98" s="2">
        <v>2314</v>
      </c>
      <c r="D98">
        <v>256.80968999999999</v>
      </c>
      <c r="E98" s="2">
        <v>7854</v>
      </c>
      <c r="F98">
        <v>0.73417710000000003</v>
      </c>
      <c r="G98">
        <v>2.8130000000000002</v>
      </c>
      <c r="H98" t="s">
        <v>9</v>
      </c>
    </row>
    <row r="99" spans="1:8" x14ac:dyDescent="0.3">
      <c r="A99" s="2">
        <v>96</v>
      </c>
      <c r="B99" s="2">
        <v>6697</v>
      </c>
      <c r="C99" s="2">
        <v>1861</v>
      </c>
      <c r="D99">
        <v>277.95062999999999</v>
      </c>
      <c r="E99" s="2">
        <v>5766</v>
      </c>
      <c r="F99">
        <v>0.7131402</v>
      </c>
      <c r="G99">
        <v>2.6120000000000001</v>
      </c>
      <c r="H99" t="s">
        <v>9</v>
      </c>
    </row>
    <row r="100" spans="1:8" x14ac:dyDescent="0.3">
      <c r="A100" s="2">
        <v>97</v>
      </c>
      <c r="B100" s="2">
        <v>4835</v>
      </c>
      <c r="C100" s="2">
        <v>1447</v>
      </c>
      <c r="D100">
        <v>299.19853999999998</v>
      </c>
      <c r="E100" s="2">
        <v>4112</v>
      </c>
      <c r="F100">
        <v>0.69176970000000004</v>
      </c>
      <c r="G100">
        <v>2.4249999999999998</v>
      </c>
      <c r="H100" t="s">
        <v>9</v>
      </c>
    </row>
    <row r="101" spans="1:8" x14ac:dyDescent="0.3">
      <c r="A101" s="2">
        <v>98</v>
      </c>
      <c r="B101" s="2">
        <v>3389</v>
      </c>
      <c r="C101" s="2">
        <v>1088</v>
      </c>
      <c r="D101">
        <v>321.11817000000002</v>
      </c>
      <c r="E101" s="2">
        <v>2845</v>
      </c>
      <c r="F101">
        <v>0.66940060000000001</v>
      </c>
      <c r="G101">
        <v>2.2469999999999999</v>
      </c>
      <c r="H101" t="s">
        <v>9</v>
      </c>
    </row>
    <row r="102" spans="1:8" x14ac:dyDescent="0.3">
      <c r="A102" s="2">
        <v>99</v>
      </c>
      <c r="B102" s="2">
        <v>2300</v>
      </c>
      <c r="C102" s="2">
        <v>793</v>
      </c>
      <c r="D102">
        <v>344.56544000000002</v>
      </c>
      <c r="E102" s="2">
        <v>1904</v>
      </c>
      <c r="F102">
        <v>0.64362200000000003</v>
      </c>
      <c r="G102">
        <v>2.073</v>
      </c>
      <c r="H102" t="s">
        <v>9</v>
      </c>
    </row>
    <row r="103" spans="1:8" x14ac:dyDescent="0.3">
      <c r="A103" s="2">
        <v>100</v>
      </c>
      <c r="B103" s="2">
        <v>1508</v>
      </c>
      <c r="C103" s="2">
        <v>565</v>
      </c>
      <c r="D103">
        <v>374.40046000000001</v>
      </c>
      <c r="E103" s="2">
        <v>1226</v>
      </c>
      <c r="F103">
        <v>0.61191499999999999</v>
      </c>
      <c r="G103">
        <v>1.901</v>
      </c>
      <c r="H103" t="s">
        <v>9</v>
      </c>
    </row>
    <row r="104" spans="1:8" x14ac:dyDescent="0.3">
      <c r="A104" s="2">
        <v>101</v>
      </c>
      <c r="B104" s="2">
        <v>943</v>
      </c>
      <c r="C104" s="2">
        <v>387</v>
      </c>
      <c r="D104">
        <v>409.95940000000002</v>
      </c>
      <c r="E104" s="2">
        <v>750</v>
      </c>
      <c r="F104">
        <v>0.57777880000000004</v>
      </c>
      <c r="G104">
        <v>1.7390000000000001</v>
      </c>
      <c r="H104" t="s">
        <v>9</v>
      </c>
    </row>
    <row r="105" spans="1:8" x14ac:dyDescent="0.3">
      <c r="A105" s="2">
        <v>102</v>
      </c>
      <c r="B105" s="2">
        <v>557</v>
      </c>
      <c r="C105" s="2">
        <v>247</v>
      </c>
      <c r="D105">
        <v>443.00261</v>
      </c>
      <c r="E105" s="2">
        <v>433</v>
      </c>
      <c r="F105">
        <v>0.5449389</v>
      </c>
      <c r="G105">
        <v>1.599</v>
      </c>
      <c r="H105" t="s">
        <v>9</v>
      </c>
    </row>
    <row r="106" spans="1:8" x14ac:dyDescent="0.3">
      <c r="A106" s="2">
        <v>103</v>
      </c>
      <c r="B106" s="2">
        <v>310</v>
      </c>
      <c r="C106" s="2">
        <v>148</v>
      </c>
      <c r="D106">
        <v>476.71021999999999</v>
      </c>
      <c r="E106" s="2">
        <v>236</v>
      </c>
      <c r="F106">
        <v>0.5115767</v>
      </c>
      <c r="G106">
        <v>1.474</v>
      </c>
      <c r="H106" t="s">
        <v>9</v>
      </c>
    </row>
    <row r="107" spans="1:8" x14ac:dyDescent="0.3">
      <c r="A107" s="2">
        <v>104</v>
      </c>
      <c r="B107" s="2">
        <v>162</v>
      </c>
      <c r="C107" s="2">
        <v>83</v>
      </c>
      <c r="D107">
        <v>510.80691000000002</v>
      </c>
      <c r="E107" s="2">
        <v>121</v>
      </c>
      <c r="F107">
        <v>0.47796119999999997</v>
      </c>
      <c r="G107">
        <v>1.36</v>
      </c>
      <c r="H107" t="s">
        <v>9</v>
      </c>
    </row>
    <row r="108" spans="1:8" x14ac:dyDescent="0.3">
      <c r="A108" s="2">
        <v>105</v>
      </c>
      <c r="B108" s="2">
        <v>79</v>
      </c>
      <c r="C108" s="2">
        <v>43</v>
      </c>
      <c r="D108">
        <v>544.99875999999995</v>
      </c>
      <c r="E108" s="2">
        <v>58</v>
      </c>
      <c r="F108">
        <v>0.44437130000000002</v>
      </c>
      <c r="G108">
        <v>1.2589999999999999</v>
      </c>
      <c r="H108" t="s">
        <v>9</v>
      </c>
    </row>
    <row r="109" spans="1:8" x14ac:dyDescent="0.3">
      <c r="A109" s="2">
        <v>106</v>
      </c>
      <c r="B109" s="2">
        <v>36</v>
      </c>
      <c r="C109" s="2">
        <v>21</v>
      </c>
      <c r="D109">
        <v>578.99113</v>
      </c>
      <c r="E109" s="2">
        <v>26</v>
      </c>
      <c r="F109">
        <v>0.41108349999999999</v>
      </c>
      <c r="G109">
        <v>1.1679999999999999</v>
      </c>
      <c r="H109" t="s">
        <v>9</v>
      </c>
    </row>
    <row r="110" spans="1:8" x14ac:dyDescent="0.3">
      <c r="A110" s="2">
        <v>107</v>
      </c>
      <c r="B110" s="2">
        <v>15</v>
      </c>
      <c r="C110" s="2">
        <v>9</v>
      </c>
      <c r="D110">
        <v>612.49165000000005</v>
      </c>
      <c r="E110" s="2">
        <v>11</v>
      </c>
      <c r="F110">
        <v>0.37836560000000002</v>
      </c>
      <c r="G110">
        <v>1.087</v>
      </c>
      <c r="H110" t="s">
        <v>9</v>
      </c>
    </row>
    <row r="111" spans="1:8" x14ac:dyDescent="0.3">
      <c r="A111" s="2">
        <v>108</v>
      </c>
      <c r="B111" s="2">
        <v>6</v>
      </c>
      <c r="C111" s="2">
        <v>4</v>
      </c>
      <c r="D111">
        <v>645.22826999999995</v>
      </c>
      <c r="E111" s="2">
        <v>4</v>
      </c>
      <c r="F111">
        <v>0.34646519999999997</v>
      </c>
      <c r="G111">
        <v>1.014</v>
      </c>
      <c r="H111" t="s">
        <v>9</v>
      </c>
    </row>
    <row r="112" spans="1:8" x14ac:dyDescent="0.3">
      <c r="A112" s="2">
        <v>109</v>
      </c>
      <c r="B112" s="2">
        <v>2</v>
      </c>
      <c r="C112" s="2">
        <v>1</v>
      </c>
      <c r="D112">
        <v>676.94844999999998</v>
      </c>
      <c r="E112" s="2">
        <v>1</v>
      </c>
      <c r="F112">
        <v>0.315608</v>
      </c>
      <c r="G112">
        <v>0.95</v>
      </c>
      <c r="H112" t="s">
        <v>9</v>
      </c>
    </row>
    <row r="113" spans="1:8" x14ac:dyDescent="0.3">
      <c r="A113" s="2">
        <v>110</v>
      </c>
      <c r="B113" s="2">
        <v>1</v>
      </c>
      <c r="C113" s="2">
        <v>0</v>
      </c>
      <c r="D113">
        <v>707.43335999999999</v>
      </c>
      <c r="E113" s="2">
        <v>0</v>
      </c>
      <c r="F113">
        <v>0.28598770000000001</v>
      </c>
      <c r="G113">
        <v>0.89300000000000002</v>
      </c>
      <c r="H113" t="s">
        <v>9</v>
      </c>
    </row>
    <row r="114" spans="1:8" x14ac:dyDescent="0.3">
      <c r="A114" s="2">
        <v>111</v>
      </c>
      <c r="B114" s="2">
        <v>0</v>
      </c>
      <c r="C114" s="2">
        <v>0</v>
      </c>
      <c r="D114">
        <v>736.49914000000001</v>
      </c>
      <c r="E114" s="2">
        <v>0</v>
      </c>
      <c r="F114">
        <v>0.25776490000000002</v>
      </c>
      <c r="G114">
        <v>0.84199999999999997</v>
      </c>
      <c r="H114" t="s">
        <v>9</v>
      </c>
    </row>
    <row r="115" spans="1:8" x14ac:dyDescent="0.3">
      <c r="A115" s="2">
        <v>112</v>
      </c>
      <c r="B115" s="2">
        <v>0</v>
      </c>
      <c r="C115" s="2">
        <v>0</v>
      </c>
      <c r="D115">
        <v>764.00322000000006</v>
      </c>
      <c r="E115" s="2">
        <v>0</v>
      </c>
      <c r="F115">
        <v>0.23106370000000001</v>
      </c>
      <c r="G115">
        <v>0.79700000000000004</v>
      </c>
      <c r="H115" t="s">
        <v>9</v>
      </c>
    </row>
    <row r="116" spans="1:8" x14ac:dyDescent="0.3">
      <c r="A116" s="2">
        <v>113</v>
      </c>
      <c r="B116" s="2">
        <v>0</v>
      </c>
      <c r="C116" s="2">
        <v>0</v>
      </c>
      <c r="D116">
        <v>789.83956000000001</v>
      </c>
      <c r="E116" s="2">
        <v>0</v>
      </c>
      <c r="F116">
        <v>0.20597460000000001</v>
      </c>
      <c r="G116">
        <v>0.75700000000000001</v>
      </c>
      <c r="H116" t="s">
        <v>9</v>
      </c>
    </row>
    <row r="117" spans="1:8" x14ac:dyDescent="0.3">
      <c r="A117" s="2">
        <v>114</v>
      </c>
      <c r="B117" s="2">
        <v>0</v>
      </c>
      <c r="C117" s="2">
        <v>0</v>
      </c>
      <c r="D117">
        <v>813.94299000000001</v>
      </c>
      <c r="E117" s="2">
        <v>0</v>
      </c>
      <c r="F117">
        <v>0.18255260000000001</v>
      </c>
      <c r="G117">
        <v>0.72099999999999997</v>
      </c>
      <c r="H117" t="s">
        <v>9</v>
      </c>
    </row>
    <row r="118" spans="1:8" x14ac:dyDescent="0.3">
      <c r="A118" s="2">
        <v>115</v>
      </c>
      <c r="B118" s="2">
        <v>0</v>
      </c>
      <c r="C118" s="2">
        <v>0</v>
      </c>
      <c r="D118">
        <v>836.28242999999998</v>
      </c>
      <c r="E118" s="2">
        <v>0</v>
      </c>
      <c r="F118">
        <v>0.16082250000000001</v>
      </c>
      <c r="G118">
        <v>0.69</v>
      </c>
      <c r="H118" t="s">
        <v>9</v>
      </c>
    </row>
    <row r="119" spans="1:8" x14ac:dyDescent="0.3">
      <c r="A119" s="2">
        <v>116</v>
      </c>
      <c r="B119" s="2">
        <v>0</v>
      </c>
      <c r="C119" s="2">
        <v>0</v>
      </c>
      <c r="D119">
        <v>856.86108999999999</v>
      </c>
      <c r="E119" s="2">
        <v>0</v>
      </c>
      <c r="F119">
        <v>0.14077899999999999</v>
      </c>
      <c r="G119">
        <v>0.66300000000000003</v>
      </c>
      <c r="H119" t="s">
        <v>9</v>
      </c>
    </row>
    <row r="120" spans="1:8" x14ac:dyDescent="0.3">
      <c r="A120" s="2">
        <v>117</v>
      </c>
      <c r="B120" s="2">
        <v>0</v>
      </c>
      <c r="C120" s="2">
        <v>0</v>
      </c>
      <c r="D120">
        <v>875.70764999999994</v>
      </c>
      <c r="E120" s="2">
        <v>0</v>
      </c>
      <c r="F120">
        <v>0.1223944</v>
      </c>
      <c r="G120">
        <v>0.63900000000000001</v>
      </c>
      <c r="H120" t="s">
        <v>9</v>
      </c>
    </row>
    <row r="121" spans="1:8" x14ac:dyDescent="0.3">
      <c r="A121" s="2">
        <v>118</v>
      </c>
      <c r="B121" s="2">
        <v>0</v>
      </c>
      <c r="C121" s="2">
        <v>0</v>
      </c>
      <c r="D121">
        <v>892.87536999999998</v>
      </c>
      <c r="E121" s="2">
        <v>0</v>
      </c>
      <c r="F121">
        <v>0.1056192</v>
      </c>
      <c r="G121">
        <v>0.61799999999999999</v>
      </c>
      <c r="H121" t="s">
        <v>9</v>
      </c>
    </row>
    <row r="122" spans="1:8" x14ac:dyDescent="0.3">
      <c r="A122" s="2">
        <v>119</v>
      </c>
      <c r="B122" s="2">
        <v>0</v>
      </c>
      <c r="C122" s="2">
        <v>0</v>
      </c>
      <c r="D122">
        <v>908.43416000000002</v>
      </c>
      <c r="E122" s="2">
        <v>0</v>
      </c>
      <c r="F122">
        <v>9.03886E-2</v>
      </c>
      <c r="G122">
        <v>0.59899999999999998</v>
      </c>
      <c r="H122" t="s">
        <v>9</v>
      </c>
    </row>
    <row r="123" spans="1:8" x14ac:dyDescent="0.3">
      <c r="A123" s="90" t="s">
        <v>10</v>
      </c>
      <c r="B123" s="91"/>
      <c r="C123" s="91"/>
      <c r="D123" s="91"/>
      <c r="E123" s="91"/>
      <c r="F123" s="91"/>
      <c r="G123" s="91"/>
      <c r="H123" s="91"/>
    </row>
  </sheetData>
  <mergeCells count="2">
    <mergeCell ref="A1:H1"/>
    <mergeCell ref="A123:H1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3A49-EA44-4963-BCFF-524C51BD3A2F}">
  <dimension ref="A1:AH171"/>
  <sheetViews>
    <sheetView topLeftCell="T1" workbookViewId="0">
      <selection activeCell="AF12" sqref="AF12"/>
    </sheetView>
  </sheetViews>
  <sheetFormatPr defaultRowHeight="14.4" x14ac:dyDescent="0.3"/>
  <cols>
    <col min="1" max="1" width="16.33203125" customWidth="1"/>
    <col min="2" max="2" width="34.44140625" customWidth="1"/>
    <col min="3" max="3" width="24.33203125" customWidth="1"/>
    <col min="4" max="4" width="24.88671875" customWidth="1"/>
    <col min="22" max="22" width="19.88671875" customWidth="1"/>
    <col min="23" max="23" width="20.109375" customWidth="1"/>
    <col min="24" max="24" width="18" customWidth="1"/>
    <col min="27" max="28" width="16.6640625" customWidth="1"/>
    <col min="29" max="29" width="17.5546875" customWidth="1"/>
    <col min="32" max="32" width="15.6640625" customWidth="1"/>
    <col min="33" max="33" width="15.33203125" customWidth="1"/>
    <col min="34" max="34" width="16.33203125" customWidth="1"/>
  </cols>
  <sheetData>
    <row r="1" spans="1:34" x14ac:dyDescent="0.3">
      <c r="G1" s="92" t="s">
        <v>83</v>
      </c>
      <c r="H1" s="92"/>
      <c r="I1" s="92"/>
      <c r="L1" s="92" t="s">
        <v>84</v>
      </c>
      <c r="M1" s="92"/>
      <c r="N1" s="92"/>
      <c r="Q1" s="93" t="s">
        <v>29</v>
      </c>
      <c r="R1" s="93"/>
      <c r="S1" s="93"/>
      <c r="V1" s="92" t="s">
        <v>83</v>
      </c>
      <c r="W1" s="93"/>
      <c r="X1" s="93"/>
      <c r="AA1" s="92" t="s">
        <v>84</v>
      </c>
      <c r="AB1" s="93"/>
      <c r="AC1" s="93"/>
      <c r="AF1" s="93" t="s">
        <v>29</v>
      </c>
      <c r="AG1" s="93"/>
      <c r="AH1" s="93"/>
    </row>
    <row r="2" spans="1:34" x14ac:dyDescent="0.3">
      <c r="B2" t="s">
        <v>22</v>
      </c>
      <c r="C2" s="17" t="s">
        <v>23</v>
      </c>
      <c r="D2" s="17" t="s">
        <v>24</v>
      </c>
      <c r="G2" t="s">
        <v>26</v>
      </c>
      <c r="H2" t="s">
        <v>27</v>
      </c>
      <c r="I2" t="s">
        <v>28</v>
      </c>
      <c r="L2" t="s">
        <v>26</v>
      </c>
      <c r="M2" t="s">
        <v>27</v>
      </c>
      <c r="N2" t="s">
        <v>28</v>
      </c>
      <c r="Q2" t="s">
        <v>26</v>
      </c>
      <c r="R2" t="s">
        <v>27</v>
      </c>
      <c r="S2" t="s">
        <v>28</v>
      </c>
      <c r="V2" t="s">
        <v>26</v>
      </c>
      <c r="W2" t="s">
        <v>27</v>
      </c>
      <c r="X2" t="s">
        <v>28</v>
      </c>
      <c r="AA2" t="s">
        <v>26</v>
      </c>
      <c r="AB2" t="s">
        <v>27</v>
      </c>
      <c r="AC2" t="s">
        <v>28</v>
      </c>
      <c r="AF2" t="s">
        <v>26</v>
      </c>
      <c r="AG2" t="s">
        <v>27</v>
      </c>
      <c r="AH2" t="s">
        <v>28</v>
      </c>
    </row>
    <row r="3" spans="1:34" ht="16.2" x14ac:dyDescent="0.3">
      <c r="A3" s="15" t="s">
        <v>14</v>
      </c>
      <c r="B3" s="5" t="s">
        <v>12</v>
      </c>
      <c r="C3" s="3" t="s">
        <v>12</v>
      </c>
      <c r="D3" s="3" t="s">
        <v>12</v>
      </c>
      <c r="G3" s="22"/>
      <c r="H3" s="22"/>
      <c r="I3" s="22"/>
      <c r="L3" s="22"/>
      <c r="M3" s="22"/>
      <c r="N3" s="22"/>
      <c r="Q3" s="22"/>
      <c r="R3" s="22"/>
      <c r="S3" s="22"/>
      <c r="V3" s="22"/>
      <c r="W3" s="22"/>
      <c r="X3" s="22"/>
      <c r="AA3" s="22"/>
      <c r="AB3" s="22"/>
      <c r="AC3" s="22"/>
      <c r="AF3" s="22"/>
      <c r="AG3" s="22"/>
      <c r="AH3" s="22"/>
    </row>
    <row r="4" spans="1:34" ht="28.8" x14ac:dyDescent="0.3">
      <c r="A4" s="12"/>
      <c r="B4" s="21" t="s">
        <v>13</v>
      </c>
      <c r="C4" s="9" t="s">
        <v>13</v>
      </c>
      <c r="D4" s="9" t="s">
        <v>13</v>
      </c>
      <c r="G4" s="22"/>
      <c r="H4" s="22"/>
      <c r="I4" s="22"/>
      <c r="L4" s="22"/>
      <c r="M4" s="22"/>
      <c r="N4" s="22"/>
      <c r="Q4" s="22"/>
      <c r="R4" s="22"/>
      <c r="S4" s="22"/>
      <c r="V4" s="22"/>
      <c r="W4" s="22"/>
      <c r="X4" s="22"/>
      <c r="AA4" s="22"/>
      <c r="AB4" s="22"/>
      <c r="AC4" s="22"/>
      <c r="AF4" s="22"/>
      <c r="AG4" s="22"/>
      <c r="AH4" s="22"/>
    </row>
    <row r="5" spans="1:34" x14ac:dyDescent="0.3">
      <c r="A5" s="14" t="s">
        <v>15</v>
      </c>
      <c r="B5" s="4">
        <v>1</v>
      </c>
      <c r="C5" s="10">
        <v>1</v>
      </c>
      <c r="D5" s="10">
        <v>1</v>
      </c>
      <c r="G5" s="4"/>
      <c r="H5" s="10"/>
      <c r="I5" s="10"/>
      <c r="L5" s="4"/>
      <c r="M5" s="10"/>
      <c r="N5" s="10"/>
      <c r="Q5" s="4"/>
      <c r="R5" s="10"/>
      <c r="S5" s="10"/>
      <c r="V5" s="4"/>
      <c r="W5" s="10"/>
      <c r="X5" s="10"/>
      <c r="AA5" s="4"/>
      <c r="AB5" s="10"/>
      <c r="AC5" s="10"/>
      <c r="AF5" s="4"/>
      <c r="AG5" s="10"/>
      <c r="AH5" s="10"/>
    </row>
    <row r="6" spans="1:34" x14ac:dyDescent="0.3">
      <c r="A6" s="14" t="s">
        <v>16</v>
      </c>
      <c r="B6" s="4">
        <v>20</v>
      </c>
      <c r="C6" s="10">
        <v>20</v>
      </c>
      <c r="D6" s="10">
        <v>20</v>
      </c>
      <c r="G6" s="4"/>
      <c r="H6" s="10"/>
      <c r="I6" s="10"/>
      <c r="L6" s="4"/>
      <c r="M6" s="10"/>
      <c r="N6" s="10"/>
      <c r="Q6" s="4"/>
      <c r="R6" s="10"/>
      <c r="S6" s="10"/>
      <c r="V6" s="4"/>
      <c r="W6" s="10"/>
      <c r="X6" s="10"/>
      <c r="AA6" s="4"/>
      <c r="AB6" s="10"/>
      <c r="AC6" s="10"/>
      <c r="AF6" s="4"/>
      <c r="AG6" s="10"/>
      <c r="AH6" s="10"/>
    </row>
    <row r="7" spans="1:34" x14ac:dyDescent="0.3">
      <c r="A7" s="14" t="s">
        <v>17</v>
      </c>
      <c r="B7" s="4">
        <v>40</v>
      </c>
      <c r="C7" s="10">
        <v>40</v>
      </c>
      <c r="D7" s="10">
        <v>40</v>
      </c>
      <c r="G7" s="4"/>
      <c r="H7" s="10"/>
      <c r="I7" s="10"/>
      <c r="L7" s="4"/>
      <c r="M7" s="10"/>
      <c r="N7" s="10"/>
      <c r="Q7" s="4"/>
      <c r="R7" s="10"/>
      <c r="S7" s="10"/>
      <c r="V7" s="4"/>
      <c r="W7" s="10"/>
      <c r="X7" s="10"/>
      <c r="AA7" s="4"/>
      <c r="AB7" s="10"/>
      <c r="AC7" s="10"/>
      <c r="AF7" s="4"/>
      <c r="AG7" s="10"/>
      <c r="AH7" s="10"/>
    </row>
    <row r="8" spans="1:34" x14ac:dyDescent="0.3">
      <c r="A8" s="14" t="s">
        <v>18</v>
      </c>
      <c r="B8" s="4">
        <v>3.3</v>
      </c>
      <c r="C8" s="10">
        <v>3.3</v>
      </c>
      <c r="D8" s="10">
        <v>3.3</v>
      </c>
      <c r="G8" s="4"/>
      <c r="H8" s="10"/>
      <c r="I8" s="10"/>
      <c r="L8" s="4"/>
      <c r="M8" s="10"/>
      <c r="N8" s="10"/>
      <c r="Q8" s="4"/>
      <c r="R8" s="10"/>
      <c r="S8" s="10"/>
      <c r="V8" s="4"/>
      <c r="W8" s="10"/>
      <c r="X8" s="10"/>
      <c r="AA8" s="4"/>
      <c r="AB8" s="10"/>
      <c r="AC8" s="10"/>
      <c r="AF8" s="4"/>
      <c r="AG8" s="10"/>
      <c r="AH8" s="10"/>
    </row>
    <row r="9" spans="1:34" x14ac:dyDescent="0.3">
      <c r="A9" s="14" t="s">
        <v>19</v>
      </c>
      <c r="B9" s="4">
        <v>0.115618</v>
      </c>
      <c r="C9" s="10">
        <v>0.115618</v>
      </c>
      <c r="D9" s="10">
        <v>0.115618</v>
      </c>
      <c r="G9" s="4"/>
      <c r="H9" s="10"/>
      <c r="I9" s="10"/>
      <c r="L9" s="4"/>
      <c r="M9" s="10"/>
      <c r="N9" s="10"/>
      <c r="Q9" s="4"/>
      <c r="R9" s="10"/>
      <c r="S9" s="10"/>
      <c r="V9" s="4"/>
      <c r="W9" s="10"/>
      <c r="X9" s="10"/>
      <c r="AA9" s="4"/>
      <c r="AB9" s="10"/>
      <c r="AC9" s="10"/>
      <c r="AF9" s="4"/>
      <c r="AG9" s="10"/>
      <c r="AH9" s="10"/>
    </row>
    <row r="10" spans="1:34" x14ac:dyDescent="0.3">
      <c r="A10" s="14" t="s">
        <v>20</v>
      </c>
      <c r="B10" s="4">
        <v>10</v>
      </c>
      <c r="C10" s="10">
        <v>10</v>
      </c>
      <c r="D10" s="10">
        <v>10</v>
      </c>
      <c r="G10" s="4"/>
      <c r="H10" s="10"/>
      <c r="I10" s="10"/>
      <c r="L10" s="4"/>
      <c r="M10" s="10"/>
      <c r="N10" s="10"/>
      <c r="Q10" s="4"/>
      <c r="R10" s="10"/>
      <c r="S10" s="10"/>
      <c r="V10" s="4"/>
      <c r="W10" s="10"/>
      <c r="X10" s="10"/>
      <c r="AA10" s="4"/>
      <c r="AB10" s="10"/>
      <c r="AC10" s="10"/>
      <c r="AF10" s="4"/>
      <c r="AG10" s="10"/>
      <c r="AH10" s="10"/>
    </row>
    <row r="11" spans="1:34" x14ac:dyDescent="0.3">
      <c r="A11" s="14" t="s">
        <v>21</v>
      </c>
      <c r="B11" s="6"/>
      <c r="C11" s="16" t="s">
        <v>25</v>
      </c>
      <c r="D11" s="16" t="s">
        <v>25</v>
      </c>
      <c r="G11" s="6"/>
      <c r="H11" s="16"/>
      <c r="I11" s="16"/>
      <c r="L11" s="6"/>
      <c r="M11" s="16"/>
      <c r="N11" s="16"/>
      <c r="Q11" s="6"/>
      <c r="R11" s="16"/>
      <c r="S11" s="16"/>
      <c r="V11" s="6"/>
      <c r="W11" s="16"/>
      <c r="X11" s="16"/>
      <c r="AA11" s="6"/>
      <c r="AB11" s="16"/>
      <c r="AC11" s="16"/>
      <c r="AF11" s="6"/>
      <c r="AG11" s="16"/>
      <c r="AH11" s="16"/>
    </row>
    <row r="12" spans="1:34" x14ac:dyDescent="0.3">
      <c r="A12" s="11">
        <v>1</v>
      </c>
      <c r="B12" s="7">
        <v>2.1440000000000001E-2</v>
      </c>
      <c r="C12" s="7">
        <v>3.6450000000000003E-2</v>
      </c>
      <c r="D12" s="19">
        <v>5.3600000000000002E-3</v>
      </c>
      <c r="G12" s="23">
        <f>LOG(1+$B12)</f>
        <v>9.2128609985977494E-3</v>
      </c>
      <c r="H12" s="23">
        <f>LOG(1+$C12)</f>
        <v>1.5548355877189684E-2</v>
      </c>
      <c r="I12" s="23">
        <f>LOG(1+$D12)</f>
        <v>2.3216020728255128E-3</v>
      </c>
      <c r="L12" s="23">
        <f>EXP(-$G12*$A12)</f>
        <v>0.9908294473785374</v>
      </c>
      <c r="M12" s="23">
        <f>EXP(-$H12*$A12)</f>
        <v>0.9845718957629308</v>
      </c>
      <c r="N12" s="23">
        <f>EXP(-$I12*$A12)</f>
        <v>0.99768109076096745</v>
      </c>
      <c r="Q12" s="23">
        <f>-LN($L12)</f>
        <v>9.2128609985977824E-3</v>
      </c>
      <c r="R12" s="23">
        <f>-LN($M12)</f>
        <v>1.5548355877189647E-2</v>
      </c>
      <c r="S12" s="23">
        <f>-LN($N12)</f>
        <v>2.3216020728255514E-3</v>
      </c>
      <c r="V12" s="23">
        <f>LOG(1+$B12)</f>
        <v>9.2128609985977494E-3</v>
      </c>
      <c r="W12" s="23">
        <f>LOG(1+$C12)</f>
        <v>1.5548355877189684E-2</v>
      </c>
      <c r="X12" s="23">
        <f>LOG(1+$D12)</f>
        <v>2.3216020728255128E-3</v>
      </c>
      <c r="AA12" s="23">
        <f>EXP(-$G12*$A12)</f>
        <v>0.9908294473785374</v>
      </c>
      <c r="AB12" s="23">
        <f>EXP(-$H12*$A12)</f>
        <v>0.9845718957629308</v>
      </c>
      <c r="AC12" s="23">
        <f>EXP(-$I12*$A12)</f>
        <v>0.99768109076096745</v>
      </c>
      <c r="AF12" s="23">
        <f>-LN($L12)</f>
        <v>9.2128609985977824E-3</v>
      </c>
      <c r="AG12" s="23">
        <f>-LN($M12)</f>
        <v>1.5548355877189647E-2</v>
      </c>
      <c r="AH12" s="23">
        <f>-LN($N12)</f>
        <v>2.3216020728255514E-3</v>
      </c>
    </row>
    <row r="13" spans="1:34" x14ac:dyDescent="0.3">
      <c r="A13" s="11">
        <v>2</v>
      </c>
      <c r="B13" s="7">
        <v>2.0910000000000002E-2</v>
      </c>
      <c r="C13" s="7">
        <v>3.5549999999999998E-2</v>
      </c>
      <c r="D13" s="19">
        <v>7.3200000000000001E-3</v>
      </c>
      <c r="G13" s="23">
        <f t="shared" ref="G13:G76" si="0">LOG(1+$B13)</f>
        <v>8.987457830114785E-3</v>
      </c>
      <c r="H13" s="23">
        <f t="shared" ref="H13:H76" si="1">LOG(1+$C13)</f>
        <v>1.5171073002387911E-2</v>
      </c>
      <c r="I13" s="23">
        <f t="shared" ref="I13:I76" si="2">LOG(1+$D13)</f>
        <v>3.167456807418942E-3</v>
      </c>
      <c r="L13" s="23">
        <f t="shared" ref="L13:L76" si="3">EXP(-$G13*$A13)</f>
        <v>0.98218566952834796</v>
      </c>
      <c r="M13" s="23">
        <f t="shared" ref="M13:M76" si="4">EXP(-$H13*$A13)</f>
        <v>0.97011355628193829</v>
      </c>
      <c r="N13" s="23">
        <f t="shared" ref="N13:N76" si="5">EXP(-$I13*$A13)</f>
        <v>0.99368510964622792</v>
      </c>
      <c r="Q13" s="23">
        <f>-LN($L13/$L12)</f>
        <v>8.762054661631791E-3</v>
      </c>
      <c r="R13" s="23">
        <f>-LN($M13/$M12)</f>
        <v>1.4793790127586149E-2</v>
      </c>
      <c r="S13" s="23">
        <f>-LN($N13/$N12)</f>
        <v>4.0133115420123173E-3</v>
      </c>
      <c r="V13" s="23">
        <f t="shared" ref="V13:V76" si="6">LOG(1+$B13)</f>
        <v>8.987457830114785E-3</v>
      </c>
      <c r="W13" s="23">
        <f t="shared" ref="W13:W76" si="7">LOG(1+$C13)</f>
        <v>1.5171073002387911E-2</v>
      </c>
      <c r="X13" s="23">
        <f t="shared" ref="X13:X76" si="8">LOG(1+$D13)</f>
        <v>3.167456807418942E-3</v>
      </c>
      <c r="AA13" s="23">
        <f>EXP(-$G13*$A13)</f>
        <v>0.98218566952834796</v>
      </c>
      <c r="AB13" s="23">
        <f>EXP(-$H13*$A13)</f>
        <v>0.97011355628193829</v>
      </c>
      <c r="AC13" s="23">
        <f>EXP(-$I13*$A13)</f>
        <v>0.99368510964622792</v>
      </c>
      <c r="AF13" s="23">
        <f>-LN($L13/$L12)</f>
        <v>8.762054661631791E-3</v>
      </c>
      <c r="AG13" s="23">
        <f>-LN($M13/$M12)</f>
        <v>1.4793790127586149E-2</v>
      </c>
      <c r="AH13" s="23">
        <f>-LN($N13/$N12)</f>
        <v>4.0133115420123173E-3</v>
      </c>
    </row>
    <row r="14" spans="1:34" x14ac:dyDescent="0.3">
      <c r="A14" s="11">
        <v>3</v>
      </c>
      <c r="B14" s="7">
        <v>2.1590000000000002E-2</v>
      </c>
      <c r="C14" s="7">
        <v>3.5409999999999997E-2</v>
      </c>
      <c r="D14" s="19">
        <v>9.4999999999999998E-3</v>
      </c>
      <c r="G14" s="23">
        <f t="shared" si="0"/>
        <v>9.276633113938771E-3</v>
      </c>
      <c r="H14" s="23">
        <f t="shared" si="1"/>
        <v>1.5112355086485056E-2</v>
      </c>
      <c r="I14" s="23">
        <f t="shared" si="2"/>
        <v>4.1063232796581164E-3</v>
      </c>
      <c r="L14" s="23">
        <f t="shared" si="3"/>
        <v>0.97255378477090382</v>
      </c>
      <c r="M14" s="23">
        <f t="shared" si="4"/>
        <v>0.95567530259461198</v>
      </c>
      <c r="N14" s="23">
        <f t="shared" si="5"/>
        <v>0.98775659804551663</v>
      </c>
      <c r="Q14" s="23">
        <f t="shared" ref="Q14:Q77" si="9">-LN($L14/$L13)</f>
        <v>9.8549836815867656E-3</v>
      </c>
      <c r="R14" s="23">
        <f t="shared" ref="R14:R77" si="10">-LN($M14/$M13)</f>
        <v>1.4994919254679351E-2</v>
      </c>
      <c r="S14" s="23">
        <f t="shared" ref="S14:S77" si="11">-LN($N14/$N13)</f>
        <v>5.9840562241365155E-3</v>
      </c>
      <c r="V14" s="23">
        <f t="shared" si="6"/>
        <v>9.276633113938771E-3</v>
      </c>
      <c r="W14" s="23">
        <f t="shared" si="7"/>
        <v>1.5112355086485056E-2</v>
      </c>
      <c r="X14" s="23">
        <f t="shared" si="8"/>
        <v>4.1063232796581164E-3</v>
      </c>
      <c r="AA14" s="23">
        <f>EXP(-$G14*$A14)</f>
        <v>0.97255378477090382</v>
      </c>
      <c r="AB14" s="23">
        <f>EXP(-$H14*$A14)</f>
        <v>0.95567530259461198</v>
      </c>
      <c r="AC14" s="23">
        <f>EXP(-$I14*$A14)</f>
        <v>0.98775659804551663</v>
      </c>
      <c r="AF14" s="23">
        <f>-LN($L14/$L13)</f>
        <v>9.8549836815867656E-3</v>
      </c>
      <c r="AG14" s="23">
        <f>-LN($M14/$M13)</f>
        <v>1.4994919254679351E-2</v>
      </c>
      <c r="AH14" s="23">
        <f>-LN($N14/$N13)</f>
        <v>5.9840562241365155E-3</v>
      </c>
    </row>
    <row r="15" spans="1:34" x14ac:dyDescent="0.3">
      <c r="A15" s="11">
        <v>4</v>
      </c>
      <c r="B15" s="7">
        <v>2.239E-2</v>
      </c>
      <c r="C15" s="7">
        <v>3.56E-2</v>
      </c>
      <c r="D15" s="19">
        <v>1.12E-2</v>
      </c>
      <c r="G15" s="23">
        <f t="shared" si="0"/>
        <v>9.6165929993228087E-3</v>
      </c>
      <c r="H15" s="23">
        <f t="shared" si="1"/>
        <v>1.5192041762834452E-2</v>
      </c>
      <c r="I15" s="23">
        <f t="shared" si="2"/>
        <v>4.8370609383098367E-3</v>
      </c>
      <c r="L15" s="23">
        <f t="shared" si="3"/>
        <v>0.96226406321426339</v>
      </c>
      <c r="M15" s="23">
        <f t="shared" si="4"/>
        <v>0.94104137888679651</v>
      </c>
      <c r="N15" s="23">
        <f t="shared" si="5"/>
        <v>0.98083773214782344</v>
      </c>
      <c r="Q15" s="23">
        <f t="shared" si="9"/>
        <v>1.0636472655474833E-2</v>
      </c>
      <c r="R15" s="23">
        <f t="shared" si="10"/>
        <v>1.5431101791882666E-2</v>
      </c>
      <c r="S15" s="23">
        <f t="shared" si="11"/>
        <v>7.0292739142648738E-3</v>
      </c>
      <c r="V15" s="23">
        <f t="shared" si="6"/>
        <v>9.6165929993228087E-3</v>
      </c>
      <c r="W15" s="23">
        <f t="shared" si="7"/>
        <v>1.5192041762834452E-2</v>
      </c>
      <c r="X15" s="23">
        <f t="shared" si="8"/>
        <v>4.8370609383098367E-3</v>
      </c>
      <c r="AA15" s="23">
        <f>EXP(-$G15*$A15)</f>
        <v>0.96226406321426339</v>
      </c>
      <c r="AB15" s="23">
        <f>EXP(-$H15*$A15)</f>
        <v>0.94104137888679651</v>
      </c>
      <c r="AC15" s="23">
        <f>EXP(-$I15*$A15)</f>
        <v>0.98083773214782344</v>
      </c>
      <c r="AF15" s="23">
        <f>-LN($L15/$L14)</f>
        <v>1.0636472655474833E-2</v>
      </c>
      <c r="AG15" s="23">
        <f>-LN($M15/$M14)</f>
        <v>1.5431101791882666E-2</v>
      </c>
      <c r="AH15" s="23">
        <f>-LN($N15/$N14)</f>
        <v>7.0292739142648738E-3</v>
      </c>
    </row>
    <row r="16" spans="1:34" x14ac:dyDescent="0.3">
      <c r="A16" s="13">
        <v>5</v>
      </c>
      <c r="B16" s="8">
        <v>2.315E-2</v>
      </c>
      <c r="C16" s="8">
        <v>3.5880000000000002E-2</v>
      </c>
      <c r="D16" s="20">
        <v>1.2500000000000001E-2</v>
      </c>
      <c r="G16" s="23">
        <f t="shared" si="0"/>
        <v>9.9393085868293533E-3</v>
      </c>
      <c r="H16" s="23">
        <f t="shared" si="1"/>
        <v>1.5309448115464867E-2</v>
      </c>
      <c r="I16" s="23">
        <f t="shared" si="2"/>
        <v>5.3950318867061441E-3</v>
      </c>
      <c r="L16" s="23">
        <f t="shared" si="3"/>
        <v>0.95151812559280391</v>
      </c>
      <c r="M16" s="23">
        <f t="shared" si="4"/>
        <v>0.92630915387598678</v>
      </c>
      <c r="N16" s="23">
        <f t="shared" si="5"/>
        <v>0.97338542066926603</v>
      </c>
      <c r="Q16" s="23">
        <f t="shared" si="9"/>
        <v>1.1230170936855608E-2</v>
      </c>
      <c r="R16" s="23">
        <f t="shared" si="10"/>
        <v>1.5779073525986485E-2</v>
      </c>
      <c r="S16" s="23">
        <f t="shared" si="11"/>
        <v>7.6269156802915E-3</v>
      </c>
      <c r="V16" s="23">
        <f t="shared" si="6"/>
        <v>9.9393085868293533E-3</v>
      </c>
      <c r="W16" s="23">
        <f t="shared" si="7"/>
        <v>1.5309448115464867E-2</v>
      </c>
      <c r="X16" s="23">
        <f t="shared" si="8"/>
        <v>5.3950318867061441E-3</v>
      </c>
      <c r="AA16" s="23">
        <f>EXP(-$G16*$A16)</f>
        <v>0.95151812559280391</v>
      </c>
      <c r="AB16" s="23">
        <f>EXP(-$H16*$A16)</f>
        <v>0.92630915387598678</v>
      </c>
      <c r="AC16" s="23">
        <f>EXP(-$I16*$A16)</f>
        <v>0.97338542066926603</v>
      </c>
      <c r="AF16" s="23">
        <f>-LN($L16/$L15)</f>
        <v>1.1230170936855608E-2</v>
      </c>
      <c r="AG16" s="23">
        <f>-LN($M16/$M15)</f>
        <v>1.5779073525986485E-2</v>
      </c>
      <c r="AH16" s="23">
        <f>-LN($N16/$N15)</f>
        <v>7.6269156802915E-3</v>
      </c>
    </row>
    <row r="17" spans="1:34" x14ac:dyDescent="0.3">
      <c r="A17" s="11">
        <v>6</v>
      </c>
      <c r="B17" s="7">
        <v>2.3789999999999999E-2</v>
      </c>
      <c r="C17" s="7">
        <v>3.6159999999999998E-2</v>
      </c>
      <c r="D17" s="19">
        <v>1.38E-2</v>
      </c>
      <c r="G17" s="23">
        <f t="shared" si="0"/>
        <v>1.0210883207946967E-2</v>
      </c>
      <c r="H17" s="23">
        <f t="shared" si="1"/>
        <v>1.5426822737260896E-2</v>
      </c>
      <c r="I17" s="23">
        <f t="shared" si="2"/>
        <v>5.9522868873829755E-3</v>
      </c>
      <c r="L17" s="23">
        <f t="shared" si="3"/>
        <v>0.94057367318467389</v>
      </c>
      <c r="M17" s="23">
        <f t="shared" si="4"/>
        <v>0.91159366001455466</v>
      </c>
      <c r="N17" s="23">
        <f t="shared" si="5"/>
        <v>0.9649164889614219</v>
      </c>
      <c r="Q17" s="23">
        <f t="shared" si="9"/>
        <v>1.1568756313534887E-2</v>
      </c>
      <c r="R17" s="23">
        <f t="shared" si="10"/>
        <v>1.6013695846241051E-2</v>
      </c>
      <c r="S17" s="23">
        <f t="shared" si="11"/>
        <v>8.7385618907670302E-3</v>
      </c>
      <c r="V17" s="23">
        <f t="shared" si="6"/>
        <v>1.0210883207946967E-2</v>
      </c>
      <c r="W17" s="23">
        <f t="shared" si="7"/>
        <v>1.5426822737260896E-2</v>
      </c>
      <c r="X17" s="23">
        <f t="shared" si="8"/>
        <v>5.9522868873829755E-3</v>
      </c>
      <c r="AA17" s="23">
        <f>EXP(-$G17*$A17)</f>
        <v>0.94057367318467389</v>
      </c>
      <c r="AB17" s="23">
        <f>EXP(-$H17*$A17)</f>
        <v>0.91159366001455466</v>
      </c>
      <c r="AC17" s="23">
        <f>EXP(-$I17*$A17)</f>
        <v>0.9649164889614219</v>
      </c>
      <c r="AF17" s="23">
        <f>-LN($L17/$L16)</f>
        <v>1.1568756313534887E-2</v>
      </c>
      <c r="AG17" s="23">
        <f>-LN($M17/$M16)</f>
        <v>1.6013695846241051E-2</v>
      </c>
      <c r="AH17" s="23">
        <f>-LN($N17/$N16)</f>
        <v>8.7385618907670302E-3</v>
      </c>
    </row>
    <row r="18" spans="1:34" x14ac:dyDescent="0.3">
      <c r="A18" s="11">
        <v>7</v>
      </c>
      <c r="B18" s="7">
        <v>2.4369999999999999E-2</v>
      </c>
      <c r="C18" s="7">
        <v>3.6310000000000002E-2</v>
      </c>
      <c r="D18" s="19">
        <v>1.487E-2</v>
      </c>
      <c r="G18" s="23">
        <f t="shared" si="0"/>
        <v>1.0456851107170722E-2</v>
      </c>
      <c r="H18" s="23">
        <f t="shared" si="1"/>
        <v>1.5489688952356199E-2</v>
      </c>
      <c r="I18" s="23">
        <f t="shared" si="2"/>
        <v>6.41041476301375E-3</v>
      </c>
      <c r="L18" s="23">
        <f t="shared" si="3"/>
        <v>0.92941682654995927</v>
      </c>
      <c r="M18" s="23">
        <f t="shared" si="4"/>
        <v>0.89724365313429044</v>
      </c>
      <c r="N18" s="23">
        <f t="shared" si="5"/>
        <v>0.9561189936406701</v>
      </c>
      <c r="Q18" s="23">
        <f t="shared" si="9"/>
        <v>1.1932658502513349E-2</v>
      </c>
      <c r="R18" s="23">
        <f t="shared" si="10"/>
        <v>1.5866886242928018E-2</v>
      </c>
      <c r="S18" s="23">
        <f t="shared" si="11"/>
        <v>9.1591820167983944E-3</v>
      </c>
      <c r="V18" s="23">
        <f t="shared" si="6"/>
        <v>1.0456851107170722E-2</v>
      </c>
      <c r="W18" s="23">
        <f t="shared" si="7"/>
        <v>1.5489688952356199E-2</v>
      </c>
      <c r="X18" s="23">
        <f t="shared" si="8"/>
        <v>6.41041476301375E-3</v>
      </c>
      <c r="AA18" s="23">
        <f>EXP(-$G18*$A18)</f>
        <v>0.92941682654995927</v>
      </c>
      <c r="AB18" s="23">
        <f>EXP(-$H18*$A18)</f>
        <v>0.89724365313429044</v>
      </c>
      <c r="AC18" s="23">
        <f>EXP(-$I18*$A18)</f>
        <v>0.9561189936406701</v>
      </c>
      <c r="AF18" s="23">
        <f>-LN($L18/$L17)</f>
        <v>1.1932658502513349E-2</v>
      </c>
      <c r="AG18" s="23">
        <f>-LN($M18/$M17)</f>
        <v>1.5866886242928018E-2</v>
      </c>
      <c r="AH18" s="23">
        <f>-LN($N18/$N17)</f>
        <v>9.1591820167983944E-3</v>
      </c>
    </row>
    <row r="19" spans="1:34" x14ac:dyDescent="0.3">
      <c r="A19" s="11">
        <v>8</v>
      </c>
      <c r="B19" s="7">
        <v>2.4910000000000002E-2</v>
      </c>
      <c r="C19" s="7">
        <v>3.662E-2</v>
      </c>
      <c r="D19" s="19">
        <v>1.5939999999999999E-2</v>
      </c>
      <c r="G19" s="23">
        <f t="shared" si="0"/>
        <v>1.0685730543514974E-2</v>
      </c>
      <c r="H19" s="23">
        <f t="shared" si="1"/>
        <v>1.561958363321244E-2</v>
      </c>
      <c r="I19" s="23">
        <f t="shared" si="2"/>
        <v>6.868059878644724E-3</v>
      </c>
      <c r="L19" s="23">
        <f t="shared" si="3"/>
        <v>0.91806613878684085</v>
      </c>
      <c r="M19" s="23">
        <f t="shared" si="4"/>
        <v>0.88253514282838841</v>
      </c>
      <c r="N19" s="23">
        <f t="shared" si="5"/>
        <v>0.94653769918662023</v>
      </c>
      <c r="Q19" s="23">
        <f t="shared" si="9"/>
        <v>1.2287886597924713E-2</v>
      </c>
      <c r="R19" s="23">
        <f t="shared" si="10"/>
        <v>1.6528846399206126E-2</v>
      </c>
      <c r="S19" s="23">
        <f t="shared" si="11"/>
        <v>1.0071575688061525E-2</v>
      </c>
      <c r="V19" s="23">
        <f t="shared" si="6"/>
        <v>1.0685730543514974E-2</v>
      </c>
      <c r="W19" s="23">
        <f t="shared" si="7"/>
        <v>1.561958363321244E-2</v>
      </c>
      <c r="X19" s="23">
        <f t="shared" si="8"/>
        <v>6.868059878644724E-3</v>
      </c>
      <c r="AA19" s="23">
        <f>EXP(-$G19*$A19)</f>
        <v>0.91806613878684085</v>
      </c>
      <c r="AB19" s="23">
        <f>EXP(-$H19*$A19)</f>
        <v>0.88253514282838841</v>
      </c>
      <c r="AC19" s="23">
        <f>EXP(-$I19*$A19)</f>
        <v>0.94653769918662023</v>
      </c>
      <c r="AF19" s="23">
        <f>-LN($L19/$L18)</f>
        <v>1.2287886597924713E-2</v>
      </c>
      <c r="AG19" s="23">
        <f>-LN($M19/$M18)</f>
        <v>1.6528846399206126E-2</v>
      </c>
      <c r="AH19" s="23">
        <f>-LN($N19/$N18)</f>
        <v>1.0071575688061525E-2</v>
      </c>
    </row>
    <row r="20" spans="1:34" x14ac:dyDescent="0.3">
      <c r="A20" s="11">
        <v>9</v>
      </c>
      <c r="B20" s="7">
        <v>2.5389999999999999E-2</v>
      </c>
      <c r="C20" s="7">
        <v>3.6560000000000002E-2</v>
      </c>
      <c r="D20" s="19">
        <v>1.7010000000000001E-2</v>
      </c>
      <c r="G20" s="23">
        <f t="shared" si="0"/>
        <v>1.0889077717218391E-2</v>
      </c>
      <c r="H20" s="23">
        <f t="shared" si="1"/>
        <v>1.5594445759104505E-2</v>
      </c>
      <c r="I20" s="23">
        <f t="shared" si="2"/>
        <v>7.325223250637827E-3</v>
      </c>
      <c r="L20" s="23">
        <f t="shared" si="3"/>
        <v>0.9066473629462487</v>
      </c>
      <c r="M20" s="23">
        <f t="shared" si="4"/>
        <v>0.86905400297580104</v>
      </c>
      <c r="N20" s="23">
        <f t="shared" si="5"/>
        <v>0.93619919567387677</v>
      </c>
      <c r="Q20" s="23">
        <f t="shared" si="9"/>
        <v>1.2515855106845804E-2</v>
      </c>
      <c r="R20" s="23">
        <f t="shared" si="10"/>
        <v>1.5393342766241021E-2</v>
      </c>
      <c r="S20" s="23">
        <f t="shared" si="11"/>
        <v>1.0982530226582606E-2</v>
      </c>
      <c r="V20" s="23">
        <f t="shared" si="6"/>
        <v>1.0889077717218391E-2</v>
      </c>
      <c r="W20" s="23">
        <f t="shared" si="7"/>
        <v>1.5594445759104505E-2</v>
      </c>
      <c r="X20" s="23">
        <f t="shared" si="8"/>
        <v>7.325223250637827E-3</v>
      </c>
      <c r="AA20" s="23">
        <f>EXP(-$G20*$A20)</f>
        <v>0.9066473629462487</v>
      </c>
      <c r="AB20" s="23">
        <f>EXP(-$H20*$A20)</f>
        <v>0.86905400297580104</v>
      </c>
      <c r="AC20" s="23">
        <f>EXP(-$I20*$A20)</f>
        <v>0.93619919567387677</v>
      </c>
      <c r="AF20" s="23">
        <f>-LN($L20/$L19)</f>
        <v>1.2515855106845804E-2</v>
      </c>
      <c r="AG20" s="23">
        <f>-LN($M20/$M19)</f>
        <v>1.5393342766241021E-2</v>
      </c>
      <c r="AH20" s="23">
        <f>-LN($N20/$N19)</f>
        <v>1.0982530226582606E-2</v>
      </c>
    </row>
    <row r="21" spans="1:34" x14ac:dyDescent="0.3">
      <c r="A21" s="13">
        <v>10</v>
      </c>
      <c r="B21" s="8">
        <v>2.572E-2</v>
      </c>
      <c r="C21" s="8">
        <v>3.6519999999999997E-2</v>
      </c>
      <c r="D21" s="20">
        <v>1.7749999999999998E-2</v>
      </c>
      <c r="G21" s="23">
        <f t="shared" si="0"/>
        <v>1.1028823689169813E-2</v>
      </c>
      <c r="H21" s="23">
        <f t="shared" si="1"/>
        <v>1.5577686367977964E-2</v>
      </c>
      <c r="I21" s="23">
        <f t="shared" si="2"/>
        <v>7.6411110514370871E-3</v>
      </c>
      <c r="L21" s="23">
        <f t="shared" si="3"/>
        <v>0.89557596005949469</v>
      </c>
      <c r="M21" s="23">
        <f t="shared" si="4"/>
        <v>0.85575011800114076</v>
      </c>
      <c r="N21" s="23">
        <f t="shared" si="5"/>
        <v>0.92643526098270768</v>
      </c>
      <c r="Q21" s="23">
        <f t="shared" si="9"/>
        <v>1.2286537436732574E-2</v>
      </c>
      <c r="R21" s="23">
        <f t="shared" si="10"/>
        <v>1.5426851847839174E-2</v>
      </c>
      <c r="S21" s="23">
        <f t="shared" si="11"/>
        <v>1.0484101258630548E-2</v>
      </c>
      <c r="V21" s="23">
        <f t="shared" si="6"/>
        <v>1.1028823689169813E-2</v>
      </c>
      <c r="W21" s="23">
        <f t="shared" si="7"/>
        <v>1.5577686367977964E-2</v>
      </c>
      <c r="X21" s="23">
        <f t="shared" si="8"/>
        <v>7.6411110514370871E-3</v>
      </c>
      <c r="AA21" s="23">
        <f>EXP(-$G21*$A21)</f>
        <v>0.89557596005949469</v>
      </c>
      <c r="AB21" s="23">
        <f>EXP(-$H21*$A21)</f>
        <v>0.85575011800114076</v>
      </c>
      <c r="AC21" s="23">
        <f>EXP(-$I21*$A21)</f>
        <v>0.92643526098270768</v>
      </c>
      <c r="AF21" s="23">
        <f>-LN($L21/$L20)</f>
        <v>1.2286537436732574E-2</v>
      </c>
      <c r="AG21" s="23">
        <f>-LN($M21/$M20)</f>
        <v>1.5426851847839174E-2</v>
      </c>
      <c r="AH21" s="23">
        <f>-LN($N21/$N20)</f>
        <v>1.0484101258630548E-2</v>
      </c>
    </row>
    <row r="22" spans="1:34" x14ac:dyDescent="0.3">
      <c r="A22" s="11">
        <v>11</v>
      </c>
      <c r="B22" s="7">
        <v>2.6190000000000001E-2</v>
      </c>
      <c r="C22" s="7">
        <v>3.6400000000000002E-2</v>
      </c>
      <c r="D22" s="19">
        <v>1.8329999999999999E-2</v>
      </c>
      <c r="G22" s="23">
        <f t="shared" si="0"/>
        <v>1.1227778234022448E-2</v>
      </c>
      <c r="H22" s="23">
        <f t="shared" si="1"/>
        <v>1.5527404313787199E-2</v>
      </c>
      <c r="I22" s="23">
        <f t="shared" si="2"/>
        <v>7.8885382707184464E-3</v>
      </c>
      <c r="L22" s="23">
        <f t="shared" si="3"/>
        <v>0.88381672670188505</v>
      </c>
      <c r="M22" s="23">
        <f t="shared" si="4"/>
        <v>0.84298893445725465</v>
      </c>
      <c r="N22" s="23">
        <f t="shared" si="5"/>
        <v>0.9168843605227508</v>
      </c>
      <c r="Q22" s="23">
        <f t="shared" si="9"/>
        <v>1.3217323682548928E-2</v>
      </c>
      <c r="R22" s="23">
        <f t="shared" si="10"/>
        <v>1.5024583771879438E-2</v>
      </c>
      <c r="S22" s="23">
        <f t="shared" si="11"/>
        <v>1.0362810463532084E-2</v>
      </c>
      <c r="V22" s="23">
        <f t="shared" si="6"/>
        <v>1.1227778234022448E-2</v>
      </c>
      <c r="W22" s="23">
        <f t="shared" si="7"/>
        <v>1.5527404313787199E-2</v>
      </c>
      <c r="X22" s="23">
        <f t="shared" si="8"/>
        <v>7.8885382707184464E-3</v>
      </c>
      <c r="AA22" s="23">
        <f>EXP(-$G22*$A22)</f>
        <v>0.88381672670188505</v>
      </c>
      <c r="AB22" s="23">
        <f>EXP(-$H22*$A22)</f>
        <v>0.84298893445725465</v>
      </c>
      <c r="AC22" s="23">
        <f>EXP(-$I22*$A22)</f>
        <v>0.9168843605227508</v>
      </c>
      <c r="AF22" s="23">
        <f>-LN($L22/$L21)</f>
        <v>1.3217323682548928E-2</v>
      </c>
      <c r="AG22" s="23">
        <f>-LN($M22/$M21)</f>
        <v>1.5024583771879438E-2</v>
      </c>
      <c r="AH22" s="23">
        <f>-LN($N22/$N21)</f>
        <v>1.0362810463532084E-2</v>
      </c>
    </row>
    <row r="23" spans="1:34" x14ac:dyDescent="0.3">
      <c r="A23" s="11">
        <v>12</v>
      </c>
      <c r="B23" s="7">
        <v>2.6519999999999998E-2</v>
      </c>
      <c r="C23" s="7">
        <v>3.6519999999999997E-2</v>
      </c>
      <c r="D23" s="19">
        <v>1.883E-2</v>
      </c>
      <c r="G23" s="23">
        <f t="shared" si="0"/>
        <v>1.1367415279940099E-2</v>
      </c>
      <c r="H23" s="23">
        <f t="shared" si="1"/>
        <v>1.5577686367977964E-2</v>
      </c>
      <c r="I23" s="23">
        <f t="shared" si="2"/>
        <v>8.1017245156005044E-3</v>
      </c>
      <c r="L23" s="23">
        <f t="shared" si="3"/>
        <v>0.87248572736586316</v>
      </c>
      <c r="M23" s="23">
        <f t="shared" si="4"/>
        <v>0.82949994437033281</v>
      </c>
      <c r="N23" s="23">
        <f t="shared" si="5"/>
        <v>0.90735573589820628</v>
      </c>
      <c r="Q23" s="23">
        <f t="shared" si="9"/>
        <v>1.2903422785034266E-2</v>
      </c>
      <c r="R23" s="23">
        <f t="shared" si="10"/>
        <v>1.6130788964076426E-2</v>
      </c>
      <c r="S23" s="23">
        <f t="shared" si="11"/>
        <v>1.0446773209303163E-2</v>
      </c>
      <c r="V23" s="23">
        <f t="shared" si="6"/>
        <v>1.1367415279940099E-2</v>
      </c>
      <c r="W23" s="23">
        <f t="shared" si="7"/>
        <v>1.5577686367977964E-2</v>
      </c>
      <c r="X23" s="23">
        <f t="shared" si="8"/>
        <v>8.1017245156005044E-3</v>
      </c>
      <c r="AA23" s="23">
        <f>EXP(-$G23*$A23)</f>
        <v>0.87248572736586316</v>
      </c>
      <c r="AB23" s="23">
        <f>EXP(-$H23*$A23)</f>
        <v>0.82949994437033281</v>
      </c>
      <c r="AC23" s="23">
        <f>EXP(-$I23*$A23)</f>
        <v>0.90735573589820628</v>
      </c>
      <c r="AF23" s="23">
        <f>-LN($L23/$L22)</f>
        <v>1.2903422785034266E-2</v>
      </c>
      <c r="AG23" s="23">
        <f>-LN($M23/$M22)</f>
        <v>1.6130788964076426E-2</v>
      </c>
      <c r="AH23" s="23">
        <f>-LN($N23/$N22)</f>
        <v>1.0446773209303163E-2</v>
      </c>
    </row>
    <row r="24" spans="1:34" x14ac:dyDescent="0.3">
      <c r="A24" s="11">
        <v>13</v>
      </c>
      <c r="B24" s="7">
        <v>2.6769999999999999E-2</v>
      </c>
      <c r="C24" s="7">
        <v>3.6769999999999997E-2</v>
      </c>
      <c r="D24" s="19">
        <v>1.9269999999999999E-2</v>
      </c>
      <c r="G24" s="23">
        <f t="shared" si="0"/>
        <v>1.1473171038758646E-2</v>
      </c>
      <c r="H24" s="23">
        <f t="shared" si="1"/>
        <v>1.5682421953450393E-2</v>
      </c>
      <c r="I24" s="23">
        <f t="shared" si="2"/>
        <v>8.2892418847248413E-3</v>
      </c>
      <c r="L24" s="23">
        <f t="shared" si="3"/>
        <v>0.86143883524950449</v>
      </c>
      <c r="M24" s="23">
        <f t="shared" si="4"/>
        <v>0.81556717674631463</v>
      </c>
      <c r="N24" s="23">
        <f t="shared" si="5"/>
        <v>0.89784292316773184</v>
      </c>
      <c r="Q24" s="23">
        <f t="shared" si="9"/>
        <v>1.2742240144581118E-2</v>
      </c>
      <c r="R24" s="23">
        <f t="shared" si="10"/>
        <v>1.6939248979119425E-2</v>
      </c>
      <c r="S24" s="23">
        <f t="shared" si="11"/>
        <v>1.0539450314216868E-2</v>
      </c>
      <c r="V24" s="23">
        <f t="shared" si="6"/>
        <v>1.1473171038758646E-2</v>
      </c>
      <c r="W24" s="23">
        <f t="shared" si="7"/>
        <v>1.5682421953450393E-2</v>
      </c>
      <c r="X24" s="23">
        <f t="shared" si="8"/>
        <v>8.2892418847248413E-3</v>
      </c>
      <c r="AA24" s="23">
        <f>EXP(-$G24*$A24)</f>
        <v>0.86143883524950449</v>
      </c>
      <c r="AB24" s="23">
        <f>EXP(-$H24*$A24)</f>
        <v>0.81556717674631463</v>
      </c>
      <c r="AC24" s="23">
        <f>EXP(-$I24*$A24)</f>
        <v>0.89784292316773184</v>
      </c>
      <c r="AF24" s="23">
        <f>-LN($L24/$L23)</f>
        <v>1.2742240144581118E-2</v>
      </c>
      <c r="AG24" s="23">
        <f>-LN($M24/$M23)</f>
        <v>1.6939248979119425E-2</v>
      </c>
      <c r="AH24" s="23">
        <f>-LN($N24/$N23)</f>
        <v>1.0539450314216868E-2</v>
      </c>
    </row>
    <row r="25" spans="1:34" x14ac:dyDescent="0.3">
      <c r="A25" s="11">
        <v>14</v>
      </c>
      <c r="B25" s="7">
        <v>2.69E-2</v>
      </c>
      <c r="C25" s="7">
        <v>3.6900000000000002E-2</v>
      </c>
      <c r="D25" s="19">
        <v>1.9369999999999998E-2</v>
      </c>
      <c r="G25" s="23">
        <f t="shared" si="0"/>
        <v>1.1528153857539481E-2</v>
      </c>
      <c r="H25" s="23">
        <f t="shared" si="1"/>
        <v>1.5736874477450227E-2</v>
      </c>
      <c r="I25" s="23">
        <f t="shared" si="2"/>
        <v>8.3318481793380663E-3</v>
      </c>
      <c r="L25" s="23">
        <f t="shared" si="3"/>
        <v>0.85095659704599469</v>
      </c>
      <c r="M25" s="23">
        <f t="shared" si="4"/>
        <v>0.80226504738910309</v>
      </c>
      <c r="N25" s="23">
        <f t="shared" si="5"/>
        <v>0.88990027374092417</v>
      </c>
      <c r="Q25" s="23">
        <f t="shared" si="9"/>
        <v>1.224293050169032E-2</v>
      </c>
      <c r="R25" s="23">
        <f t="shared" si="10"/>
        <v>1.6444757289448057E-2</v>
      </c>
      <c r="S25" s="23">
        <f t="shared" si="11"/>
        <v>8.8857300093099969E-3</v>
      </c>
      <c r="V25" s="23">
        <f t="shared" si="6"/>
        <v>1.1528153857539481E-2</v>
      </c>
      <c r="W25" s="23">
        <f t="shared" si="7"/>
        <v>1.5736874477450227E-2</v>
      </c>
      <c r="X25" s="23">
        <f t="shared" si="8"/>
        <v>8.3318481793380663E-3</v>
      </c>
      <c r="AA25" s="23">
        <f>EXP(-$G25*$A25)</f>
        <v>0.85095659704599469</v>
      </c>
      <c r="AB25" s="23">
        <f>EXP(-$H25*$A25)</f>
        <v>0.80226504738910309</v>
      </c>
      <c r="AC25" s="23">
        <f>EXP(-$I25*$A25)</f>
        <v>0.88990027374092417</v>
      </c>
      <c r="AF25" s="23">
        <f>-LN($L25/$L24)</f>
        <v>1.224293050169032E-2</v>
      </c>
      <c r="AG25" s="23">
        <f>-LN($M25/$M24)</f>
        <v>1.6444757289448057E-2</v>
      </c>
      <c r="AH25" s="23">
        <f>-LN($N25/$N24)</f>
        <v>8.8857300093099969E-3</v>
      </c>
    </row>
    <row r="26" spans="1:34" x14ac:dyDescent="0.3">
      <c r="A26" s="13">
        <v>15</v>
      </c>
      <c r="B26" s="8">
        <v>2.699E-2</v>
      </c>
      <c r="C26" s="8">
        <v>3.6990000000000002E-2</v>
      </c>
      <c r="D26" s="20">
        <v>1.9699999999999999E-2</v>
      </c>
      <c r="G26" s="23">
        <f t="shared" si="0"/>
        <v>1.1566214808609279E-2</v>
      </c>
      <c r="H26" s="23">
        <f t="shared" si="1"/>
        <v>1.5774568379630087E-2</v>
      </c>
      <c r="I26" s="23">
        <f t="shared" si="2"/>
        <v>8.4724193027221426E-3</v>
      </c>
      <c r="L26" s="23">
        <f t="shared" si="3"/>
        <v>0.84072284945347342</v>
      </c>
      <c r="M26" s="23">
        <f t="shared" si="4"/>
        <v>0.78929232533664062</v>
      </c>
      <c r="N26" s="23">
        <f t="shared" si="5"/>
        <v>0.88065767777177961</v>
      </c>
      <c r="Q26" s="23">
        <f t="shared" si="9"/>
        <v>1.2099068123586413E-2</v>
      </c>
      <c r="R26" s="23">
        <f t="shared" si="10"/>
        <v>1.6302283010148192E-2</v>
      </c>
      <c r="S26" s="23">
        <f t="shared" si="11"/>
        <v>1.0440415030099197E-2</v>
      </c>
      <c r="V26" s="23">
        <f t="shared" si="6"/>
        <v>1.1566214808609279E-2</v>
      </c>
      <c r="W26" s="23">
        <f t="shared" si="7"/>
        <v>1.5774568379630087E-2</v>
      </c>
      <c r="X26" s="23">
        <f t="shared" si="8"/>
        <v>8.4724193027221426E-3</v>
      </c>
      <c r="AA26" s="23">
        <f>EXP(-$G26*$A26)</f>
        <v>0.84072284945347342</v>
      </c>
      <c r="AB26" s="23">
        <f>EXP(-$H26*$A26)</f>
        <v>0.78929232533664062</v>
      </c>
      <c r="AC26" s="23">
        <f>EXP(-$I26*$A26)</f>
        <v>0.88065767777177961</v>
      </c>
      <c r="AF26" s="23">
        <f>-LN($L26/$L25)</f>
        <v>1.2099068123586413E-2</v>
      </c>
      <c r="AG26" s="23">
        <f>-LN($M26/$M25)</f>
        <v>1.6302283010148192E-2</v>
      </c>
      <c r="AH26" s="23">
        <f>-LN($N26/$N25)</f>
        <v>1.0440415030099197E-2</v>
      </c>
    </row>
    <row r="27" spans="1:34" x14ac:dyDescent="0.3">
      <c r="A27" s="11">
        <v>16</v>
      </c>
      <c r="B27" s="7">
        <v>2.7089999999999999E-2</v>
      </c>
      <c r="C27" s="7">
        <v>3.7089999999999998E-2</v>
      </c>
      <c r="D27" s="19">
        <v>1.95E-2</v>
      </c>
      <c r="G27" s="23">
        <f t="shared" si="0"/>
        <v>1.1608500842478097E-2</v>
      </c>
      <c r="H27" s="23">
        <f t="shared" si="1"/>
        <v>1.5816446656479553E-2</v>
      </c>
      <c r="I27" s="23">
        <f t="shared" si="2"/>
        <v>8.3872301141588376E-3</v>
      </c>
      <c r="L27" s="23">
        <f t="shared" si="3"/>
        <v>0.83049280495217648</v>
      </c>
      <c r="M27" s="23">
        <f t="shared" si="4"/>
        <v>0.7764188521398292</v>
      </c>
      <c r="N27" s="23">
        <f t="shared" si="5"/>
        <v>0.87441893996555442</v>
      </c>
      <c r="Q27" s="23">
        <f t="shared" si="9"/>
        <v>1.2242791350510296E-2</v>
      </c>
      <c r="R27" s="23">
        <f t="shared" si="10"/>
        <v>1.6444620809221586E-2</v>
      </c>
      <c r="S27" s="23">
        <f t="shared" si="11"/>
        <v>7.1093922857092574E-3</v>
      </c>
      <c r="V27" s="23">
        <f t="shared" si="6"/>
        <v>1.1608500842478097E-2</v>
      </c>
      <c r="W27" s="23">
        <f t="shared" si="7"/>
        <v>1.5816446656479553E-2</v>
      </c>
      <c r="X27" s="23">
        <f t="shared" si="8"/>
        <v>8.3872301141588376E-3</v>
      </c>
      <c r="AA27" s="23">
        <f>EXP(-$G27*$A27)</f>
        <v>0.83049280495217648</v>
      </c>
      <c r="AB27" s="23">
        <f>EXP(-$H27*$A27)</f>
        <v>0.7764188521398292</v>
      </c>
      <c r="AC27" s="23">
        <f>EXP(-$I27*$A27)</f>
        <v>0.87441893996555442</v>
      </c>
      <c r="AF27" s="23">
        <f>-LN($L27/$L26)</f>
        <v>1.2242791350510296E-2</v>
      </c>
      <c r="AG27" s="23">
        <f>-LN($M27/$M26)</f>
        <v>1.6444620809221586E-2</v>
      </c>
      <c r="AH27" s="23">
        <f>-LN($N27/$N26)</f>
        <v>7.1093922857092574E-3</v>
      </c>
    </row>
    <row r="28" spans="1:34" x14ac:dyDescent="0.3">
      <c r="A28" s="11">
        <v>17</v>
      </c>
      <c r="B28" s="7">
        <v>2.716E-2</v>
      </c>
      <c r="C28" s="7">
        <v>3.7159999999999999E-2</v>
      </c>
      <c r="D28" s="19">
        <v>1.9560000000000001E-2</v>
      </c>
      <c r="G28" s="23">
        <f t="shared" si="0"/>
        <v>1.163809861660004E-2</v>
      </c>
      <c r="H28" s="23">
        <f t="shared" si="1"/>
        <v>1.5845759047700261E-2</v>
      </c>
      <c r="I28" s="23">
        <f t="shared" si="2"/>
        <v>8.4127886253568332E-3</v>
      </c>
      <c r="L28" s="23">
        <f t="shared" si="3"/>
        <v>0.82049482427753773</v>
      </c>
      <c r="M28" s="23">
        <f t="shared" si="4"/>
        <v>0.76385453755708199</v>
      </c>
      <c r="N28" s="23">
        <f t="shared" si="5"/>
        <v>0.86673898175849506</v>
      </c>
      <c r="Q28" s="23">
        <f t="shared" si="9"/>
        <v>1.2111663002551093E-2</v>
      </c>
      <c r="R28" s="23">
        <f t="shared" si="10"/>
        <v>1.6314757307231535E-2</v>
      </c>
      <c r="S28" s="23">
        <f t="shared" si="11"/>
        <v>8.8217248045247953E-3</v>
      </c>
      <c r="V28" s="23">
        <f t="shared" si="6"/>
        <v>1.163809861660004E-2</v>
      </c>
      <c r="W28" s="23">
        <f t="shared" si="7"/>
        <v>1.5845759047700261E-2</v>
      </c>
      <c r="X28" s="23">
        <f t="shared" si="8"/>
        <v>8.4127886253568332E-3</v>
      </c>
      <c r="AA28" s="23">
        <f>EXP(-$G28*$A28)</f>
        <v>0.82049482427753773</v>
      </c>
      <c r="AB28" s="23">
        <f>EXP(-$H28*$A28)</f>
        <v>0.76385453755708199</v>
      </c>
      <c r="AC28" s="23">
        <f>EXP(-$I28*$A28)</f>
        <v>0.86673898175849506</v>
      </c>
      <c r="AF28" s="23">
        <f>-LN($L28/$L27)</f>
        <v>1.2111663002551093E-2</v>
      </c>
      <c r="AG28" s="23">
        <f>-LN($M28/$M27)</f>
        <v>1.6314757307231535E-2</v>
      </c>
      <c r="AH28" s="23">
        <f>-LN($N28/$N27)</f>
        <v>8.8217248045247953E-3</v>
      </c>
    </row>
    <row r="29" spans="1:34" x14ac:dyDescent="0.3">
      <c r="A29" s="11">
        <v>18</v>
      </c>
      <c r="B29" s="7">
        <v>2.7140000000000001E-2</v>
      </c>
      <c r="C29" s="7">
        <v>3.7139999999999999E-2</v>
      </c>
      <c r="D29" s="19">
        <v>1.9539999999999998E-2</v>
      </c>
      <c r="G29" s="23">
        <f t="shared" si="0"/>
        <v>1.1629642315535543E-2</v>
      </c>
      <c r="H29" s="23">
        <f t="shared" si="1"/>
        <v>1.5837384280657507E-2</v>
      </c>
      <c r="I29" s="23">
        <f t="shared" si="2"/>
        <v>8.4042692887491138E-3</v>
      </c>
      <c r="L29" s="23">
        <f t="shared" si="3"/>
        <v>0.81112463042003391</v>
      </c>
      <c r="M29" s="23">
        <f t="shared" si="4"/>
        <v>0.75195942165616203</v>
      </c>
      <c r="N29" s="23">
        <f t="shared" si="5"/>
        <v>0.85960968518177083</v>
      </c>
      <c r="Q29" s="23">
        <f t="shared" si="9"/>
        <v>1.1485885197439172E-2</v>
      </c>
      <c r="R29" s="23">
        <f t="shared" si="10"/>
        <v>1.5695013240930606E-2</v>
      </c>
      <c r="S29" s="23">
        <f t="shared" si="11"/>
        <v>8.2594405664178742E-3</v>
      </c>
      <c r="V29" s="23">
        <f t="shared" si="6"/>
        <v>1.1629642315535543E-2</v>
      </c>
      <c r="W29" s="23">
        <f t="shared" si="7"/>
        <v>1.5837384280657507E-2</v>
      </c>
      <c r="X29" s="23">
        <f t="shared" si="8"/>
        <v>8.4042692887491138E-3</v>
      </c>
      <c r="AA29" s="23">
        <f>EXP(-$G29*$A29)</f>
        <v>0.81112463042003391</v>
      </c>
      <c r="AB29" s="23">
        <f>EXP(-$H29*$A29)</f>
        <v>0.75195942165616203</v>
      </c>
      <c r="AC29" s="23">
        <f>EXP(-$I29*$A29)</f>
        <v>0.85960968518177083</v>
      </c>
      <c r="AF29" s="23">
        <f>-LN($L29/$L28)</f>
        <v>1.1485885197439172E-2</v>
      </c>
      <c r="AG29" s="23">
        <f>-LN($M29/$M28)</f>
        <v>1.5695013240930606E-2</v>
      </c>
      <c r="AH29" s="23">
        <f>-LN($N29/$N28)</f>
        <v>8.2594405664178742E-3</v>
      </c>
    </row>
    <row r="30" spans="1:34" x14ac:dyDescent="0.3">
      <c r="A30" s="11">
        <v>19</v>
      </c>
      <c r="B30" s="7">
        <v>2.699E-2</v>
      </c>
      <c r="C30" s="7">
        <v>3.6990000000000002E-2</v>
      </c>
      <c r="D30" s="19">
        <v>1.916E-2</v>
      </c>
      <c r="G30" s="23">
        <f t="shared" si="0"/>
        <v>1.1566214808609279E-2</v>
      </c>
      <c r="H30" s="23">
        <f t="shared" si="1"/>
        <v>1.5774568379630087E-2</v>
      </c>
      <c r="I30" s="23">
        <f t="shared" si="2"/>
        <v>8.242370132390292E-3</v>
      </c>
      <c r="L30" s="23">
        <f t="shared" si="3"/>
        <v>0.80271296570123629</v>
      </c>
      <c r="M30" s="23">
        <f t="shared" si="4"/>
        <v>0.74102805069546995</v>
      </c>
      <c r="N30" s="23">
        <f t="shared" si="5"/>
        <v>0.85504170580526173</v>
      </c>
      <c r="Q30" s="23">
        <f t="shared" si="9"/>
        <v>1.0424519683936496E-2</v>
      </c>
      <c r="R30" s="23">
        <f t="shared" si="10"/>
        <v>1.4643882161136558E-2</v>
      </c>
      <c r="S30" s="23">
        <f t="shared" si="11"/>
        <v>5.3281853179314156E-3</v>
      </c>
      <c r="V30" s="23">
        <f t="shared" si="6"/>
        <v>1.1566214808609279E-2</v>
      </c>
      <c r="W30" s="23">
        <f t="shared" si="7"/>
        <v>1.5774568379630087E-2</v>
      </c>
      <c r="X30" s="23">
        <f t="shared" si="8"/>
        <v>8.242370132390292E-3</v>
      </c>
      <c r="AA30" s="23">
        <f>EXP(-$G30*$A30)</f>
        <v>0.80271296570123629</v>
      </c>
      <c r="AB30" s="23">
        <f>EXP(-$H30*$A30)</f>
        <v>0.74102805069546995</v>
      </c>
      <c r="AC30" s="23">
        <f>EXP(-$I30*$A30)</f>
        <v>0.85504170580526173</v>
      </c>
      <c r="AF30" s="23">
        <f>-LN($L30/$L29)</f>
        <v>1.0424519683936496E-2</v>
      </c>
      <c r="AG30" s="23">
        <f>-LN($M30/$M29)</f>
        <v>1.4643882161136558E-2</v>
      </c>
      <c r="AH30" s="23">
        <f>-LN($N30/$N29)</f>
        <v>5.3281853179314156E-3</v>
      </c>
    </row>
    <row r="31" spans="1:34" x14ac:dyDescent="0.3">
      <c r="A31" s="13">
        <v>20</v>
      </c>
      <c r="B31" s="8">
        <v>2.6720000000000001E-2</v>
      </c>
      <c r="C31" s="8">
        <v>3.6720000000000003E-2</v>
      </c>
      <c r="D31" s="20">
        <v>1.8970000000000001E-2</v>
      </c>
      <c r="G31" s="23">
        <f t="shared" si="0"/>
        <v>1.1452021947115247E-2</v>
      </c>
      <c r="H31" s="23">
        <f t="shared" si="1"/>
        <v>1.5661476856922971E-2</v>
      </c>
      <c r="I31" s="23">
        <f t="shared" si="2"/>
        <v>8.1613979158970257E-3</v>
      </c>
      <c r="L31" s="23">
        <f t="shared" si="3"/>
        <v>0.7952963719107089</v>
      </c>
      <c r="M31" s="23">
        <f t="shared" si="4"/>
        <v>0.73108208281876941</v>
      </c>
      <c r="N31" s="23">
        <f t="shared" si="5"/>
        <v>0.84939753910916571</v>
      </c>
      <c r="Q31" s="23">
        <f t="shared" si="9"/>
        <v>9.2823575787286325E-3</v>
      </c>
      <c r="R31" s="23">
        <f t="shared" si="10"/>
        <v>1.3512737925487761E-2</v>
      </c>
      <c r="S31" s="23">
        <f t="shared" si="11"/>
        <v>6.6229258025250273E-3</v>
      </c>
      <c r="V31" s="23">
        <f t="shared" si="6"/>
        <v>1.1452021947115247E-2</v>
      </c>
      <c r="W31" s="23">
        <f t="shared" si="7"/>
        <v>1.5661476856922971E-2</v>
      </c>
      <c r="X31" s="23">
        <f t="shared" si="8"/>
        <v>8.1613979158970257E-3</v>
      </c>
      <c r="AA31" s="23">
        <f>EXP(-$G31*$A31)</f>
        <v>0.7952963719107089</v>
      </c>
      <c r="AB31" s="23">
        <f>EXP(-$H31*$A31)</f>
        <v>0.73108208281876941</v>
      </c>
      <c r="AC31" s="23">
        <f>EXP(-$I31*$A31)</f>
        <v>0.84939753910916571</v>
      </c>
      <c r="AF31" s="23">
        <f>-LN($L31/$L30)</f>
        <v>9.2823575787286325E-3</v>
      </c>
      <c r="AG31" s="23">
        <f>-LN($M31/$M30)</f>
        <v>1.3512737925487761E-2</v>
      </c>
      <c r="AH31" s="23">
        <f>-LN($N31/$N30)</f>
        <v>6.6229258025250273E-3</v>
      </c>
    </row>
    <row r="32" spans="1:34" x14ac:dyDescent="0.3">
      <c r="A32" s="11">
        <v>21</v>
      </c>
      <c r="B32" s="7">
        <v>2.6509999999999999E-2</v>
      </c>
      <c r="C32" s="7">
        <v>3.6510000000000001E-2</v>
      </c>
      <c r="D32" s="19">
        <v>1.8859999999999998E-2</v>
      </c>
      <c r="G32" s="23">
        <f t="shared" si="0"/>
        <v>1.1363184513883007E-2</v>
      </c>
      <c r="H32" s="23">
        <f t="shared" si="1"/>
        <v>1.5573496419140758E-2</v>
      </c>
      <c r="I32" s="23">
        <f t="shared" si="2"/>
        <v>8.11451236307301E-3</v>
      </c>
      <c r="L32" s="23">
        <f t="shared" si="3"/>
        <v>0.78770874153453641</v>
      </c>
      <c r="M32" s="23">
        <f t="shared" si="4"/>
        <v>0.72105243078774128</v>
      </c>
      <c r="N32" s="23">
        <f t="shared" si="5"/>
        <v>0.84332340424161567</v>
      </c>
      <c r="Q32" s="23">
        <f t="shared" si="9"/>
        <v>9.5864358492383176E-3</v>
      </c>
      <c r="R32" s="23">
        <f t="shared" si="10"/>
        <v>1.3813887663496513E-2</v>
      </c>
      <c r="S32" s="23">
        <f t="shared" si="11"/>
        <v>7.1768013065926844E-3</v>
      </c>
      <c r="V32" s="23">
        <f t="shared" si="6"/>
        <v>1.1363184513883007E-2</v>
      </c>
      <c r="W32" s="23">
        <f t="shared" si="7"/>
        <v>1.5573496419140758E-2</v>
      </c>
      <c r="X32" s="23">
        <f t="shared" si="8"/>
        <v>8.11451236307301E-3</v>
      </c>
      <c r="AA32" s="23">
        <f>EXP(-$G32*$A32)</f>
        <v>0.78770874153453641</v>
      </c>
      <c r="AB32" s="23">
        <f>EXP(-$H32*$A32)</f>
        <v>0.72105243078774128</v>
      </c>
      <c r="AC32" s="23">
        <f>EXP(-$I32*$A32)</f>
        <v>0.84332340424161567</v>
      </c>
      <c r="AF32" s="23">
        <f>-LN($L32/$L31)</f>
        <v>9.5864358492383176E-3</v>
      </c>
      <c r="AG32" s="23">
        <f>-LN($M32/$M31)</f>
        <v>1.3813887663496513E-2</v>
      </c>
      <c r="AH32" s="23">
        <f>-LN($N32/$N31)</f>
        <v>7.1768013065926844E-3</v>
      </c>
    </row>
    <row r="33" spans="1:34" x14ac:dyDescent="0.3">
      <c r="A33" s="11">
        <v>22</v>
      </c>
      <c r="B33" s="7">
        <v>2.6370000000000001E-2</v>
      </c>
      <c r="C33" s="7">
        <v>3.637E-2</v>
      </c>
      <c r="D33" s="19">
        <v>1.8790000000000001E-2</v>
      </c>
      <c r="G33" s="23">
        <f t="shared" si="0"/>
        <v>1.1303949461117404E-2</v>
      </c>
      <c r="H33" s="23">
        <f t="shared" si="1"/>
        <v>1.5514832890563207E-2</v>
      </c>
      <c r="I33" s="23">
        <f t="shared" si="2"/>
        <v>8.0846734665547728E-3</v>
      </c>
      <c r="L33" s="23">
        <f t="shared" si="3"/>
        <v>0.77982410733523544</v>
      </c>
      <c r="M33" s="23">
        <f t="shared" si="4"/>
        <v>0.71082691076426063</v>
      </c>
      <c r="N33" s="23">
        <f t="shared" si="5"/>
        <v>0.83705724625279532</v>
      </c>
      <c r="Q33" s="23">
        <f t="shared" si="9"/>
        <v>1.0060013353039651E-2</v>
      </c>
      <c r="R33" s="23">
        <f t="shared" si="10"/>
        <v>1.4282898790434654E-2</v>
      </c>
      <c r="S33" s="23">
        <f t="shared" si="11"/>
        <v>7.4580566396718964E-3</v>
      </c>
      <c r="V33" s="23">
        <f t="shared" si="6"/>
        <v>1.1303949461117404E-2</v>
      </c>
      <c r="W33" s="23">
        <f t="shared" si="7"/>
        <v>1.5514832890563207E-2</v>
      </c>
      <c r="X33" s="23">
        <f t="shared" si="8"/>
        <v>8.0846734665547728E-3</v>
      </c>
      <c r="AA33" s="23">
        <f>EXP(-$G33*$A33)</f>
        <v>0.77982410733523544</v>
      </c>
      <c r="AB33" s="23">
        <f>EXP(-$H33*$A33)</f>
        <v>0.71082691076426063</v>
      </c>
      <c r="AC33" s="23">
        <f>EXP(-$I33*$A33)</f>
        <v>0.83705724625279532</v>
      </c>
      <c r="AF33" s="23">
        <f>-LN($L33/$L32)</f>
        <v>1.0060013353039651E-2</v>
      </c>
      <c r="AG33" s="23">
        <f>-LN($M33/$M32)</f>
        <v>1.4282898790434654E-2</v>
      </c>
      <c r="AH33" s="23">
        <f>-LN($N33/$N32)</f>
        <v>7.4580566396718964E-3</v>
      </c>
    </row>
    <row r="34" spans="1:34" x14ac:dyDescent="0.3">
      <c r="A34" s="11">
        <v>23</v>
      </c>
      <c r="B34" s="7">
        <v>2.6290000000000001E-2</v>
      </c>
      <c r="C34" s="7">
        <v>3.6290000000000003E-2</v>
      </c>
      <c r="D34" s="19">
        <v>1.8769999999999998E-2</v>
      </c>
      <c r="G34" s="23">
        <f t="shared" si="0"/>
        <v>1.1270097231746844E-2</v>
      </c>
      <c r="H34" s="23">
        <f t="shared" si="1"/>
        <v>1.548130731611342E-2</v>
      </c>
      <c r="I34" s="23">
        <f t="shared" si="2"/>
        <v>8.0761476909816353E-3</v>
      </c>
      <c r="L34" s="23">
        <f t="shared" si="3"/>
        <v>0.77165923153961491</v>
      </c>
      <c r="M34" s="23">
        <f t="shared" si="4"/>
        <v>0.70042354104961069</v>
      </c>
      <c r="N34" s="23">
        <f t="shared" si="5"/>
        <v>0.8304800292366914</v>
      </c>
      <c r="Q34" s="23">
        <f t="shared" si="9"/>
        <v>1.0525348185594509E-2</v>
      </c>
      <c r="R34" s="23">
        <f t="shared" si="10"/>
        <v>1.474374467821817E-2</v>
      </c>
      <c r="S34" s="23">
        <f t="shared" si="11"/>
        <v>7.8885806283725164E-3</v>
      </c>
      <c r="V34" s="23">
        <f t="shared" si="6"/>
        <v>1.1270097231746844E-2</v>
      </c>
      <c r="W34" s="23">
        <f t="shared" si="7"/>
        <v>1.548130731611342E-2</v>
      </c>
      <c r="X34" s="23">
        <f t="shared" si="8"/>
        <v>8.0761476909816353E-3</v>
      </c>
      <c r="AA34" s="23">
        <f>EXP(-$G34*$A34)</f>
        <v>0.77165923153961491</v>
      </c>
      <c r="AB34" s="23">
        <f>EXP(-$H34*$A34)</f>
        <v>0.70042354104961069</v>
      </c>
      <c r="AC34" s="23">
        <f>EXP(-$I34*$A34)</f>
        <v>0.8304800292366914</v>
      </c>
      <c r="AF34" s="23">
        <f>-LN($L34/$L33)</f>
        <v>1.0525348185594509E-2</v>
      </c>
      <c r="AG34" s="23">
        <f>-LN($M34/$M33)</f>
        <v>1.474374467821817E-2</v>
      </c>
      <c r="AH34" s="23">
        <f>-LN($N34/$N33)</f>
        <v>7.8885806283725164E-3</v>
      </c>
    </row>
    <row r="35" spans="1:34" x14ac:dyDescent="0.3">
      <c r="A35" s="11">
        <v>24</v>
      </c>
      <c r="B35" s="7">
        <v>2.6259999999999999E-2</v>
      </c>
      <c r="C35" s="7">
        <v>3.6260000000000001E-2</v>
      </c>
      <c r="D35" s="19">
        <v>1.8780000000000002E-2</v>
      </c>
      <c r="G35" s="23">
        <f t="shared" si="0"/>
        <v>1.1257401965411784E-2</v>
      </c>
      <c r="H35" s="23">
        <f t="shared" si="1"/>
        <v>1.5468734558440026E-2</v>
      </c>
      <c r="I35" s="23">
        <f t="shared" si="2"/>
        <v>8.080410599689735E-3</v>
      </c>
      <c r="L35" s="23">
        <f t="shared" si="3"/>
        <v>0.76324389417498684</v>
      </c>
      <c r="M35" s="23">
        <f t="shared" si="4"/>
        <v>0.68987170780011664</v>
      </c>
      <c r="N35" s="23">
        <f t="shared" si="5"/>
        <v>0.82371568227901293</v>
      </c>
      <c r="Q35" s="23">
        <f t="shared" si="9"/>
        <v>1.0965410839705278E-2</v>
      </c>
      <c r="R35" s="23">
        <f t="shared" si="10"/>
        <v>1.5179561131951942E-2</v>
      </c>
      <c r="S35" s="23">
        <f t="shared" si="11"/>
        <v>8.1784574999759427E-3</v>
      </c>
      <c r="V35" s="23">
        <f t="shared" si="6"/>
        <v>1.1257401965411784E-2</v>
      </c>
      <c r="W35" s="23">
        <f t="shared" si="7"/>
        <v>1.5468734558440026E-2</v>
      </c>
      <c r="X35" s="23">
        <f t="shared" si="8"/>
        <v>8.080410599689735E-3</v>
      </c>
      <c r="AA35" s="23">
        <f>EXP(-$G35*$A35)</f>
        <v>0.76324389417498684</v>
      </c>
      <c r="AB35" s="23">
        <f>EXP(-$H35*$A35)</f>
        <v>0.68987170780011664</v>
      </c>
      <c r="AC35" s="23">
        <f>EXP(-$I35*$A35)</f>
        <v>0.82371568227901293</v>
      </c>
      <c r="AF35" s="23">
        <f>-LN($L35/$L34)</f>
        <v>1.0965410839705278E-2</v>
      </c>
      <c r="AG35" s="23">
        <f>-LN($M35/$M34)</f>
        <v>1.5179561131951942E-2</v>
      </c>
      <c r="AH35" s="23">
        <f>-LN($N35/$N34)</f>
        <v>8.1784574999759427E-3</v>
      </c>
    </row>
    <row r="36" spans="1:34" x14ac:dyDescent="0.3">
      <c r="A36" s="13">
        <v>25</v>
      </c>
      <c r="B36" s="8">
        <v>2.6270000000000002E-2</v>
      </c>
      <c r="C36" s="8">
        <v>3.6269999999999997E-2</v>
      </c>
      <c r="D36" s="20">
        <v>1.882E-2</v>
      </c>
      <c r="G36" s="23">
        <f t="shared" si="0"/>
        <v>1.1261633762091097E-2</v>
      </c>
      <c r="H36" s="23">
        <f t="shared" si="1"/>
        <v>1.5472925518106804E-2</v>
      </c>
      <c r="I36" s="23">
        <f t="shared" si="2"/>
        <v>8.09746181609961E-3</v>
      </c>
      <c r="L36" s="23">
        <f t="shared" si="3"/>
        <v>0.75462009330329061</v>
      </c>
      <c r="M36" s="23">
        <f t="shared" si="4"/>
        <v>0.6792112109896824</v>
      </c>
      <c r="N36" s="23">
        <f t="shared" si="5"/>
        <v>0.81673830675437886</v>
      </c>
      <c r="Q36" s="23">
        <f t="shared" si="9"/>
        <v>1.136319688239466E-2</v>
      </c>
      <c r="R36" s="23">
        <f t="shared" si="10"/>
        <v>1.5573508550109392E-2</v>
      </c>
      <c r="S36" s="23">
        <f t="shared" si="11"/>
        <v>8.5066910099366299E-3</v>
      </c>
      <c r="V36" s="23">
        <f t="shared" si="6"/>
        <v>1.1261633762091097E-2</v>
      </c>
      <c r="W36" s="23">
        <f t="shared" si="7"/>
        <v>1.5472925518106804E-2</v>
      </c>
      <c r="X36" s="23">
        <f t="shared" si="8"/>
        <v>8.09746181609961E-3</v>
      </c>
      <c r="AA36" s="23">
        <f>EXP(-$G36*$A36)</f>
        <v>0.75462009330329061</v>
      </c>
      <c r="AB36" s="23">
        <f>EXP(-$H36*$A36)</f>
        <v>0.6792112109896824</v>
      </c>
      <c r="AC36" s="23">
        <f>EXP(-$I36*$A36)</f>
        <v>0.81673830675437886</v>
      </c>
      <c r="AF36" s="23">
        <f>-LN($L36/$L35)</f>
        <v>1.136319688239466E-2</v>
      </c>
      <c r="AG36" s="23">
        <f>-LN($M36/$M35)</f>
        <v>1.5573508550109392E-2</v>
      </c>
      <c r="AH36" s="23">
        <f>-LN($N36/$N35)</f>
        <v>8.5066910099366299E-3</v>
      </c>
    </row>
    <row r="37" spans="1:34" x14ac:dyDescent="0.3">
      <c r="A37" s="11">
        <v>26</v>
      </c>
      <c r="B37" s="7">
        <v>2.63E-2</v>
      </c>
      <c r="C37" s="7">
        <v>3.6299999999999999E-2</v>
      </c>
      <c r="D37" s="19">
        <v>1.8880000000000001E-2</v>
      </c>
      <c r="G37" s="23">
        <f t="shared" si="0"/>
        <v>1.1274328904724979E-2</v>
      </c>
      <c r="H37" s="23">
        <f t="shared" si="1"/>
        <v>1.5485498154454909E-2</v>
      </c>
      <c r="I37" s="23">
        <f t="shared" si="2"/>
        <v>8.1230373855374106E-3</v>
      </c>
      <c r="L37" s="23">
        <f t="shared" si="3"/>
        <v>0.7459232608798726</v>
      </c>
      <c r="M37" s="23">
        <f t="shared" si="4"/>
        <v>0.66856413256473513</v>
      </c>
      <c r="N37" s="23">
        <f t="shared" si="5"/>
        <v>0.80961296052458875</v>
      </c>
      <c r="Q37" s="23">
        <f t="shared" si="9"/>
        <v>1.1591707470572052E-2</v>
      </c>
      <c r="R37" s="23">
        <f t="shared" si="10"/>
        <v>1.5799814063157697E-2</v>
      </c>
      <c r="S37" s="23">
        <f t="shared" si="11"/>
        <v>8.7624266214824595E-3</v>
      </c>
      <c r="V37" s="23">
        <f t="shared" si="6"/>
        <v>1.1274328904724979E-2</v>
      </c>
      <c r="W37" s="23">
        <f t="shared" si="7"/>
        <v>1.5485498154454909E-2</v>
      </c>
      <c r="X37" s="23">
        <f t="shared" si="8"/>
        <v>8.1230373855374106E-3</v>
      </c>
      <c r="AA37" s="23">
        <f>EXP(-$G37*$A37)</f>
        <v>0.7459232608798726</v>
      </c>
      <c r="AB37" s="23">
        <f>EXP(-$H37*$A37)</f>
        <v>0.66856413256473513</v>
      </c>
      <c r="AC37" s="23">
        <f>EXP(-$I37*$A37)</f>
        <v>0.80961296052458875</v>
      </c>
      <c r="AF37" s="23">
        <f>-LN($L37/$L36)</f>
        <v>1.1591707470572052E-2</v>
      </c>
      <c r="AG37" s="23">
        <f>-LN($M37/$M36)</f>
        <v>1.5799814063157697E-2</v>
      </c>
      <c r="AH37" s="23">
        <f>-LN($N37/$N36)</f>
        <v>8.7624266214824595E-3</v>
      </c>
    </row>
    <row r="38" spans="1:34" x14ac:dyDescent="0.3">
      <c r="A38" s="11">
        <v>27</v>
      </c>
      <c r="B38" s="7">
        <v>2.6360000000000001E-2</v>
      </c>
      <c r="C38" s="7">
        <v>3.6360000000000003E-2</v>
      </c>
      <c r="D38" s="19">
        <v>1.8950000000000002E-2</v>
      </c>
      <c r="G38" s="23">
        <f t="shared" si="0"/>
        <v>1.1299718076747229E-2</v>
      </c>
      <c r="H38" s="23">
        <f t="shared" si="1"/>
        <v>1.5510642335286741E-2</v>
      </c>
      <c r="I38" s="23">
        <f t="shared" si="2"/>
        <v>8.1528736464082305E-3</v>
      </c>
      <c r="L38" s="23">
        <f t="shared" si="3"/>
        <v>0.73705527612989441</v>
      </c>
      <c r="M38" s="23">
        <f t="shared" si="4"/>
        <v>0.65784407550690649</v>
      </c>
      <c r="N38" s="23">
        <f t="shared" si="5"/>
        <v>0.80241641236227423</v>
      </c>
      <c r="Q38" s="23">
        <f t="shared" si="9"/>
        <v>1.195983654932572E-2</v>
      </c>
      <c r="R38" s="23">
        <f t="shared" si="10"/>
        <v>1.616439103691435E-2</v>
      </c>
      <c r="S38" s="23">
        <f t="shared" si="11"/>
        <v>8.9286164290495237E-3</v>
      </c>
      <c r="V38" s="23">
        <f t="shared" si="6"/>
        <v>1.1299718076747229E-2</v>
      </c>
      <c r="W38" s="23">
        <f t="shared" si="7"/>
        <v>1.5510642335286741E-2</v>
      </c>
      <c r="X38" s="23">
        <f t="shared" si="8"/>
        <v>8.1528736464082305E-3</v>
      </c>
      <c r="AA38" s="23">
        <f>EXP(-$G38*$A38)</f>
        <v>0.73705527612989441</v>
      </c>
      <c r="AB38" s="23">
        <f>EXP(-$H38*$A38)</f>
        <v>0.65784407550690649</v>
      </c>
      <c r="AC38" s="23">
        <f>EXP(-$I38*$A38)</f>
        <v>0.80241641236227423</v>
      </c>
      <c r="AF38" s="23">
        <f>-LN($L38/$L37)</f>
        <v>1.195983654932572E-2</v>
      </c>
      <c r="AG38" s="23">
        <f>-LN($M38/$M37)</f>
        <v>1.616439103691435E-2</v>
      </c>
      <c r="AH38" s="23">
        <f>-LN($N38/$N37)</f>
        <v>8.9286164290495237E-3</v>
      </c>
    </row>
    <row r="39" spans="1:34" x14ac:dyDescent="0.3">
      <c r="A39" s="11">
        <v>28</v>
      </c>
      <c r="B39" s="7">
        <v>2.6429999999999999E-2</v>
      </c>
      <c r="C39" s="7">
        <v>3.6429999999999997E-2</v>
      </c>
      <c r="D39" s="19">
        <v>1.9040000000000001E-2</v>
      </c>
      <c r="G39" s="23">
        <f t="shared" si="0"/>
        <v>1.1329336901609992E-2</v>
      </c>
      <c r="H39" s="23">
        <f t="shared" si="1"/>
        <v>1.5539975373119606E-2</v>
      </c>
      <c r="I39" s="23">
        <f t="shared" si="2"/>
        <v>8.1912315415859967E-3</v>
      </c>
      <c r="L39" s="23">
        <f t="shared" si="3"/>
        <v>0.72816949633779005</v>
      </c>
      <c r="M39" s="23">
        <f t="shared" si="4"/>
        <v>0.6471874462477698</v>
      </c>
      <c r="N39" s="23">
        <f t="shared" si="5"/>
        <v>0.79504665289371046</v>
      </c>
      <c r="Q39" s="23">
        <f t="shared" si="9"/>
        <v>1.2129045172904659E-2</v>
      </c>
      <c r="R39" s="23">
        <f t="shared" si="10"/>
        <v>1.633196739460702E-2</v>
      </c>
      <c r="S39" s="23">
        <f t="shared" si="11"/>
        <v>9.2268947113856303E-3</v>
      </c>
      <c r="V39" s="23">
        <f t="shared" si="6"/>
        <v>1.1329336901609992E-2</v>
      </c>
      <c r="W39" s="23">
        <f t="shared" si="7"/>
        <v>1.5539975373119606E-2</v>
      </c>
      <c r="X39" s="23">
        <f t="shared" si="8"/>
        <v>8.1912315415859967E-3</v>
      </c>
      <c r="AA39" s="23">
        <f>EXP(-$G39*$A39)</f>
        <v>0.72816949633779005</v>
      </c>
      <c r="AB39" s="23">
        <f>EXP(-$H39*$A39)</f>
        <v>0.6471874462477698</v>
      </c>
      <c r="AC39" s="23">
        <f>EXP(-$I39*$A39)</f>
        <v>0.79504665289371046</v>
      </c>
      <c r="AF39" s="23">
        <f>-LN($L39/$L38)</f>
        <v>1.2129045172904659E-2</v>
      </c>
      <c r="AG39" s="23">
        <f>-LN($M39/$M38)</f>
        <v>1.633196739460702E-2</v>
      </c>
      <c r="AH39" s="23">
        <f>-LN($N39/$N38)</f>
        <v>9.2268947113856303E-3</v>
      </c>
    </row>
    <row r="40" spans="1:34" x14ac:dyDescent="0.3">
      <c r="A40" s="11">
        <v>29</v>
      </c>
      <c r="B40" s="7">
        <v>2.6519999999999998E-2</v>
      </c>
      <c r="C40" s="7">
        <v>3.6519999999999997E-2</v>
      </c>
      <c r="D40" s="19">
        <v>1.9140000000000001E-2</v>
      </c>
      <c r="G40" s="23">
        <f t="shared" si="0"/>
        <v>1.1367415279940099E-2</v>
      </c>
      <c r="H40" s="23">
        <f t="shared" si="1"/>
        <v>1.5577686367977964E-2</v>
      </c>
      <c r="I40" s="23">
        <f t="shared" si="2"/>
        <v>8.2338474520798378E-3</v>
      </c>
      <c r="L40" s="23">
        <f t="shared" si="3"/>
        <v>0.71917177390039133</v>
      </c>
      <c r="M40" s="23">
        <f t="shared" si="4"/>
        <v>0.63651142929603866</v>
      </c>
      <c r="N40" s="23">
        <f t="shared" si="5"/>
        <v>0.78758689137884563</v>
      </c>
      <c r="Q40" s="23">
        <f t="shared" si="9"/>
        <v>1.243360987318293E-2</v>
      </c>
      <c r="R40" s="23">
        <f t="shared" si="10"/>
        <v>1.663359422401188E-2</v>
      </c>
      <c r="S40" s="23">
        <f t="shared" si="11"/>
        <v>9.4270929459073192E-3</v>
      </c>
      <c r="V40" s="23">
        <f t="shared" si="6"/>
        <v>1.1367415279940099E-2</v>
      </c>
      <c r="W40" s="23">
        <f t="shared" si="7"/>
        <v>1.5577686367977964E-2</v>
      </c>
      <c r="X40" s="23">
        <f t="shared" si="8"/>
        <v>8.2338474520798378E-3</v>
      </c>
      <c r="AA40" s="23">
        <f>EXP(-$G40*$A40)</f>
        <v>0.71917177390039133</v>
      </c>
      <c r="AB40" s="23">
        <f>EXP(-$H40*$A40)</f>
        <v>0.63651142929603866</v>
      </c>
      <c r="AC40" s="23">
        <f>EXP(-$I40*$A40)</f>
        <v>0.78758689137884563</v>
      </c>
      <c r="AF40" s="23">
        <f>-LN($L40/$L39)</f>
        <v>1.243360987318293E-2</v>
      </c>
      <c r="AG40" s="23">
        <f>-LN($M40/$M39)</f>
        <v>1.663359422401188E-2</v>
      </c>
      <c r="AH40" s="23">
        <f>-LN($N40/$N39)</f>
        <v>9.4270929459073192E-3</v>
      </c>
    </row>
    <row r="41" spans="1:34" x14ac:dyDescent="0.3">
      <c r="A41" s="13">
        <v>30</v>
      </c>
      <c r="B41" s="8">
        <v>2.6610000000000002E-2</v>
      </c>
      <c r="C41" s="8">
        <v>3.6609999999999997E-2</v>
      </c>
      <c r="D41" s="20">
        <v>1.924E-2</v>
      </c>
      <c r="G41" s="23">
        <f t="shared" si="0"/>
        <v>1.1405490319899863E-2</v>
      </c>
      <c r="H41" s="23">
        <f t="shared" si="1"/>
        <v>1.5615394088570413E-2</v>
      </c>
      <c r="I41" s="23">
        <f t="shared" si="2"/>
        <v>8.2764591812227468E-3</v>
      </c>
      <c r="L41" s="23">
        <f t="shared" si="3"/>
        <v>0.71023121317773141</v>
      </c>
      <c r="M41" s="23">
        <f t="shared" si="4"/>
        <v>0.62596437236468283</v>
      </c>
      <c r="N41" s="23">
        <f t="shared" si="5"/>
        <v>0.78013072636572611</v>
      </c>
      <c r="Q41" s="23">
        <f t="shared" si="9"/>
        <v>1.2509666478733007E-2</v>
      </c>
      <c r="R41" s="23">
        <f t="shared" si="10"/>
        <v>1.6708917985751453E-2</v>
      </c>
      <c r="S41" s="23">
        <f t="shared" si="11"/>
        <v>9.512199326367073E-3</v>
      </c>
      <c r="V41" s="23">
        <f t="shared" si="6"/>
        <v>1.1405490319899863E-2</v>
      </c>
      <c r="W41" s="23">
        <f t="shared" si="7"/>
        <v>1.5615394088570413E-2</v>
      </c>
      <c r="X41" s="23">
        <f t="shared" si="8"/>
        <v>8.2764591812227468E-3</v>
      </c>
      <c r="AA41" s="23">
        <f>EXP(-$G41*$A41)</f>
        <v>0.71023121317773141</v>
      </c>
      <c r="AB41" s="23">
        <f>EXP(-$H41*$A41)</f>
        <v>0.62596437236468283</v>
      </c>
      <c r="AC41" s="23">
        <f>EXP(-$I41*$A41)</f>
        <v>0.78013072636572611</v>
      </c>
      <c r="AF41" s="23">
        <f>-LN($L41/$L40)</f>
        <v>1.2509666478733007E-2</v>
      </c>
      <c r="AG41" s="23">
        <f>-LN($M41/$M40)</f>
        <v>1.6708917985751453E-2</v>
      </c>
      <c r="AH41" s="23">
        <f>-LN($N41/$N40)</f>
        <v>9.512199326367073E-3</v>
      </c>
    </row>
    <row r="42" spans="1:34" x14ac:dyDescent="0.3">
      <c r="A42" s="11">
        <v>31</v>
      </c>
      <c r="B42" s="7">
        <v>2.6720000000000001E-2</v>
      </c>
      <c r="C42" s="7">
        <v>3.6720000000000003E-2</v>
      </c>
      <c r="D42" s="19">
        <v>1.9349999999999999E-2</v>
      </c>
      <c r="G42" s="23">
        <f t="shared" si="0"/>
        <v>1.1452021947115247E-2</v>
      </c>
      <c r="H42" s="23">
        <f t="shared" si="1"/>
        <v>1.5661476856922971E-2</v>
      </c>
      <c r="I42" s="23">
        <f t="shared" si="2"/>
        <v>8.3233272547988419E-3</v>
      </c>
      <c r="L42" s="23">
        <f t="shared" si="3"/>
        <v>0.70116455213285966</v>
      </c>
      <c r="M42" s="23">
        <f t="shared" si="4"/>
        <v>0.61538586659640349</v>
      </c>
      <c r="N42" s="23">
        <f t="shared" si="5"/>
        <v>0.7725773506754281</v>
      </c>
      <c r="Q42" s="23">
        <f t="shared" si="9"/>
        <v>1.2847970763576869E-2</v>
      </c>
      <c r="R42" s="23">
        <f t="shared" si="10"/>
        <v>1.7043959907499736E-2</v>
      </c>
      <c r="S42" s="23">
        <f t="shared" si="11"/>
        <v>9.7293694620816853E-3</v>
      </c>
      <c r="V42" s="23">
        <f t="shared" si="6"/>
        <v>1.1452021947115247E-2</v>
      </c>
      <c r="W42" s="23">
        <f t="shared" si="7"/>
        <v>1.5661476856922971E-2</v>
      </c>
      <c r="X42" s="23">
        <f t="shared" si="8"/>
        <v>8.3233272547988419E-3</v>
      </c>
      <c r="AA42" s="23">
        <f>EXP(-$G42*$A42)</f>
        <v>0.70116455213285966</v>
      </c>
      <c r="AB42" s="23">
        <f>EXP(-$H42*$A42)</f>
        <v>0.61538586659640349</v>
      </c>
      <c r="AC42" s="23">
        <f>EXP(-$I42*$A42)</f>
        <v>0.7725773506754281</v>
      </c>
      <c r="AF42" s="23">
        <f>-LN($L42/$L41)</f>
        <v>1.2847970763576869E-2</v>
      </c>
      <c r="AG42" s="23">
        <f>-LN($M42/$M41)</f>
        <v>1.7043959907499736E-2</v>
      </c>
      <c r="AH42" s="23">
        <f>-LN($N42/$N41)</f>
        <v>9.7293694620816853E-3</v>
      </c>
    </row>
    <row r="43" spans="1:34" x14ac:dyDescent="0.3">
      <c r="A43" s="11">
        <v>32</v>
      </c>
      <c r="B43" s="7">
        <v>2.682E-2</v>
      </c>
      <c r="C43" s="7">
        <v>3.6819999999999999E-2</v>
      </c>
      <c r="D43" s="19">
        <v>1.9460000000000002E-2</v>
      </c>
      <c r="G43" s="23">
        <f t="shared" si="0"/>
        <v>1.1494319100542645E-2</v>
      </c>
      <c r="H43" s="23">
        <f t="shared" si="1"/>
        <v>1.570336603988929E-2</v>
      </c>
      <c r="I43" s="23">
        <f t="shared" si="2"/>
        <v>8.3701902710247144E-3</v>
      </c>
      <c r="L43" s="23">
        <f t="shared" si="3"/>
        <v>0.69224301226557783</v>
      </c>
      <c r="M43" s="23">
        <f t="shared" si="4"/>
        <v>0.6050115602537216</v>
      </c>
      <c r="N43" s="23">
        <f t="shared" si="5"/>
        <v>0.76502551813494513</v>
      </c>
      <c r="Q43" s="23">
        <f t="shared" si="9"/>
        <v>1.2805530856791873E-2</v>
      </c>
      <c r="R43" s="23">
        <f t="shared" si="10"/>
        <v>1.7001930711845172E-2</v>
      </c>
      <c r="S43" s="23">
        <f t="shared" si="11"/>
        <v>9.8229437740268953E-3</v>
      </c>
      <c r="V43" s="23">
        <f t="shared" si="6"/>
        <v>1.1494319100542645E-2</v>
      </c>
      <c r="W43" s="23">
        <f t="shared" si="7"/>
        <v>1.570336603988929E-2</v>
      </c>
      <c r="X43" s="23">
        <f t="shared" si="8"/>
        <v>8.3701902710247144E-3</v>
      </c>
      <c r="AA43" s="23">
        <f>EXP(-$G43*$A43)</f>
        <v>0.69224301226557783</v>
      </c>
      <c r="AB43" s="23">
        <f>EXP(-$H43*$A43)</f>
        <v>0.6050115602537216</v>
      </c>
      <c r="AC43" s="23">
        <f>EXP(-$I43*$A43)</f>
        <v>0.76502551813494513</v>
      </c>
      <c r="AF43" s="23">
        <f>-LN($L43/$L42)</f>
        <v>1.2805530856791873E-2</v>
      </c>
      <c r="AG43" s="23">
        <f>-LN($M43/$M42)</f>
        <v>1.7001930711845172E-2</v>
      </c>
      <c r="AH43" s="23">
        <f>-LN($N43/$N42)</f>
        <v>9.8229437740268953E-3</v>
      </c>
    </row>
    <row r="44" spans="1:34" x14ac:dyDescent="0.3">
      <c r="A44" s="11">
        <v>33</v>
      </c>
      <c r="B44" s="7">
        <v>2.6929999999999999E-2</v>
      </c>
      <c r="C44" s="7">
        <v>3.6929999999999998E-2</v>
      </c>
      <c r="D44" s="19">
        <v>1.9570000000000001E-2</v>
      </c>
      <c r="G44" s="23">
        <f t="shared" si="0"/>
        <v>1.1540841211856064E-2</v>
      </c>
      <c r="H44" s="23">
        <f t="shared" si="1"/>
        <v>1.5749439475022831E-2</v>
      </c>
      <c r="I44" s="23">
        <f t="shared" si="2"/>
        <v>8.417048230991684E-3</v>
      </c>
      <c r="L44" s="23">
        <f t="shared" si="3"/>
        <v>0.68328190454520887</v>
      </c>
      <c r="M44" s="23">
        <f t="shared" si="4"/>
        <v>0.59468019657818694</v>
      </c>
      <c r="N44" s="23">
        <f t="shared" si="5"/>
        <v>0.75747663146719635</v>
      </c>
      <c r="Q44" s="23">
        <f t="shared" si="9"/>
        <v>1.3029548773885409E-2</v>
      </c>
      <c r="R44" s="23">
        <f t="shared" si="10"/>
        <v>1.7223789399296051E-2</v>
      </c>
      <c r="S44" s="23">
        <f t="shared" si="11"/>
        <v>9.9165029499346576E-3</v>
      </c>
      <c r="V44" s="23">
        <f t="shared" si="6"/>
        <v>1.1540841211856064E-2</v>
      </c>
      <c r="W44" s="23">
        <f t="shared" si="7"/>
        <v>1.5749439475022831E-2</v>
      </c>
      <c r="X44" s="23">
        <f t="shared" si="8"/>
        <v>8.417048230991684E-3</v>
      </c>
      <c r="AA44" s="23">
        <f>EXP(-$G44*$A44)</f>
        <v>0.68328190454520887</v>
      </c>
      <c r="AB44" s="23">
        <f>EXP(-$H44*$A44)</f>
        <v>0.59468019657818694</v>
      </c>
      <c r="AC44" s="23">
        <f>EXP(-$I44*$A44)</f>
        <v>0.75747663146719635</v>
      </c>
      <c r="AF44" s="23">
        <f>-LN($L44/$L43)</f>
        <v>1.3029548773885409E-2</v>
      </c>
      <c r="AG44" s="23">
        <f>-LN($M44/$M43)</f>
        <v>1.7223789399296051E-2</v>
      </c>
      <c r="AH44" s="23">
        <f>-LN($N44/$N43)</f>
        <v>9.9165029499346576E-3</v>
      </c>
    </row>
    <row r="45" spans="1:34" x14ac:dyDescent="0.3">
      <c r="A45" s="11">
        <v>34</v>
      </c>
      <c r="B45" s="7">
        <v>2.7050000000000001E-2</v>
      </c>
      <c r="C45" s="7">
        <v>3.705E-2</v>
      </c>
      <c r="D45" s="19">
        <v>1.9689999999999999E-2</v>
      </c>
      <c r="G45" s="23">
        <f t="shared" si="0"/>
        <v>1.1591586923000025E-2</v>
      </c>
      <c r="H45" s="23">
        <f t="shared" si="1"/>
        <v>1.5799695830326737E-2</v>
      </c>
      <c r="I45" s="23">
        <f t="shared" si="2"/>
        <v>8.4681602401405903E-3</v>
      </c>
      <c r="L45" s="23">
        <f t="shared" si="3"/>
        <v>0.67427721434471843</v>
      </c>
      <c r="M45" s="23">
        <f t="shared" si="4"/>
        <v>0.58438827756461953</v>
      </c>
      <c r="N45" s="23">
        <f t="shared" si="5"/>
        <v>0.74982348898926809</v>
      </c>
      <c r="Q45" s="23">
        <f t="shared" si="9"/>
        <v>1.3266195390750829E-2</v>
      </c>
      <c r="R45" s="23">
        <f t="shared" si="10"/>
        <v>1.7458155555355664E-2</v>
      </c>
      <c r="S45" s="23">
        <f t="shared" si="11"/>
        <v>1.0154856542054412E-2</v>
      </c>
      <c r="V45" s="23">
        <f t="shared" si="6"/>
        <v>1.1591586923000025E-2</v>
      </c>
      <c r="W45" s="23">
        <f t="shared" si="7"/>
        <v>1.5799695830326737E-2</v>
      </c>
      <c r="X45" s="23">
        <f t="shared" si="8"/>
        <v>8.4681602401405903E-3</v>
      </c>
      <c r="AA45" s="23">
        <f>EXP(-$G45*$A45)</f>
        <v>0.67427721434471843</v>
      </c>
      <c r="AB45" s="23">
        <f>EXP(-$H45*$A45)</f>
        <v>0.58438827756461953</v>
      </c>
      <c r="AC45" s="23">
        <f>EXP(-$I45*$A45)</f>
        <v>0.74982348898926809</v>
      </c>
      <c r="AF45" s="23">
        <f>-LN($L45/$L44)</f>
        <v>1.3266195390750829E-2</v>
      </c>
      <c r="AG45" s="23">
        <f>-LN($M45/$M44)</f>
        <v>1.7458155555355664E-2</v>
      </c>
      <c r="AH45" s="23">
        <f>-LN($N45/$N44)</f>
        <v>1.0154856542054412E-2</v>
      </c>
    </row>
    <row r="46" spans="1:34" x14ac:dyDescent="0.3">
      <c r="A46" s="13">
        <v>35</v>
      </c>
      <c r="B46" s="8">
        <v>2.716E-2</v>
      </c>
      <c r="C46" s="8">
        <v>3.7159999999999999E-2</v>
      </c>
      <c r="D46" s="20">
        <v>1.9810000000000001E-2</v>
      </c>
      <c r="G46" s="23">
        <f t="shared" si="0"/>
        <v>1.163809861660004E-2</v>
      </c>
      <c r="H46" s="23">
        <f t="shared" si="1"/>
        <v>1.5845759047700261E-2</v>
      </c>
      <c r="I46" s="23">
        <f t="shared" si="2"/>
        <v>8.5192662346378501E-3</v>
      </c>
      <c r="L46" s="23">
        <f t="shared" si="3"/>
        <v>0.66542226719624231</v>
      </c>
      <c r="M46" s="23">
        <f t="shared" si="4"/>
        <v>0.57430103629219209</v>
      </c>
      <c r="N46" s="23">
        <f t="shared" si="5"/>
        <v>0.7421719543826637</v>
      </c>
      <c r="Q46" s="23">
        <f t="shared" si="9"/>
        <v>1.3219496199000423E-2</v>
      </c>
      <c r="R46" s="23">
        <f t="shared" si="10"/>
        <v>1.7411908438400191E-2</v>
      </c>
      <c r="S46" s="23">
        <f t="shared" si="11"/>
        <v>1.0256870047544676E-2</v>
      </c>
      <c r="V46" s="23">
        <f t="shared" si="6"/>
        <v>1.163809861660004E-2</v>
      </c>
      <c r="W46" s="23">
        <f t="shared" si="7"/>
        <v>1.5845759047700261E-2</v>
      </c>
      <c r="X46" s="23">
        <f t="shared" si="8"/>
        <v>8.5192662346378501E-3</v>
      </c>
      <c r="AA46" s="23">
        <f>EXP(-$G46*$A46)</f>
        <v>0.66542226719624231</v>
      </c>
      <c r="AB46" s="23">
        <f>EXP(-$H46*$A46)</f>
        <v>0.57430103629219209</v>
      </c>
      <c r="AC46" s="23">
        <f>EXP(-$I46*$A46)</f>
        <v>0.7421719543826637</v>
      </c>
      <c r="AF46" s="23">
        <f>-LN($L46/$L45)</f>
        <v>1.3219496199000423E-2</v>
      </c>
      <c r="AG46" s="23">
        <f>-LN($M46/$M45)</f>
        <v>1.7411908438400191E-2</v>
      </c>
      <c r="AH46" s="23">
        <f>-LN($N46/$N45)</f>
        <v>1.0256870047544676E-2</v>
      </c>
    </row>
    <row r="47" spans="1:34" x14ac:dyDescent="0.3">
      <c r="A47" s="11">
        <v>36</v>
      </c>
      <c r="B47" s="7">
        <v>2.7269999999999999E-2</v>
      </c>
      <c r="C47" s="7">
        <v>3.7269999999999998E-2</v>
      </c>
      <c r="D47" s="19">
        <v>1.992E-2</v>
      </c>
      <c r="G47" s="23">
        <f t="shared" si="0"/>
        <v>1.1684605329464373E-2</v>
      </c>
      <c r="H47" s="23">
        <f t="shared" si="1"/>
        <v>1.5891817379920736E-2</v>
      </c>
      <c r="I47" s="23">
        <f t="shared" si="2"/>
        <v>8.5661081137645961E-3</v>
      </c>
      <c r="L47" s="23">
        <f t="shared" si="3"/>
        <v>0.65662264130696579</v>
      </c>
      <c r="M47" s="23">
        <f t="shared" si="4"/>
        <v>0.5643360194760797</v>
      </c>
      <c r="N47" s="23">
        <f t="shared" si="5"/>
        <v>0.73463618251291785</v>
      </c>
      <c r="Q47" s="23">
        <f t="shared" si="9"/>
        <v>1.3312340279716174E-2</v>
      </c>
      <c r="R47" s="23">
        <f t="shared" si="10"/>
        <v>1.7503859007637231E-2</v>
      </c>
      <c r="S47" s="23">
        <f t="shared" si="11"/>
        <v>1.0205573883200659E-2</v>
      </c>
      <c r="V47" s="23">
        <f t="shared" si="6"/>
        <v>1.1684605329464373E-2</v>
      </c>
      <c r="W47" s="23">
        <f t="shared" si="7"/>
        <v>1.5891817379920736E-2</v>
      </c>
      <c r="X47" s="23">
        <f t="shared" si="8"/>
        <v>8.5661081137645961E-3</v>
      </c>
      <c r="AA47" s="23">
        <f>EXP(-$G47*$A47)</f>
        <v>0.65662264130696579</v>
      </c>
      <c r="AB47" s="23">
        <f>EXP(-$H47*$A47)</f>
        <v>0.5643360194760797</v>
      </c>
      <c r="AC47" s="23">
        <f>EXP(-$I47*$A47)</f>
        <v>0.73463618251291785</v>
      </c>
      <c r="AF47" s="23">
        <f>-LN($L47/$L46)</f>
        <v>1.3312340279716174E-2</v>
      </c>
      <c r="AG47" s="23">
        <f>-LN($M47/$M46)</f>
        <v>1.7503859007637231E-2</v>
      </c>
      <c r="AH47" s="23">
        <f>-LN($N47/$N46)</f>
        <v>1.0205573883200659E-2</v>
      </c>
    </row>
    <row r="48" spans="1:34" x14ac:dyDescent="0.3">
      <c r="A48" s="11">
        <v>37</v>
      </c>
      <c r="B48" s="7">
        <v>2.7380000000000002E-2</v>
      </c>
      <c r="C48" s="7">
        <v>3.7379999999999997E-2</v>
      </c>
      <c r="D48" s="19">
        <v>2.0039999999999999E-2</v>
      </c>
      <c r="G48" s="23">
        <f t="shared" si="0"/>
        <v>1.173110706265983E-2</v>
      </c>
      <c r="H48" s="23">
        <f t="shared" si="1"/>
        <v>1.5937870828024413E-2</v>
      </c>
      <c r="I48" s="23">
        <f t="shared" si="2"/>
        <v>8.6172025841351457E-3</v>
      </c>
      <c r="L48" s="23">
        <f t="shared" si="3"/>
        <v>0.64787923786391255</v>
      </c>
      <c r="M48" s="23">
        <f t="shared" si="4"/>
        <v>0.55449293103220254</v>
      </c>
      <c r="N48" s="23">
        <f t="shared" si="5"/>
        <v>0.72699440636401302</v>
      </c>
      <c r="Q48" s="23">
        <f t="shared" si="9"/>
        <v>1.3405169457696245E-2</v>
      </c>
      <c r="R48" s="23">
        <f t="shared" si="10"/>
        <v>1.7595794959756893E-2</v>
      </c>
      <c r="S48" s="23">
        <f t="shared" si="11"/>
        <v>1.0456603517474959E-2</v>
      </c>
      <c r="V48" s="23">
        <f t="shared" si="6"/>
        <v>1.173110706265983E-2</v>
      </c>
      <c r="W48" s="23">
        <f t="shared" si="7"/>
        <v>1.5937870828024413E-2</v>
      </c>
      <c r="X48" s="23">
        <f t="shared" si="8"/>
        <v>8.6172025841351457E-3</v>
      </c>
      <c r="AA48" s="23">
        <f>EXP(-$G48*$A48)</f>
        <v>0.64787923786391255</v>
      </c>
      <c r="AB48" s="23">
        <f>EXP(-$H48*$A48)</f>
        <v>0.55449293103220254</v>
      </c>
      <c r="AC48" s="23">
        <f>EXP(-$I48*$A48)</f>
        <v>0.72699440636401302</v>
      </c>
      <c r="AF48" s="23">
        <f>-LN($L48/$L47)</f>
        <v>1.3405169457696245E-2</v>
      </c>
      <c r="AG48" s="23">
        <f>-LN($M48/$M47)</f>
        <v>1.7595794959756893E-2</v>
      </c>
      <c r="AH48" s="23">
        <f>-LN($N48/$N47)</f>
        <v>1.0456603517474959E-2</v>
      </c>
    </row>
    <row r="49" spans="1:34" x14ac:dyDescent="0.3">
      <c r="A49" s="11">
        <v>38</v>
      </c>
      <c r="B49" s="7">
        <v>2.7490000000000001E-2</v>
      </c>
      <c r="C49" s="7">
        <v>3.7490000000000002E-2</v>
      </c>
      <c r="D49" s="19">
        <v>2.0150000000000001E-2</v>
      </c>
      <c r="G49" s="23">
        <f t="shared" si="0"/>
        <v>1.1777603817252591E-2</v>
      </c>
      <c r="H49" s="23">
        <f t="shared" si="1"/>
        <v>1.5983919393046934E-2</v>
      </c>
      <c r="I49" s="23">
        <f t="shared" si="2"/>
        <v>8.6640339018611151E-3</v>
      </c>
      <c r="L49" s="23">
        <f t="shared" si="3"/>
        <v>0.63919293015118173</v>
      </c>
      <c r="M49" s="23">
        <f t="shared" si="4"/>
        <v>0.54477144626087759</v>
      </c>
      <c r="N49" s="23">
        <f t="shared" si="5"/>
        <v>0.71947515205335444</v>
      </c>
      <c r="Q49" s="23">
        <f t="shared" si="9"/>
        <v>1.3497983737184808E-2</v>
      </c>
      <c r="R49" s="23">
        <f t="shared" si="10"/>
        <v>1.7687716298880257E-2</v>
      </c>
      <c r="S49" s="23">
        <f t="shared" si="11"/>
        <v>1.0396792657722019E-2</v>
      </c>
      <c r="V49" s="23">
        <f t="shared" si="6"/>
        <v>1.1777603817252591E-2</v>
      </c>
      <c r="W49" s="23">
        <f t="shared" si="7"/>
        <v>1.5983919393046934E-2</v>
      </c>
      <c r="X49" s="23">
        <f t="shared" si="8"/>
        <v>8.6640339018611151E-3</v>
      </c>
      <c r="AA49" s="23">
        <f>EXP(-$G49*$A49)</f>
        <v>0.63919293015118173</v>
      </c>
      <c r="AB49" s="23">
        <f>EXP(-$H49*$A49)</f>
        <v>0.54477144626087759</v>
      </c>
      <c r="AC49" s="23">
        <f>EXP(-$I49*$A49)</f>
        <v>0.71947515205335444</v>
      </c>
      <c r="AF49" s="23">
        <f>-LN($L49/$L48)</f>
        <v>1.3497983737184808E-2</v>
      </c>
      <c r="AG49" s="23">
        <f>-LN($M49/$M48)</f>
        <v>1.7687716298880257E-2</v>
      </c>
      <c r="AH49" s="23">
        <f>-LN($N49/$N48)</f>
        <v>1.0396792657722019E-2</v>
      </c>
    </row>
    <row r="50" spans="1:34" x14ac:dyDescent="0.3">
      <c r="A50" s="11">
        <v>39</v>
      </c>
      <c r="B50" s="7">
        <v>2.76E-2</v>
      </c>
      <c r="C50" s="7">
        <v>3.7600000000000001E-2</v>
      </c>
      <c r="D50" s="19">
        <v>2.027E-2</v>
      </c>
      <c r="G50" s="23">
        <f t="shared" si="0"/>
        <v>1.1824095594308588E-2</v>
      </c>
      <c r="H50" s="23">
        <f t="shared" si="1"/>
        <v>1.6029963076023699E-2</v>
      </c>
      <c r="I50" s="23">
        <f t="shared" si="2"/>
        <v>8.7151168533009474E-3</v>
      </c>
      <c r="L50" s="23">
        <f t="shared" si="3"/>
        <v>0.63056456360460178</v>
      </c>
      <c r="M50" s="23">
        <f t="shared" si="4"/>
        <v>0.535171212474994</v>
      </c>
      <c r="N50" s="23">
        <f t="shared" si="5"/>
        <v>0.71184893695507268</v>
      </c>
      <c r="Q50" s="23">
        <f t="shared" si="9"/>
        <v>1.3590783122436329E-2</v>
      </c>
      <c r="R50" s="23">
        <f t="shared" si="10"/>
        <v>1.7779623029140643E-2</v>
      </c>
      <c r="S50" s="23">
        <f t="shared" si="11"/>
        <v>1.0656269008014595E-2</v>
      </c>
      <c r="V50" s="23">
        <f t="shared" si="6"/>
        <v>1.1824095594308588E-2</v>
      </c>
      <c r="W50" s="23">
        <f t="shared" si="7"/>
        <v>1.6029963076023699E-2</v>
      </c>
      <c r="X50" s="23">
        <f t="shared" si="8"/>
        <v>8.7151168533009474E-3</v>
      </c>
      <c r="AA50" s="23">
        <f>EXP(-$G50*$A50)</f>
        <v>0.63056456360460178</v>
      </c>
      <c r="AB50" s="23">
        <f>EXP(-$H50*$A50)</f>
        <v>0.535171212474994</v>
      </c>
      <c r="AC50" s="23">
        <f>EXP(-$I50*$A50)</f>
        <v>0.71184893695507268</v>
      </c>
      <c r="AF50" s="23">
        <f>-LN($L50/$L49)</f>
        <v>1.3590783122436329E-2</v>
      </c>
      <c r="AG50" s="23">
        <f>-LN($M50/$M49)</f>
        <v>1.7779623029140643E-2</v>
      </c>
      <c r="AH50" s="23">
        <f>-LN($N50/$N49)</f>
        <v>1.0656269008014595E-2</v>
      </c>
    </row>
    <row r="51" spans="1:34" x14ac:dyDescent="0.3">
      <c r="A51" s="13">
        <v>40</v>
      </c>
      <c r="B51" s="8">
        <v>2.7709999999999999E-2</v>
      </c>
      <c r="C51" s="8">
        <v>3.771E-2</v>
      </c>
      <c r="D51" s="20">
        <v>2.0389999999999998E-2</v>
      </c>
      <c r="G51" s="23">
        <f t="shared" si="0"/>
        <v>1.1870582394893315E-2</v>
      </c>
      <c r="H51" s="23">
        <f t="shared" si="1"/>
        <v>1.6076001877989694E-2</v>
      </c>
      <c r="I51" s="23">
        <f t="shared" si="2"/>
        <v>8.766193796925479E-3</v>
      </c>
      <c r="L51" s="23">
        <f t="shared" si="3"/>
        <v>0.62199495587862674</v>
      </c>
      <c r="M51" s="23">
        <f t="shared" si="4"/>
        <v>0.52569184962990989</v>
      </c>
      <c r="N51" s="23">
        <f t="shared" si="5"/>
        <v>0.70423177449136276</v>
      </c>
      <c r="Q51" s="23">
        <f t="shared" si="9"/>
        <v>1.3683567617697781E-2</v>
      </c>
      <c r="R51" s="23">
        <f t="shared" si="10"/>
        <v>1.7871515154663387E-2</v>
      </c>
      <c r="S51" s="23">
        <f t="shared" si="11"/>
        <v>1.0758194598282258E-2</v>
      </c>
      <c r="V51" s="23">
        <f t="shared" si="6"/>
        <v>1.1870582394893315E-2</v>
      </c>
      <c r="W51" s="23">
        <f t="shared" si="7"/>
        <v>1.6076001877989694E-2</v>
      </c>
      <c r="X51" s="23">
        <f t="shared" si="8"/>
        <v>8.766193796925479E-3</v>
      </c>
      <c r="AA51" s="23">
        <f>EXP(-$G51*$A51)</f>
        <v>0.62199495587862674</v>
      </c>
      <c r="AB51" s="23">
        <f>EXP(-$H51*$A51)</f>
        <v>0.52569184962990989</v>
      </c>
      <c r="AC51" s="23">
        <f>EXP(-$I51*$A51)</f>
        <v>0.70423177449136276</v>
      </c>
      <c r="AF51" s="23">
        <f>-LN($L51/$L50)</f>
        <v>1.3683567617697781E-2</v>
      </c>
      <c r="AG51" s="23">
        <f>-LN($M51/$M50)</f>
        <v>1.7871515154663387E-2</v>
      </c>
      <c r="AH51" s="23">
        <f>-LN($N51/$N50)</f>
        <v>1.0758194598282258E-2</v>
      </c>
    </row>
    <row r="52" spans="1:34" x14ac:dyDescent="0.3">
      <c r="A52" s="11">
        <v>41</v>
      </c>
      <c r="B52" s="7">
        <v>2.7810000000000001E-2</v>
      </c>
      <c r="C52" s="7">
        <v>3.7810000000000003E-2</v>
      </c>
      <c r="D52" s="19">
        <v>2.0500000000000001E-2</v>
      </c>
      <c r="G52" s="23">
        <f t="shared" si="0"/>
        <v>1.1912838805168748E-2</v>
      </c>
      <c r="H52" s="23">
        <f t="shared" si="1"/>
        <v>1.611785109960541E-2</v>
      </c>
      <c r="I52" s="23">
        <f t="shared" si="2"/>
        <v>8.8130090520892948E-3</v>
      </c>
      <c r="L52" s="23">
        <f t="shared" si="3"/>
        <v>0.61359118748925989</v>
      </c>
      <c r="M52" s="23">
        <f t="shared" si="4"/>
        <v>0.51642154720122202</v>
      </c>
      <c r="N52" s="23">
        <f t="shared" si="5"/>
        <v>0.69674668451215693</v>
      </c>
      <c r="Q52" s="23">
        <f t="shared" si="9"/>
        <v>1.3603095216185971E-2</v>
      </c>
      <c r="R52" s="23">
        <f t="shared" si="10"/>
        <v>1.7791819964234252E-2</v>
      </c>
      <c r="S52" s="23">
        <f t="shared" si="11"/>
        <v>1.0685619258641914E-2</v>
      </c>
      <c r="V52" s="23">
        <f t="shared" si="6"/>
        <v>1.1912838805168748E-2</v>
      </c>
      <c r="W52" s="23">
        <f t="shared" si="7"/>
        <v>1.611785109960541E-2</v>
      </c>
      <c r="X52" s="23">
        <f t="shared" si="8"/>
        <v>8.8130090520892948E-3</v>
      </c>
      <c r="AA52" s="23">
        <f>EXP(-$G52*$A52)</f>
        <v>0.61359118748925989</v>
      </c>
      <c r="AB52" s="23">
        <f>EXP(-$H52*$A52)</f>
        <v>0.51642154720122202</v>
      </c>
      <c r="AC52" s="23">
        <f>EXP(-$I52*$A52)</f>
        <v>0.69674668451215693</v>
      </c>
      <c r="AF52" s="23">
        <f>-LN($L52/$L51)</f>
        <v>1.3603095216185971E-2</v>
      </c>
      <c r="AG52" s="23">
        <f>-LN($M52/$M51)</f>
        <v>1.7791819964234252E-2</v>
      </c>
      <c r="AH52" s="23">
        <f>-LN($N52/$N51)</f>
        <v>1.0685619258641914E-2</v>
      </c>
    </row>
    <row r="53" spans="1:34" x14ac:dyDescent="0.3">
      <c r="A53" s="11">
        <v>42</v>
      </c>
      <c r="B53" s="7">
        <v>2.792E-2</v>
      </c>
      <c r="C53" s="7">
        <v>3.7920000000000002E-2</v>
      </c>
      <c r="D53" s="19">
        <v>2.061E-2</v>
      </c>
      <c r="G53" s="23">
        <f t="shared" si="0"/>
        <v>1.1959316108175348E-2</v>
      </c>
      <c r="H53" s="23">
        <f t="shared" si="1"/>
        <v>1.6163880586151445E-2</v>
      </c>
      <c r="I53" s="23">
        <f t="shared" si="2"/>
        <v>8.8598192612947078E-3</v>
      </c>
      <c r="L53" s="23">
        <f t="shared" si="3"/>
        <v>0.6051425211511694</v>
      </c>
      <c r="M53" s="23">
        <f t="shared" si="4"/>
        <v>0.50718320751530421</v>
      </c>
      <c r="N53" s="23">
        <f t="shared" si="5"/>
        <v>0.68927675727593751</v>
      </c>
      <c r="Q53" s="23">
        <f t="shared" si="9"/>
        <v>1.3864885531445985E-2</v>
      </c>
      <c r="R53" s="23">
        <f t="shared" si="10"/>
        <v>1.8051089534538933E-2</v>
      </c>
      <c r="S53" s="23">
        <f t="shared" si="11"/>
        <v>1.0779037838716751E-2</v>
      </c>
      <c r="V53" s="23">
        <f t="shared" si="6"/>
        <v>1.1959316108175348E-2</v>
      </c>
      <c r="W53" s="23">
        <f t="shared" si="7"/>
        <v>1.6163880586151445E-2</v>
      </c>
      <c r="X53" s="23">
        <f t="shared" si="8"/>
        <v>8.8598192612947078E-3</v>
      </c>
      <c r="AA53" s="23">
        <f>EXP(-$G53*$A53)</f>
        <v>0.6051425211511694</v>
      </c>
      <c r="AB53" s="23">
        <f>EXP(-$H53*$A53)</f>
        <v>0.50718320751530421</v>
      </c>
      <c r="AC53" s="23">
        <f>EXP(-$I53*$A53)</f>
        <v>0.68927675727593751</v>
      </c>
      <c r="AF53" s="23">
        <f>-LN($L53/$L52)</f>
        <v>1.3864885531445985E-2</v>
      </c>
      <c r="AG53" s="23">
        <f>-LN($M53/$M52)</f>
        <v>1.8051089534538933E-2</v>
      </c>
      <c r="AH53" s="23">
        <f>-LN($N53/$N52)</f>
        <v>1.0779037838716751E-2</v>
      </c>
    </row>
    <row r="54" spans="1:34" x14ac:dyDescent="0.3">
      <c r="A54" s="11">
        <v>43</v>
      </c>
      <c r="B54" s="7">
        <v>2.802E-2</v>
      </c>
      <c r="C54" s="7">
        <v>3.8019999999999998E-2</v>
      </c>
      <c r="D54" s="19">
        <v>2.0719999999999999E-2</v>
      </c>
      <c r="G54" s="23">
        <f t="shared" si="0"/>
        <v>1.2001563886052689E-2</v>
      </c>
      <c r="H54" s="23">
        <f t="shared" si="1"/>
        <v>1.6205721340916912E-2</v>
      </c>
      <c r="I54" s="23">
        <f t="shared" si="2"/>
        <v>8.9066244256293548E-3</v>
      </c>
      <c r="L54" s="23">
        <f t="shared" si="3"/>
        <v>0.59686325400168172</v>
      </c>
      <c r="M54" s="23">
        <f t="shared" si="4"/>
        <v>0.4981539975860233</v>
      </c>
      <c r="N54" s="23">
        <f t="shared" si="5"/>
        <v>0.68182322862370781</v>
      </c>
      <c r="Q54" s="23">
        <f t="shared" si="9"/>
        <v>1.377597055690114E-2</v>
      </c>
      <c r="R54" s="23">
        <f t="shared" si="10"/>
        <v>1.7963033041066497E-2</v>
      </c>
      <c r="S54" s="23">
        <f t="shared" si="11"/>
        <v>1.0872441327684361E-2</v>
      </c>
      <c r="V54" s="23">
        <f t="shared" si="6"/>
        <v>1.2001563886052689E-2</v>
      </c>
      <c r="W54" s="23">
        <f t="shared" si="7"/>
        <v>1.6205721340916912E-2</v>
      </c>
      <c r="X54" s="23">
        <f t="shared" si="8"/>
        <v>8.9066244256293548E-3</v>
      </c>
      <c r="AA54" s="23">
        <f>EXP(-$G54*$A54)</f>
        <v>0.59686325400168172</v>
      </c>
      <c r="AB54" s="23">
        <f>EXP(-$H54*$A54)</f>
        <v>0.4981539975860233</v>
      </c>
      <c r="AC54" s="23">
        <f>EXP(-$I54*$A54)</f>
        <v>0.68182322862370781</v>
      </c>
      <c r="AF54" s="23">
        <f>-LN($L54/$L53)</f>
        <v>1.377597055690114E-2</v>
      </c>
      <c r="AG54" s="23">
        <f>-LN($M54/$M53)</f>
        <v>1.7963033041066497E-2</v>
      </c>
      <c r="AH54" s="23">
        <f>-LN($N54/$N53)</f>
        <v>1.0872441327684361E-2</v>
      </c>
    </row>
    <row r="55" spans="1:34" x14ac:dyDescent="0.3">
      <c r="A55" s="11">
        <v>44</v>
      </c>
      <c r="B55" s="7">
        <v>2.811E-2</v>
      </c>
      <c r="C55" s="7">
        <v>3.8109999999999998E-2</v>
      </c>
      <c r="D55" s="19">
        <v>2.0830000000000001E-2</v>
      </c>
      <c r="G55" s="23">
        <f t="shared" si="0"/>
        <v>1.2039583372560175E-2</v>
      </c>
      <c r="H55" s="23">
        <f t="shared" si="1"/>
        <v>1.6243374573995613E-2</v>
      </c>
      <c r="I55" s="23">
        <f t="shared" si="2"/>
        <v>8.9534245461804201E-3</v>
      </c>
      <c r="L55" s="23">
        <f t="shared" si="3"/>
        <v>0.58875704458830003</v>
      </c>
      <c r="M55" s="23">
        <f t="shared" si="4"/>
        <v>0.48933474125500176</v>
      </c>
      <c r="N55" s="23">
        <f t="shared" si="5"/>
        <v>0.674387316181143</v>
      </c>
      <c r="Q55" s="23">
        <f t="shared" si="9"/>
        <v>1.3674421292381967E-2</v>
      </c>
      <c r="R55" s="23">
        <f t="shared" si="10"/>
        <v>1.7862463596379694E-2</v>
      </c>
      <c r="S55" s="23">
        <f t="shared" si="11"/>
        <v>1.0965829729876314E-2</v>
      </c>
      <c r="V55" s="23">
        <f t="shared" si="6"/>
        <v>1.2039583372560175E-2</v>
      </c>
      <c r="W55" s="23">
        <f t="shared" si="7"/>
        <v>1.6243374573995613E-2</v>
      </c>
      <c r="X55" s="23">
        <f t="shared" si="8"/>
        <v>8.9534245461804201E-3</v>
      </c>
      <c r="AA55" s="23">
        <f>EXP(-$G55*$A55)</f>
        <v>0.58875704458830003</v>
      </c>
      <c r="AB55" s="23">
        <f>EXP(-$H55*$A55)</f>
        <v>0.48933474125500176</v>
      </c>
      <c r="AC55" s="23">
        <f>EXP(-$I55*$A55)</f>
        <v>0.674387316181143</v>
      </c>
      <c r="AF55" s="23">
        <f>-LN($L55/$L54)</f>
        <v>1.3674421292381967E-2</v>
      </c>
      <c r="AG55" s="23">
        <f>-LN($M55/$M54)</f>
        <v>1.7862463596379694E-2</v>
      </c>
      <c r="AH55" s="23">
        <f>-LN($N55/$N54)</f>
        <v>1.0965829729876314E-2</v>
      </c>
    </row>
    <row r="56" spans="1:34" x14ac:dyDescent="0.3">
      <c r="A56" s="13">
        <v>45</v>
      </c>
      <c r="B56" s="8">
        <v>2.8209999999999999E-2</v>
      </c>
      <c r="C56" s="8">
        <v>3.8210000000000001E-2</v>
      </c>
      <c r="D56" s="20">
        <v>2.094E-2</v>
      </c>
      <c r="G56" s="23">
        <f t="shared" si="0"/>
        <v>1.2081823343211198E-2</v>
      </c>
      <c r="H56" s="23">
        <f t="shared" si="1"/>
        <v>1.6285207671229082E-2</v>
      </c>
      <c r="I56" s="23">
        <f t="shared" si="2"/>
        <v>9.0002196240350288E-3</v>
      </c>
      <c r="L56" s="23">
        <f t="shared" si="3"/>
        <v>0.58060648937175396</v>
      </c>
      <c r="M56" s="23">
        <f t="shared" si="4"/>
        <v>0.48054502753822226</v>
      </c>
      <c r="N56" s="23">
        <f t="shared" si="5"/>
        <v>0.66697021910481669</v>
      </c>
      <c r="Q56" s="23">
        <f t="shared" si="9"/>
        <v>1.3940382051856274E-2</v>
      </c>
      <c r="R56" s="23">
        <f t="shared" si="10"/>
        <v>1.8125863949501601E-2</v>
      </c>
      <c r="S56" s="23">
        <f t="shared" si="11"/>
        <v>1.1059203049637785E-2</v>
      </c>
      <c r="V56" s="23">
        <f t="shared" si="6"/>
        <v>1.2081823343211198E-2</v>
      </c>
      <c r="W56" s="23">
        <f t="shared" si="7"/>
        <v>1.6285207671229082E-2</v>
      </c>
      <c r="X56" s="23">
        <f t="shared" si="8"/>
        <v>9.0002196240350288E-3</v>
      </c>
      <c r="AA56" s="23">
        <f>EXP(-$G56*$A56)</f>
        <v>0.58060648937175396</v>
      </c>
      <c r="AB56" s="23">
        <f>EXP(-$H56*$A56)</f>
        <v>0.48054502753822226</v>
      </c>
      <c r="AC56" s="23">
        <f>EXP(-$I56*$A56)</f>
        <v>0.66697021910481669</v>
      </c>
      <c r="AF56" s="23">
        <f>-LN($L56/$L55)</f>
        <v>1.3940382051856274E-2</v>
      </c>
      <c r="AG56" s="23">
        <f>-LN($M56/$M55)</f>
        <v>1.8125863949501601E-2</v>
      </c>
      <c r="AH56" s="23">
        <f>-LN($N56/$N55)</f>
        <v>1.1059203049637785E-2</v>
      </c>
    </row>
    <row r="57" spans="1:34" x14ac:dyDescent="0.3">
      <c r="A57" s="11">
        <v>46</v>
      </c>
      <c r="B57" s="7">
        <v>2.8299999999999999E-2</v>
      </c>
      <c r="C57" s="7">
        <v>3.8300000000000001E-2</v>
      </c>
      <c r="D57" s="19">
        <v>2.104E-2</v>
      </c>
      <c r="G57" s="23">
        <f t="shared" si="0"/>
        <v>1.2119835804513319E-2</v>
      </c>
      <c r="H57" s="23">
        <f t="shared" si="1"/>
        <v>1.6322854013790144E-2</v>
      </c>
      <c r="I57" s="23">
        <f t="shared" si="2"/>
        <v>9.0427562289234591E-3</v>
      </c>
      <c r="L57" s="23">
        <f t="shared" si="3"/>
        <v>0.57263174542916206</v>
      </c>
      <c r="M57" s="23">
        <f t="shared" si="4"/>
        <v>0.47196460546293162</v>
      </c>
      <c r="N57" s="23">
        <f t="shared" si="5"/>
        <v>0.65970218111880841</v>
      </c>
      <c r="Q57" s="23">
        <f t="shared" si="9"/>
        <v>1.383039656310877E-2</v>
      </c>
      <c r="R57" s="23">
        <f t="shared" si="10"/>
        <v>1.8016939429037957E-2</v>
      </c>
      <c r="S57" s="23">
        <f t="shared" si="11"/>
        <v>1.0956903448902882E-2</v>
      </c>
      <c r="V57" s="23">
        <f t="shared" si="6"/>
        <v>1.2119835804513319E-2</v>
      </c>
      <c r="W57" s="23">
        <f t="shared" si="7"/>
        <v>1.6322854013790144E-2</v>
      </c>
      <c r="X57" s="23">
        <f t="shared" si="8"/>
        <v>9.0427562289234591E-3</v>
      </c>
      <c r="AA57" s="23">
        <f>EXP(-$G57*$A57)</f>
        <v>0.57263174542916206</v>
      </c>
      <c r="AB57" s="23">
        <f>EXP(-$H57*$A57)</f>
        <v>0.47196460546293162</v>
      </c>
      <c r="AC57" s="23">
        <f>EXP(-$I57*$A57)</f>
        <v>0.65970218111880841</v>
      </c>
      <c r="AF57" s="23">
        <f>-LN($L57/$L56)</f>
        <v>1.383039656310877E-2</v>
      </c>
      <c r="AG57" s="23">
        <f>-LN($M57/$M56)</f>
        <v>1.8016939429037957E-2</v>
      </c>
      <c r="AH57" s="23">
        <f>-LN($N57/$N56)</f>
        <v>1.0956903448902882E-2</v>
      </c>
    </row>
    <row r="58" spans="1:34" x14ac:dyDescent="0.3">
      <c r="A58" s="11">
        <v>47</v>
      </c>
      <c r="B58" s="7">
        <v>2.8389999999999999E-2</v>
      </c>
      <c r="C58" s="7">
        <v>3.8390000000000001E-2</v>
      </c>
      <c r="D58" s="19">
        <v>2.1139999999999999E-2</v>
      </c>
      <c r="G58" s="23">
        <f t="shared" si="0"/>
        <v>1.2157844938992709E-2</v>
      </c>
      <c r="H58" s="23">
        <f t="shared" si="1"/>
        <v>1.6360497093301993E-2</v>
      </c>
      <c r="I58" s="23">
        <f t="shared" si="2"/>
        <v>9.0852886680081943E-3</v>
      </c>
      <c r="L58" s="23">
        <f t="shared" si="3"/>
        <v>0.56472368975827913</v>
      </c>
      <c r="M58" s="23">
        <f t="shared" si="4"/>
        <v>0.46350256343603269</v>
      </c>
      <c r="N58" s="23">
        <f t="shared" si="5"/>
        <v>0.65245796233796705</v>
      </c>
      <c r="Q58" s="23">
        <f t="shared" si="9"/>
        <v>1.3906265125044701E-2</v>
      </c>
      <c r="R58" s="23">
        <f t="shared" si="10"/>
        <v>1.8092078750847077E-2</v>
      </c>
      <c r="S58" s="23">
        <f t="shared" si="11"/>
        <v>1.1041780865906186E-2</v>
      </c>
      <c r="V58" s="23">
        <f t="shared" si="6"/>
        <v>1.2157844938992709E-2</v>
      </c>
      <c r="W58" s="23">
        <f t="shared" si="7"/>
        <v>1.6360497093301993E-2</v>
      </c>
      <c r="X58" s="23">
        <f t="shared" si="8"/>
        <v>9.0852886680081943E-3</v>
      </c>
      <c r="AA58" s="23">
        <f>EXP(-$G58*$A58)</f>
        <v>0.56472368975827913</v>
      </c>
      <c r="AB58" s="23">
        <f>EXP(-$H58*$A58)</f>
        <v>0.46350256343603269</v>
      </c>
      <c r="AC58" s="23">
        <f>EXP(-$I58*$A58)</f>
        <v>0.65245796233796705</v>
      </c>
      <c r="AF58" s="23">
        <f>-LN($L58/$L57)</f>
        <v>1.3906265125044701E-2</v>
      </c>
      <c r="AG58" s="23">
        <f>-LN($M58/$M57)</f>
        <v>1.8092078750847077E-2</v>
      </c>
      <c r="AH58" s="23">
        <f>-LN($N58/$N57)</f>
        <v>1.1041780865906186E-2</v>
      </c>
    </row>
    <row r="59" spans="1:34" x14ac:dyDescent="0.3">
      <c r="A59" s="11">
        <v>48</v>
      </c>
      <c r="B59" s="7">
        <v>2.8479999999999998E-2</v>
      </c>
      <c r="C59" s="7">
        <v>3.848E-2</v>
      </c>
      <c r="D59" s="19">
        <v>2.1250000000000002E-2</v>
      </c>
      <c r="G59" s="23">
        <f t="shared" si="0"/>
        <v>1.2195850747231732E-2</v>
      </c>
      <c r="H59" s="23">
        <f t="shared" si="1"/>
        <v>1.6398136910330329E-2</v>
      </c>
      <c r="I59" s="23">
        <f t="shared" si="2"/>
        <v>9.1320695404718977E-3</v>
      </c>
      <c r="L59" s="23">
        <f t="shared" si="3"/>
        <v>0.55688259854992594</v>
      </c>
      <c r="M59" s="23">
        <f t="shared" si="4"/>
        <v>0.45515804363434242</v>
      </c>
      <c r="N59" s="23">
        <f t="shared" si="5"/>
        <v>0.64510683648430689</v>
      </c>
      <c r="Q59" s="23">
        <f t="shared" si="9"/>
        <v>1.3982123734465845E-2</v>
      </c>
      <c r="R59" s="23">
        <f t="shared" si="10"/>
        <v>1.8167208310662042E-2</v>
      </c>
      <c r="S59" s="23">
        <f t="shared" si="11"/>
        <v>1.1330770546265917E-2</v>
      </c>
      <c r="V59" s="23">
        <f t="shared" si="6"/>
        <v>1.2195850747231732E-2</v>
      </c>
      <c r="W59" s="23">
        <f t="shared" si="7"/>
        <v>1.6398136910330329E-2</v>
      </c>
      <c r="X59" s="23">
        <f t="shared" si="8"/>
        <v>9.1320695404718977E-3</v>
      </c>
      <c r="AA59" s="23">
        <f>EXP(-$G59*$A59)</f>
        <v>0.55688259854992594</v>
      </c>
      <c r="AB59" s="23">
        <f>EXP(-$H59*$A59)</f>
        <v>0.45515804363434242</v>
      </c>
      <c r="AC59" s="23">
        <f>EXP(-$I59*$A59)</f>
        <v>0.64510683648430689</v>
      </c>
      <c r="AF59" s="23">
        <f>-LN($L59/$L58)</f>
        <v>1.3982123734465845E-2</v>
      </c>
      <c r="AG59" s="23">
        <f>-LN($M59/$M58)</f>
        <v>1.8167208310662042E-2</v>
      </c>
      <c r="AH59" s="23">
        <f>-LN($N59/$N58)</f>
        <v>1.1330770546265917E-2</v>
      </c>
    </row>
    <row r="60" spans="1:34" x14ac:dyDescent="0.3">
      <c r="A60" s="11">
        <v>49</v>
      </c>
      <c r="B60" s="7">
        <v>2.8559999999999999E-2</v>
      </c>
      <c r="C60" s="7">
        <v>3.8559999999999997E-2</v>
      </c>
      <c r="D60" s="19">
        <v>2.1340000000000001E-2</v>
      </c>
      <c r="G60" s="23">
        <f t="shared" si="0"/>
        <v>1.2229630895959727E-2</v>
      </c>
      <c r="H60" s="23">
        <f t="shared" si="1"/>
        <v>1.6431591787048522E-2</v>
      </c>
      <c r="I60" s="23">
        <f t="shared" si="2"/>
        <v>9.1703410520298269E-3</v>
      </c>
      <c r="L60" s="23">
        <f t="shared" si="3"/>
        <v>0.54922234805419423</v>
      </c>
      <c r="M60" s="23">
        <f t="shared" si="4"/>
        <v>0.44702176353082029</v>
      </c>
      <c r="N60" s="23">
        <f t="shared" si="5"/>
        <v>0.63804484282392104</v>
      </c>
      <c r="Q60" s="23">
        <f t="shared" si="9"/>
        <v>1.3851078034903425E-2</v>
      </c>
      <c r="R60" s="23">
        <f t="shared" si="10"/>
        <v>1.8037425869521853E-2</v>
      </c>
      <c r="S60" s="23">
        <f t="shared" si="11"/>
        <v>1.1007373606810374E-2</v>
      </c>
      <c r="V60" s="23">
        <f t="shared" si="6"/>
        <v>1.2229630895959727E-2</v>
      </c>
      <c r="W60" s="23">
        <f t="shared" si="7"/>
        <v>1.6431591787048522E-2</v>
      </c>
      <c r="X60" s="23">
        <f t="shared" si="8"/>
        <v>9.1703410520298269E-3</v>
      </c>
      <c r="AA60" s="23">
        <f>EXP(-$G60*$A60)</f>
        <v>0.54922234805419423</v>
      </c>
      <c r="AB60" s="23">
        <f>EXP(-$H60*$A60)</f>
        <v>0.44702176353082029</v>
      </c>
      <c r="AC60" s="23">
        <f>EXP(-$I60*$A60)</f>
        <v>0.63804484282392104</v>
      </c>
      <c r="AF60" s="23">
        <f>-LN($L60/$L59)</f>
        <v>1.3851078034903425E-2</v>
      </c>
      <c r="AG60" s="23">
        <f>-LN($M60/$M59)</f>
        <v>1.8037425869521853E-2</v>
      </c>
      <c r="AH60" s="23">
        <f>-LN($N60/$N59)</f>
        <v>1.1007373606810374E-2</v>
      </c>
    </row>
    <row r="61" spans="1:34" x14ac:dyDescent="0.3">
      <c r="A61" s="13">
        <v>50</v>
      </c>
      <c r="B61" s="8">
        <v>2.8639999999999999E-2</v>
      </c>
      <c r="C61" s="8">
        <v>3.8640000000000001E-2</v>
      </c>
      <c r="D61" s="20">
        <v>2.1440000000000001E-2</v>
      </c>
      <c r="G61" s="23">
        <f t="shared" si="0"/>
        <v>1.2263408417415888E-2</v>
      </c>
      <c r="H61" s="23">
        <f t="shared" si="1"/>
        <v>1.646504408684582E-2</v>
      </c>
      <c r="I61" s="23">
        <f t="shared" si="2"/>
        <v>9.2128609985977494E-3</v>
      </c>
      <c r="L61" s="23">
        <f t="shared" si="3"/>
        <v>0.54163094601965645</v>
      </c>
      <c r="M61" s="23">
        <f t="shared" si="4"/>
        <v>0.43900160742983507</v>
      </c>
      <c r="N61" s="23">
        <f t="shared" si="5"/>
        <v>0.63087782909703483</v>
      </c>
      <c r="Q61" s="23">
        <f t="shared" si="9"/>
        <v>1.3918506968767782E-2</v>
      </c>
      <c r="R61" s="23">
        <f t="shared" si="10"/>
        <v>1.8104206776913417E-2</v>
      </c>
      <c r="S61" s="23">
        <f t="shared" si="11"/>
        <v>1.1296338380425822E-2</v>
      </c>
      <c r="V61" s="23">
        <f t="shared" si="6"/>
        <v>1.2263408417415888E-2</v>
      </c>
      <c r="W61" s="23">
        <f t="shared" si="7"/>
        <v>1.646504408684582E-2</v>
      </c>
      <c r="X61" s="23">
        <f t="shared" si="8"/>
        <v>9.2128609985977494E-3</v>
      </c>
      <c r="AA61" s="23">
        <f>EXP(-$G61*$A61)</f>
        <v>0.54163094601965645</v>
      </c>
      <c r="AB61" s="23">
        <f>EXP(-$H61*$A61)</f>
        <v>0.43900160742983507</v>
      </c>
      <c r="AC61" s="23">
        <f>EXP(-$I61*$A61)</f>
        <v>0.63087782909703483</v>
      </c>
      <c r="AF61" s="23">
        <f>-LN($L61/$L60)</f>
        <v>1.3918506968767782E-2</v>
      </c>
      <c r="AG61" s="23">
        <f>-LN($M61/$M60)</f>
        <v>1.8104206776913417E-2</v>
      </c>
      <c r="AH61" s="23">
        <f>-LN($N61/$N60)</f>
        <v>1.1296338380425822E-2</v>
      </c>
    </row>
    <row r="62" spans="1:34" x14ac:dyDescent="0.3">
      <c r="A62" s="11">
        <v>51</v>
      </c>
      <c r="B62" s="7">
        <v>2.8719999999999999E-2</v>
      </c>
      <c r="C62" s="7">
        <v>3.8719999999999997E-2</v>
      </c>
      <c r="D62" s="19">
        <v>2.154E-2</v>
      </c>
      <c r="G62" s="23">
        <f t="shared" si="0"/>
        <v>1.2297183312008771E-2</v>
      </c>
      <c r="H62" s="23">
        <f t="shared" si="1"/>
        <v>1.6498493810119082E-2</v>
      </c>
      <c r="I62" s="23">
        <f t="shared" si="2"/>
        <v>9.2553767826240307E-3</v>
      </c>
      <c r="L62" s="23">
        <f t="shared" si="3"/>
        <v>0.53410846166589754</v>
      </c>
      <c r="M62" s="23">
        <f t="shared" si="4"/>
        <v>0.43109655678053416</v>
      </c>
      <c r="N62" s="23">
        <f t="shared" si="5"/>
        <v>0.62373840833932115</v>
      </c>
      <c r="Q62" s="23">
        <f t="shared" si="9"/>
        <v>1.3985928041652841E-2</v>
      </c>
      <c r="R62" s="23">
        <f t="shared" si="10"/>
        <v>1.8170979973782263E-2</v>
      </c>
      <c r="S62" s="23">
        <f t="shared" si="11"/>
        <v>1.1381165983938259E-2</v>
      </c>
      <c r="V62" s="23">
        <f t="shared" si="6"/>
        <v>1.2297183312008771E-2</v>
      </c>
      <c r="W62" s="23">
        <f t="shared" si="7"/>
        <v>1.6498493810119082E-2</v>
      </c>
      <c r="X62" s="23">
        <f t="shared" si="8"/>
        <v>9.2553767826240307E-3</v>
      </c>
      <c r="AA62" s="23">
        <f>EXP(-$G62*$A62)</f>
        <v>0.53410846166589754</v>
      </c>
      <c r="AB62" s="23">
        <f>EXP(-$H62*$A62)</f>
        <v>0.43109655678053416</v>
      </c>
      <c r="AC62" s="23">
        <f>EXP(-$I62*$A62)</f>
        <v>0.62373840833932115</v>
      </c>
      <c r="AF62" s="23">
        <f>-LN($L62/$L61)</f>
        <v>1.3985928041652841E-2</v>
      </c>
      <c r="AG62" s="23">
        <f>-LN($M62/$M61)</f>
        <v>1.8170979973782263E-2</v>
      </c>
      <c r="AH62" s="23">
        <f>-LN($N62/$N61)</f>
        <v>1.1381165983938259E-2</v>
      </c>
    </row>
    <row r="63" spans="1:34" x14ac:dyDescent="0.3">
      <c r="A63" s="11">
        <v>52</v>
      </c>
      <c r="B63" s="7">
        <v>2.8799999999999999E-2</v>
      </c>
      <c r="C63" s="7">
        <v>3.8800000000000001E-2</v>
      </c>
      <c r="D63" s="19">
        <v>2.163E-2</v>
      </c>
      <c r="G63" s="23">
        <f t="shared" si="0"/>
        <v>1.2330955580146827E-2</v>
      </c>
      <c r="H63" s="23">
        <f t="shared" si="1"/>
        <v>1.6531940957265075E-2</v>
      </c>
      <c r="I63" s="23">
        <f t="shared" si="2"/>
        <v>9.2936374299481747E-3</v>
      </c>
      <c r="L63" s="23">
        <f t="shared" si="3"/>
        <v>0.52665494923345724</v>
      </c>
      <c r="M63" s="23">
        <f t="shared" si="4"/>
        <v>0.42330558830696269</v>
      </c>
      <c r="N63" s="23">
        <f t="shared" si="5"/>
        <v>0.61676380130199371</v>
      </c>
      <c r="Q63" s="23">
        <f t="shared" si="9"/>
        <v>1.4053341255187823E-2</v>
      </c>
      <c r="R63" s="23">
        <f t="shared" si="10"/>
        <v>1.8237745461710683E-2</v>
      </c>
      <c r="S63" s="23">
        <f t="shared" si="11"/>
        <v>1.1244930443479418E-2</v>
      </c>
      <c r="V63" s="23">
        <f t="shared" si="6"/>
        <v>1.2330955580146827E-2</v>
      </c>
      <c r="W63" s="23">
        <f t="shared" si="7"/>
        <v>1.6531940957265075E-2</v>
      </c>
      <c r="X63" s="23">
        <f t="shared" si="8"/>
        <v>9.2936374299481747E-3</v>
      </c>
      <c r="AA63" s="23">
        <f>EXP(-$G63*$A63)</f>
        <v>0.52665494923345724</v>
      </c>
      <c r="AB63" s="23">
        <f>EXP(-$H63*$A63)</f>
        <v>0.42330558830696269</v>
      </c>
      <c r="AC63" s="23">
        <f>EXP(-$I63*$A63)</f>
        <v>0.61676380130199371</v>
      </c>
      <c r="AF63" s="23">
        <f>-LN($L63/$L62)</f>
        <v>1.4053341255187823E-2</v>
      </c>
      <c r="AG63" s="23">
        <f>-LN($M63/$M62)</f>
        <v>1.8237745461710683E-2</v>
      </c>
      <c r="AH63" s="23">
        <f>-LN($N63/$N62)</f>
        <v>1.1244930443479418E-2</v>
      </c>
    </row>
    <row r="64" spans="1:34" x14ac:dyDescent="0.3">
      <c r="A64" s="11">
        <v>53</v>
      </c>
      <c r="B64" s="7">
        <v>2.887E-2</v>
      </c>
      <c r="C64" s="7">
        <v>3.8870000000000002E-2</v>
      </c>
      <c r="D64" s="19">
        <v>2.172E-2</v>
      </c>
      <c r="G64" s="23">
        <f t="shared" si="0"/>
        <v>1.2360504160575138E-2</v>
      </c>
      <c r="H64" s="23">
        <f t="shared" si="1"/>
        <v>1.6561205098100468E-2</v>
      </c>
      <c r="I64" s="23">
        <f t="shared" si="2"/>
        <v>9.3318947068674832E-3</v>
      </c>
      <c r="L64" s="23">
        <f t="shared" si="3"/>
        <v>0.51938663042288991</v>
      </c>
      <c r="M64" s="23">
        <f t="shared" si="4"/>
        <v>0.4157197722115229</v>
      </c>
      <c r="N64" s="23">
        <f t="shared" si="5"/>
        <v>0.60982062681189952</v>
      </c>
      <c r="Q64" s="23">
        <f t="shared" si="9"/>
        <v>1.3897030342847182E-2</v>
      </c>
      <c r="R64" s="23">
        <f t="shared" si="10"/>
        <v>1.8082940421540895E-2</v>
      </c>
      <c r="S64" s="23">
        <f t="shared" si="11"/>
        <v>1.1321273106671465E-2</v>
      </c>
      <c r="V64" s="23">
        <f t="shared" si="6"/>
        <v>1.2360504160575138E-2</v>
      </c>
      <c r="W64" s="23">
        <f t="shared" si="7"/>
        <v>1.6561205098100468E-2</v>
      </c>
      <c r="X64" s="23">
        <f t="shared" si="8"/>
        <v>9.3318947068674832E-3</v>
      </c>
      <c r="AA64" s="23">
        <f>EXP(-$G64*$A64)</f>
        <v>0.51938663042288991</v>
      </c>
      <c r="AB64" s="23">
        <f>EXP(-$H64*$A64)</f>
        <v>0.4157197722115229</v>
      </c>
      <c r="AC64" s="23">
        <f>EXP(-$I64*$A64)</f>
        <v>0.60982062681189952</v>
      </c>
      <c r="AF64" s="23">
        <f>-LN($L64/$L63)</f>
        <v>1.3897030342847182E-2</v>
      </c>
      <c r="AG64" s="23">
        <f>-LN($M64/$M63)</f>
        <v>1.8082940421540895E-2</v>
      </c>
      <c r="AH64" s="23">
        <f>-LN($N64/$N63)</f>
        <v>1.1321273106671465E-2</v>
      </c>
    </row>
    <row r="65" spans="1:34" x14ac:dyDescent="0.3">
      <c r="A65" s="11">
        <v>54</v>
      </c>
      <c r="B65" s="7">
        <v>2.894E-2</v>
      </c>
      <c r="C65" s="7">
        <v>3.8940000000000002E-2</v>
      </c>
      <c r="D65" s="19">
        <v>2.181E-2</v>
      </c>
      <c r="G65" s="23">
        <f t="shared" si="0"/>
        <v>1.2390050730710339E-2</v>
      </c>
      <c r="H65" s="23">
        <f t="shared" si="1"/>
        <v>1.6590467267158019E-2</v>
      </c>
      <c r="I65" s="23">
        <f t="shared" si="2"/>
        <v>9.3701486139758962E-3</v>
      </c>
      <c r="L65" s="23">
        <f t="shared" si="3"/>
        <v>0.51218840687263012</v>
      </c>
      <c r="M65" s="23">
        <f t="shared" si="4"/>
        <v>0.40824604599747616</v>
      </c>
      <c r="N65" s="23">
        <f t="shared" si="5"/>
        <v>0.60290959120970011</v>
      </c>
      <c r="Q65" s="23">
        <f t="shared" si="9"/>
        <v>1.3956018947876113E-2</v>
      </c>
      <c r="R65" s="23">
        <f t="shared" si="10"/>
        <v>1.8141362227208326E-2</v>
      </c>
      <c r="S65" s="23">
        <f t="shared" si="11"/>
        <v>1.1397605690721927E-2</v>
      </c>
      <c r="V65" s="23">
        <f t="shared" si="6"/>
        <v>1.2390050730710339E-2</v>
      </c>
      <c r="W65" s="23">
        <f t="shared" si="7"/>
        <v>1.6590467267158019E-2</v>
      </c>
      <c r="X65" s="23">
        <f t="shared" si="8"/>
        <v>9.3701486139758962E-3</v>
      </c>
      <c r="AA65" s="23">
        <f>EXP(-$G65*$A65)</f>
        <v>0.51218840687263012</v>
      </c>
      <c r="AB65" s="23">
        <f>EXP(-$H65*$A65)</f>
        <v>0.40824604599747616</v>
      </c>
      <c r="AC65" s="23">
        <f>EXP(-$I65*$A65)</f>
        <v>0.60290959120970011</v>
      </c>
      <c r="AF65" s="23">
        <f>-LN($L65/$L64)</f>
        <v>1.3956018947876113E-2</v>
      </c>
      <c r="AG65" s="23">
        <f>-LN($M65/$M64)</f>
        <v>1.8141362227208326E-2</v>
      </c>
      <c r="AH65" s="23">
        <f>-LN($N65/$N64)</f>
        <v>1.1397605690721927E-2</v>
      </c>
    </row>
    <row r="66" spans="1:34" x14ac:dyDescent="0.3">
      <c r="A66" s="13">
        <v>55</v>
      </c>
      <c r="B66" s="8">
        <v>2.9010000000000001E-2</v>
      </c>
      <c r="C66" s="8">
        <v>3.9010000000000003E-2</v>
      </c>
      <c r="D66" s="20">
        <v>2.1899999999999999E-2</v>
      </c>
      <c r="G66" s="23">
        <f t="shared" si="0"/>
        <v>1.2419595290825949E-2</v>
      </c>
      <c r="H66" s="23">
        <f t="shared" si="1"/>
        <v>1.6619727464703422E-2</v>
      </c>
      <c r="I66" s="23">
        <f t="shared" si="2"/>
        <v>9.4083991518668173E-3</v>
      </c>
      <c r="L66" s="23">
        <f t="shared" si="3"/>
        <v>0.50506015348156252</v>
      </c>
      <c r="M66" s="23">
        <f t="shared" si="4"/>
        <v>0.40088326228330506</v>
      </c>
      <c r="N66" s="23">
        <f t="shared" si="5"/>
        <v>0.59603138533055688</v>
      </c>
      <c r="Q66" s="23">
        <f t="shared" si="9"/>
        <v>1.4015001537068654E-2</v>
      </c>
      <c r="R66" s="23">
        <f t="shared" si="10"/>
        <v>1.819977813215503E-2</v>
      </c>
      <c r="S66" s="23">
        <f t="shared" si="11"/>
        <v>1.1473928197976541E-2</v>
      </c>
      <c r="V66" s="23">
        <f t="shared" si="6"/>
        <v>1.2419595290825949E-2</v>
      </c>
      <c r="W66" s="23">
        <f t="shared" si="7"/>
        <v>1.6619727464703422E-2</v>
      </c>
      <c r="X66" s="23">
        <f t="shared" si="8"/>
        <v>9.4083991518668173E-3</v>
      </c>
      <c r="AA66" s="23">
        <f>EXP(-$G66*$A66)</f>
        <v>0.50506015348156252</v>
      </c>
      <c r="AB66" s="23">
        <f>EXP(-$H66*$A66)</f>
        <v>0.40088326228330506</v>
      </c>
      <c r="AC66" s="23">
        <f>EXP(-$I66*$A66)</f>
        <v>0.59603138533055688</v>
      </c>
      <c r="AF66" s="23">
        <f>-LN($L66/$L65)</f>
        <v>1.4015001537068654E-2</v>
      </c>
      <c r="AG66" s="23">
        <f>-LN($M66/$M65)</f>
        <v>1.819977813215503E-2</v>
      </c>
      <c r="AH66" s="23">
        <f>-LN($N66/$N65)</f>
        <v>1.1473928197976541E-2</v>
      </c>
    </row>
    <row r="67" spans="1:34" x14ac:dyDescent="0.3">
      <c r="A67" s="11">
        <v>56</v>
      </c>
      <c r="B67" s="7">
        <v>2.9080000000000002E-2</v>
      </c>
      <c r="C67" s="7">
        <v>3.9079999999999997E-2</v>
      </c>
      <c r="D67" s="19">
        <v>2.1989999999999999E-2</v>
      </c>
      <c r="G67" s="23">
        <f t="shared" si="0"/>
        <v>1.2449137841195423E-2</v>
      </c>
      <c r="H67" s="23">
        <f t="shared" si="1"/>
        <v>1.6648985691002312E-2</v>
      </c>
      <c r="I67" s="23">
        <f t="shared" si="2"/>
        <v>9.4466463211337753E-3</v>
      </c>
      <c r="L67" s="23">
        <f t="shared" si="3"/>
        <v>0.49800173446258955</v>
      </c>
      <c r="M67" s="23">
        <f t="shared" si="4"/>
        <v>0.3936302749507587</v>
      </c>
      <c r="N67" s="23">
        <f t="shared" si="5"/>
        <v>0.58918668447213574</v>
      </c>
      <c r="Q67" s="23">
        <f t="shared" si="9"/>
        <v>1.4073978111516592E-2</v>
      </c>
      <c r="R67" s="23">
        <f t="shared" si="10"/>
        <v>1.8258188137441282E-2</v>
      </c>
      <c r="S67" s="23">
        <f t="shared" si="11"/>
        <v>1.1550240630816364E-2</v>
      </c>
      <c r="V67" s="23">
        <f t="shared" si="6"/>
        <v>1.2449137841195423E-2</v>
      </c>
      <c r="W67" s="23">
        <f t="shared" si="7"/>
        <v>1.6648985691002312E-2</v>
      </c>
      <c r="X67" s="23">
        <f t="shared" si="8"/>
        <v>9.4466463211337753E-3</v>
      </c>
      <c r="AA67" s="23">
        <f>EXP(-$G67*$A67)</f>
        <v>0.49800173446258955</v>
      </c>
      <c r="AB67" s="23">
        <f>EXP(-$H67*$A67)</f>
        <v>0.3936302749507587</v>
      </c>
      <c r="AC67" s="23">
        <f>EXP(-$I67*$A67)</f>
        <v>0.58918668447213574</v>
      </c>
      <c r="AF67" s="23">
        <f>-LN($L67/$L66)</f>
        <v>1.4073978111516592E-2</v>
      </c>
      <c r="AG67" s="23">
        <f>-LN($M67/$M66)</f>
        <v>1.8258188137441282E-2</v>
      </c>
      <c r="AH67" s="23">
        <f>-LN($N67/$N66)</f>
        <v>1.1550240630816364E-2</v>
      </c>
    </row>
    <row r="68" spans="1:34" x14ac:dyDescent="0.3">
      <c r="A68" s="11">
        <v>57</v>
      </c>
      <c r="B68" s="7">
        <v>2.9149999999999999E-2</v>
      </c>
      <c r="C68" s="7">
        <v>3.9149999999999997E-2</v>
      </c>
      <c r="D68" s="19">
        <v>2.2079999999999999E-2</v>
      </c>
      <c r="G68" s="23">
        <f t="shared" si="0"/>
        <v>1.247867838209217E-2</v>
      </c>
      <c r="H68" s="23">
        <f t="shared" si="1"/>
        <v>1.6678241946320282E-2</v>
      </c>
      <c r="I68" s="23">
        <f t="shared" si="2"/>
        <v>9.4848901223701463E-3</v>
      </c>
      <c r="L68" s="23">
        <f t="shared" si="3"/>
        <v>0.49101300352569421</v>
      </c>
      <c r="M68" s="23">
        <f t="shared" si="4"/>
        <v>0.38648593939133119</v>
      </c>
      <c r="N68" s="23">
        <f t="shared" si="5"/>
        <v>0.58237614836896878</v>
      </c>
      <c r="Q68" s="23">
        <f t="shared" si="9"/>
        <v>1.4132948672309967E-2</v>
      </c>
      <c r="R68" s="23">
        <f t="shared" si="10"/>
        <v>1.8316592244126597E-2</v>
      </c>
      <c r="S68" s="23">
        <f t="shared" si="11"/>
        <v>1.1626542991607029E-2</v>
      </c>
      <c r="V68" s="23">
        <f t="shared" si="6"/>
        <v>1.247867838209217E-2</v>
      </c>
      <c r="W68" s="23">
        <f t="shared" si="7"/>
        <v>1.6678241946320282E-2</v>
      </c>
      <c r="X68" s="23">
        <f t="shared" si="8"/>
        <v>9.4848901223701463E-3</v>
      </c>
      <c r="AA68" s="23">
        <f>EXP(-$G68*$A68)</f>
        <v>0.49101300352569421</v>
      </c>
      <c r="AB68" s="23">
        <f>EXP(-$H68*$A68)</f>
        <v>0.38648593939133119</v>
      </c>
      <c r="AC68" s="23">
        <f>EXP(-$I68*$A68)</f>
        <v>0.58237614836896878</v>
      </c>
      <c r="AF68" s="23">
        <f>-LN($L68/$L67)</f>
        <v>1.4132948672309967E-2</v>
      </c>
      <c r="AG68" s="23">
        <f>-LN($M68/$M67)</f>
        <v>1.8316592244126597E-2</v>
      </c>
      <c r="AH68" s="23">
        <f>-LN($N68/$N67)</f>
        <v>1.1626542991607029E-2</v>
      </c>
    </row>
    <row r="69" spans="1:34" x14ac:dyDescent="0.3">
      <c r="A69" s="11">
        <v>58</v>
      </c>
      <c r="B69" s="7">
        <v>2.921E-2</v>
      </c>
      <c r="C69" s="7">
        <v>3.9210000000000002E-2</v>
      </c>
      <c r="D69" s="19">
        <v>2.2169999999999999E-2</v>
      </c>
      <c r="G69" s="23">
        <f t="shared" si="0"/>
        <v>1.2503997246548876E-2</v>
      </c>
      <c r="H69" s="23">
        <f t="shared" si="1"/>
        <v>1.670331716805416E-2</v>
      </c>
      <c r="I69" s="23">
        <f t="shared" si="2"/>
        <v>9.5231305561688621E-3</v>
      </c>
      <c r="L69" s="23">
        <f t="shared" si="3"/>
        <v>0.48421229601727722</v>
      </c>
      <c r="M69" s="23">
        <f t="shared" si="4"/>
        <v>0.37954109691361682</v>
      </c>
      <c r="N69" s="23">
        <f t="shared" si="5"/>
        <v>0.57560042117308063</v>
      </c>
      <c r="Q69" s="23">
        <f t="shared" si="9"/>
        <v>1.3947172520581114E-2</v>
      </c>
      <c r="R69" s="23">
        <f t="shared" si="10"/>
        <v>1.8132604806885225E-2</v>
      </c>
      <c r="S69" s="23">
        <f t="shared" si="11"/>
        <v>1.1702835282695697E-2</v>
      </c>
      <c r="V69" s="23">
        <f t="shared" si="6"/>
        <v>1.2503997246548876E-2</v>
      </c>
      <c r="W69" s="23">
        <f t="shared" si="7"/>
        <v>1.670331716805416E-2</v>
      </c>
      <c r="X69" s="23">
        <f t="shared" si="8"/>
        <v>9.5231305561688621E-3</v>
      </c>
      <c r="AA69" s="23">
        <f>EXP(-$G69*$A69)</f>
        <v>0.48421229601727722</v>
      </c>
      <c r="AB69" s="23">
        <f>EXP(-$H69*$A69)</f>
        <v>0.37954109691361682</v>
      </c>
      <c r="AC69" s="23">
        <f>EXP(-$I69*$A69)</f>
        <v>0.57560042117308063</v>
      </c>
      <c r="AF69" s="23">
        <f>-LN($L69/$L68)</f>
        <v>1.3947172520581114E-2</v>
      </c>
      <c r="AG69" s="23">
        <f>-LN($M69/$M68)</f>
        <v>1.8132604806885225E-2</v>
      </c>
      <c r="AH69" s="23">
        <f>-LN($N69/$N68)</f>
        <v>1.1702835282695697E-2</v>
      </c>
    </row>
    <row r="70" spans="1:34" x14ac:dyDescent="0.3">
      <c r="A70" s="11">
        <v>59</v>
      </c>
      <c r="B70" s="7">
        <v>2.9270000000000001E-2</v>
      </c>
      <c r="C70" s="7">
        <v>3.9269999999999999E-2</v>
      </c>
      <c r="D70" s="19">
        <v>2.2249999999999999E-2</v>
      </c>
      <c r="G70" s="23">
        <f t="shared" si="0"/>
        <v>1.2529314635031204E-2</v>
      </c>
      <c r="H70" s="23">
        <f t="shared" si="1"/>
        <v>1.6728390942082692E-2</v>
      </c>
      <c r="I70" s="23">
        <f t="shared" si="2"/>
        <v>9.5571192263736431E-3</v>
      </c>
      <c r="L70" s="23">
        <f t="shared" si="3"/>
        <v>0.47748164314924035</v>
      </c>
      <c r="M70" s="23">
        <f t="shared" si="4"/>
        <v>0.37270238786451415</v>
      </c>
      <c r="N70" s="23">
        <f t="shared" si="5"/>
        <v>0.56900273718094774</v>
      </c>
      <c r="Q70" s="23">
        <f t="shared" si="9"/>
        <v>1.3997723167006383E-2</v>
      </c>
      <c r="R70" s="23">
        <f t="shared" si="10"/>
        <v>1.8182669835737571E-2</v>
      </c>
      <c r="S70" s="23">
        <f t="shared" si="11"/>
        <v>1.1528462098250857E-2</v>
      </c>
      <c r="V70" s="23">
        <f t="shared" si="6"/>
        <v>1.2529314635031204E-2</v>
      </c>
      <c r="W70" s="23">
        <f t="shared" si="7"/>
        <v>1.6728390942082692E-2</v>
      </c>
      <c r="X70" s="23">
        <f t="shared" si="8"/>
        <v>9.5571192263736431E-3</v>
      </c>
      <c r="AA70" s="23">
        <f>EXP(-$G70*$A70)</f>
        <v>0.47748164314924035</v>
      </c>
      <c r="AB70" s="23">
        <f>EXP(-$H70*$A70)</f>
        <v>0.37270238786451415</v>
      </c>
      <c r="AC70" s="23">
        <f>EXP(-$I70*$A70)</f>
        <v>0.56900273718094774</v>
      </c>
      <c r="AF70" s="23">
        <f>-LN($L70/$L69)</f>
        <v>1.3997723167006383E-2</v>
      </c>
      <c r="AG70" s="23">
        <f>-LN($M70/$M69)</f>
        <v>1.8182669835737571E-2</v>
      </c>
      <c r="AH70" s="23">
        <f>-LN($N70/$N69)</f>
        <v>1.1528462098250857E-2</v>
      </c>
    </row>
    <row r="71" spans="1:34" x14ac:dyDescent="0.3">
      <c r="A71" s="13">
        <v>60</v>
      </c>
      <c r="B71" s="8">
        <v>2.9329999999999998E-2</v>
      </c>
      <c r="C71" s="8">
        <v>3.9329999999999997E-2</v>
      </c>
      <c r="D71" s="20">
        <v>2.2329999999999999E-2</v>
      </c>
      <c r="G71" s="23">
        <f t="shared" si="0"/>
        <v>1.2554630547711325E-2</v>
      </c>
      <c r="H71" s="23">
        <f t="shared" si="1"/>
        <v>1.6753463268573125E-2</v>
      </c>
      <c r="I71" s="23">
        <f t="shared" si="2"/>
        <v>9.5911052367717974E-3</v>
      </c>
      <c r="L71" s="23">
        <f t="shared" si="3"/>
        <v>0.4708207489584621</v>
      </c>
      <c r="M71" s="23">
        <f t="shared" si="4"/>
        <v>0.3659685800534252</v>
      </c>
      <c r="N71" s="23">
        <f t="shared" si="5"/>
        <v>0.56244253270295219</v>
      </c>
      <c r="Q71" s="23">
        <f t="shared" si="9"/>
        <v>1.4048269395838324E-2</v>
      </c>
      <c r="R71" s="23">
        <f t="shared" si="10"/>
        <v>1.8232730531508527E-2</v>
      </c>
      <c r="S71" s="23">
        <f t="shared" si="11"/>
        <v>1.1596279850262963E-2</v>
      </c>
      <c r="V71" s="23">
        <f t="shared" si="6"/>
        <v>1.2554630547711325E-2</v>
      </c>
      <c r="W71" s="23">
        <f t="shared" si="7"/>
        <v>1.6753463268573125E-2</v>
      </c>
      <c r="X71" s="23">
        <f t="shared" si="8"/>
        <v>9.5911052367717974E-3</v>
      </c>
      <c r="AA71" s="23">
        <f>EXP(-$G71*$A71)</f>
        <v>0.4708207489584621</v>
      </c>
      <c r="AB71" s="23">
        <f>EXP(-$H71*$A71)</f>
        <v>0.3659685800534252</v>
      </c>
      <c r="AC71" s="23">
        <f>EXP(-$I71*$A71)</f>
        <v>0.56244253270295219</v>
      </c>
      <c r="AF71" s="23">
        <f>-LN($L71/$L70)</f>
        <v>1.4048269395838324E-2</v>
      </c>
      <c r="AG71" s="23">
        <f>-LN($M71/$M70)</f>
        <v>1.8232730531508527E-2</v>
      </c>
      <c r="AH71" s="23">
        <f>-LN($N71/$N70)</f>
        <v>1.1596279850262963E-2</v>
      </c>
    </row>
    <row r="72" spans="1:34" x14ac:dyDescent="0.3">
      <c r="A72" s="11">
        <v>61</v>
      </c>
      <c r="B72" s="7">
        <v>2.9389999999999999E-2</v>
      </c>
      <c r="C72" s="7">
        <v>3.9390000000000001E-2</v>
      </c>
      <c r="D72" s="19">
        <v>2.2419999999999999E-2</v>
      </c>
      <c r="G72" s="23">
        <f t="shared" si="0"/>
        <v>1.2579944984761095E-2</v>
      </c>
      <c r="H72" s="23">
        <f t="shared" si="1"/>
        <v>1.6778534147692398E-2</v>
      </c>
      <c r="I72" s="23">
        <f t="shared" si="2"/>
        <v>9.629336319688141E-3</v>
      </c>
      <c r="L72" s="23">
        <f t="shared" si="3"/>
        <v>0.46422931101068615</v>
      </c>
      <c r="M72" s="23">
        <f t="shared" si="4"/>
        <v>0.35933844782289409</v>
      </c>
      <c r="N72" s="23">
        <f t="shared" si="5"/>
        <v>0.55577623793078168</v>
      </c>
      <c r="Q72" s="23">
        <f t="shared" si="9"/>
        <v>1.4098811207747381E-2</v>
      </c>
      <c r="R72" s="23">
        <f t="shared" si="10"/>
        <v>1.828278689484877E-2</v>
      </c>
      <c r="S72" s="23">
        <f t="shared" si="11"/>
        <v>1.1923201294668817E-2</v>
      </c>
      <c r="V72" s="23">
        <f t="shared" si="6"/>
        <v>1.2579944984761095E-2</v>
      </c>
      <c r="W72" s="23">
        <f t="shared" si="7"/>
        <v>1.6778534147692398E-2</v>
      </c>
      <c r="X72" s="23">
        <f t="shared" si="8"/>
        <v>9.629336319688141E-3</v>
      </c>
      <c r="AA72" s="23">
        <f>EXP(-$G72*$A72)</f>
        <v>0.46422931101068615</v>
      </c>
      <c r="AB72" s="23">
        <f>EXP(-$H72*$A72)</f>
        <v>0.35933844782289409</v>
      </c>
      <c r="AC72" s="23">
        <f>EXP(-$I72*$A72)</f>
        <v>0.55577623793078168</v>
      </c>
      <c r="AF72" s="23">
        <f>-LN($L72/$L71)</f>
        <v>1.4098811207747381E-2</v>
      </c>
      <c r="AG72" s="23">
        <f>-LN($M72/$M71)</f>
        <v>1.828278689484877E-2</v>
      </c>
      <c r="AH72" s="23">
        <f>-LN($N72/$N71)</f>
        <v>1.1923201294668817E-2</v>
      </c>
    </row>
    <row r="73" spans="1:34" x14ac:dyDescent="0.3">
      <c r="A73" s="11">
        <v>62</v>
      </c>
      <c r="B73" s="7">
        <v>2.945E-2</v>
      </c>
      <c r="C73" s="7">
        <v>3.9449999999999999E-2</v>
      </c>
      <c r="D73" s="19">
        <v>2.2499999999999999E-2</v>
      </c>
      <c r="G73" s="23">
        <f t="shared" si="0"/>
        <v>1.2605257946352623E-2</v>
      </c>
      <c r="H73" s="23">
        <f t="shared" si="1"/>
        <v>1.6803603579607706E-2</v>
      </c>
      <c r="I73" s="23">
        <f t="shared" si="2"/>
        <v>9.6633166793793981E-3</v>
      </c>
      <c r="L73" s="23">
        <f t="shared" si="3"/>
        <v>0.45770702055334272</v>
      </c>
      <c r="M73" s="23">
        <f t="shared" si="4"/>
        <v>0.35281077217644896</v>
      </c>
      <c r="N73" s="23">
        <f t="shared" si="5"/>
        <v>0.54929170811104866</v>
      </c>
      <c r="Q73" s="23">
        <f t="shared" si="9"/>
        <v>1.4149348603435684E-2</v>
      </c>
      <c r="R73" s="23">
        <f t="shared" si="10"/>
        <v>1.8332838926441369E-2</v>
      </c>
      <c r="S73" s="23">
        <f t="shared" si="11"/>
        <v>1.1736118620545879E-2</v>
      </c>
      <c r="V73" s="23">
        <f t="shared" si="6"/>
        <v>1.2605257946352623E-2</v>
      </c>
      <c r="W73" s="23">
        <f t="shared" si="7"/>
        <v>1.6803603579607706E-2</v>
      </c>
      <c r="X73" s="23">
        <f t="shared" si="8"/>
        <v>9.6633166793793981E-3</v>
      </c>
      <c r="AA73" s="23">
        <f>EXP(-$G73*$A73)</f>
        <v>0.45770702055334272</v>
      </c>
      <c r="AB73" s="23">
        <f>EXP(-$H73*$A73)</f>
        <v>0.35281077217644896</v>
      </c>
      <c r="AC73" s="23">
        <f>EXP(-$I73*$A73)</f>
        <v>0.54929170811104866</v>
      </c>
      <c r="AF73" s="23">
        <f>-LN($L73/$L72)</f>
        <v>1.4149348603435684E-2</v>
      </c>
      <c r="AG73" s="23">
        <f>-LN($M73/$M72)</f>
        <v>1.8332838926441369E-2</v>
      </c>
      <c r="AH73" s="23">
        <f>-LN($N73/$N72)</f>
        <v>1.1736118620545879E-2</v>
      </c>
    </row>
    <row r="74" spans="1:34" x14ac:dyDescent="0.3">
      <c r="A74" s="11">
        <v>63</v>
      </c>
      <c r="B74" s="7">
        <v>2.9499999999999998E-2</v>
      </c>
      <c r="C74" s="7">
        <v>3.95E-2</v>
      </c>
      <c r="D74" s="19">
        <v>2.2579999999999999E-2</v>
      </c>
      <c r="G74" s="23">
        <f t="shared" si="0"/>
        <v>1.2626350954050212E-2</v>
      </c>
      <c r="H74" s="23">
        <f t="shared" si="1"/>
        <v>1.6824493667488026E-2</v>
      </c>
      <c r="I74" s="23">
        <f t="shared" si="2"/>
        <v>9.6972943805646982E-3</v>
      </c>
      <c r="L74" s="23">
        <f t="shared" si="3"/>
        <v>0.4513735056259412</v>
      </c>
      <c r="M74" s="23">
        <f t="shared" si="4"/>
        <v>0.34647552386211611</v>
      </c>
      <c r="N74" s="23">
        <f t="shared" si="5"/>
        <v>0.54284603413082144</v>
      </c>
      <c r="Q74" s="23">
        <f t="shared" si="9"/>
        <v>1.3934117431300762E-2</v>
      </c>
      <c r="R74" s="23">
        <f t="shared" si="10"/>
        <v>1.8119679116068089E-2</v>
      </c>
      <c r="S74" s="23">
        <f t="shared" si="11"/>
        <v>1.1803911854053432E-2</v>
      </c>
      <c r="V74" s="23">
        <f t="shared" si="6"/>
        <v>1.2626350954050212E-2</v>
      </c>
      <c r="W74" s="23">
        <f t="shared" si="7"/>
        <v>1.6824493667488026E-2</v>
      </c>
      <c r="X74" s="23">
        <f t="shared" si="8"/>
        <v>9.6972943805646982E-3</v>
      </c>
      <c r="AA74" s="23">
        <f>EXP(-$G74*$A74)</f>
        <v>0.4513735056259412</v>
      </c>
      <c r="AB74" s="23">
        <f>EXP(-$H74*$A74)</f>
        <v>0.34647552386211611</v>
      </c>
      <c r="AC74" s="23">
        <f>EXP(-$I74*$A74)</f>
        <v>0.54284603413082144</v>
      </c>
      <c r="AF74" s="23">
        <f>-LN($L74/$L73)</f>
        <v>1.3934117431300762E-2</v>
      </c>
      <c r="AG74" s="23">
        <f>-LN($M74/$M73)</f>
        <v>1.8119679116068089E-2</v>
      </c>
      <c r="AH74" s="23">
        <f>-LN($N74/$N73)</f>
        <v>1.1803911854053432E-2</v>
      </c>
    </row>
    <row r="75" spans="1:34" x14ac:dyDescent="0.3">
      <c r="A75" s="11">
        <v>64</v>
      </c>
      <c r="B75" s="7">
        <v>2.9559999999999999E-2</v>
      </c>
      <c r="C75" s="7">
        <v>3.9559999999999998E-2</v>
      </c>
      <c r="D75" s="19">
        <v>2.266E-2</v>
      </c>
      <c r="G75" s="23">
        <f t="shared" si="0"/>
        <v>1.2651661211081624E-2</v>
      </c>
      <c r="H75" s="23">
        <f t="shared" si="1"/>
        <v>1.6849560446629951E-2</v>
      </c>
      <c r="I75" s="23">
        <f t="shared" si="2"/>
        <v>9.7312694236598041E-3</v>
      </c>
      <c r="L75" s="23">
        <f t="shared" si="3"/>
        <v>0.44498873243412135</v>
      </c>
      <c r="M75" s="23">
        <f t="shared" si="4"/>
        <v>0.34014888213517303</v>
      </c>
      <c r="N75" s="23">
        <f t="shared" si="5"/>
        <v>0.53643963308866782</v>
      </c>
      <c r="Q75" s="23">
        <f t="shared" si="9"/>
        <v>1.4246207404060606E-2</v>
      </c>
      <c r="R75" s="23">
        <f t="shared" si="10"/>
        <v>1.8428767532571198E-2</v>
      </c>
      <c r="S75" s="23">
        <f t="shared" si="11"/>
        <v>1.1871697138651396E-2</v>
      </c>
      <c r="V75" s="23">
        <f t="shared" si="6"/>
        <v>1.2651661211081624E-2</v>
      </c>
      <c r="W75" s="23">
        <f t="shared" si="7"/>
        <v>1.6849560446629951E-2</v>
      </c>
      <c r="X75" s="23">
        <f t="shared" si="8"/>
        <v>9.7312694236598041E-3</v>
      </c>
      <c r="AA75" s="23">
        <f>EXP(-$G75*$A75)</f>
        <v>0.44498873243412135</v>
      </c>
      <c r="AB75" s="23">
        <f>EXP(-$H75*$A75)</f>
        <v>0.34014888213517303</v>
      </c>
      <c r="AC75" s="23">
        <f>EXP(-$I75*$A75)</f>
        <v>0.53643963308866782</v>
      </c>
      <c r="AF75" s="23">
        <f>-LN($L75/$L74)</f>
        <v>1.4246207404060606E-2</v>
      </c>
      <c r="AG75" s="23">
        <f>-LN($M75/$M74)</f>
        <v>1.8428767532571198E-2</v>
      </c>
      <c r="AH75" s="23">
        <f>-LN($N75/$N74)</f>
        <v>1.1871697138651396E-2</v>
      </c>
    </row>
    <row r="76" spans="1:34" x14ac:dyDescent="0.3">
      <c r="A76" s="13">
        <v>65</v>
      </c>
      <c r="B76" s="8">
        <v>2.9610000000000001E-2</v>
      </c>
      <c r="C76" s="8">
        <v>3.9609999999999999E-2</v>
      </c>
      <c r="D76" s="20">
        <v>2.274E-2</v>
      </c>
      <c r="G76" s="23">
        <f t="shared" si="0"/>
        <v>1.2672751965219824E-2</v>
      </c>
      <c r="H76" s="23">
        <f t="shared" si="1"/>
        <v>1.6870448324099615E-2</v>
      </c>
      <c r="I76" s="23">
        <f t="shared" si="2"/>
        <v>9.7652418090807599E-3</v>
      </c>
      <c r="L76" s="23">
        <f t="shared" si="3"/>
        <v>0.43879239690884031</v>
      </c>
      <c r="M76" s="23">
        <f t="shared" si="4"/>
        <v>0.33401173861588845</v>
      </c>
      <c r="N76" s="23">
        <f t="shared" si="5"/>
        <v>0.53007290908261551</v>
      </c>
      <c r="Q76" s="23">
        <f t="shared" si="9"/>
        <v>1.4022560230064676E-2</v>
      </c>
      <c r="R76" s="23">
        <f t="shared" si="10"/>
        <v>1.8207272482158074E-2</v>
      </c>
      <c r="S76" s="23">
        <f t="shared" si="11"/>
        <v>1.1939474476021986E-2</v>
      </c>
      <c r="V76" s="23">
        <f t="shared" si="6"/>
        <v>1.2672751965219824E-2</v>
      </c>
      <c r="W76" s="23">
        <f t="shared" si="7"/>
        <v>1.6870448324099615E-2</v>
      </c>
      <c r="X76" s="23">
        <f t="shared" si="8"/>
        <v>9.7652418090807599E-3</v>
      </c>
      <c r="AA76" s="23">
        <f>EXP(-$G76*$A76)</f>
        <v>0.43879239690884031</v>
      </c>
      <c r="AB76" s="23">
        <f>EXP(-$H76*$A76)</f>
        <v>0.33401173861588845</v>
      </c>
      <c r="AC76" s="23">
        <f>EXP(-$I76*$A76)</f>
        <v>0.53007290908261551</v>
      </c>
      <c r="AF76" s="23">
        <f>-LN($L76/$L75)</f>
        <v>1.4022560230064676E-2</v>
      </c>
      <c r="AG76" s="23">
        <f>-LN($M76/$M75)</f>
        <v>1.8207272482158074E-2</v>
      </c>
      <c r="AH76" s="23">
        <f>-LN($N76/$N75)</f>
        <v>1.1939474476021986E-2</v>
      </c>
    </row>
    <row r="77" spans="1:34" x14ac:dyDescent="0.3">
      <c r="A77" s="11">
        <v>66</v>
      </c>
      <c r="B77" s="7">
        <v>2.9659999999999999E-2</v>
      </c>
      <c r="C77" s="7">
        <v>3.9660000000000001E-2</v>
      </c>
      <c r="D77" s="19">
        <v>2.281E-2</v>
      </c>
      <c r="G77" s="23">
        <f t="shared" ref="G77:G140" si="12">LOG(1+$B77)</f>
        <v>1.2693841695172162E-2</v>
      </c>
      <c r="H77" s="23">
        <f t="shared" ref="H77:H140" si="13">LOG(1+$C77)</f>
        <v>1.689133519699192E-2</v>
      </c>
      <c r="I77" s="23">
        <f t="shared" ref="I77:I140" si="14">LOG(1+$D77)</f>
        <v>9.794965466527512E-3</v>
      </c>
      <c r="L77" s="23">
        <f t="shared" ref="L77:L140" si="15">EXP(-$G77*$A77)</f>
        <v>0.4326641219472479</v>
      </c>
      <c r="M77" s="23">
        <f t="shared" ref="M77:M140" si="16">EXP(-$H77*$A77)</f>
        <v>0.32797164483736435</v>
      </c>
      <c r="N77" s="23">
        <f t="shared" ref="N77:N140" si="17">EXP(-$I77*$A77)</f>
        <v>0.52389304882416243</v>
      </c>
      <c r="Q77" s="23">
        <f t="shared" si="9"/>
        <v>1.4064674142074228E-2</v>
      </c>
      <c r="R77" s="23">
        <f t="shared" si="10"/>
        <v>1.8248981934991731E-2</v>
      </c>
      <c r="S77" s="23">
        <f t="shared" si="11"/>
        <v>1.1727003200566305E-2</v>
      </c>
      <c r="V77" s="23">
        <f t="shared" ref="V77:V140" si="18">LOG(1+$B77)</f>
        <v>1.2693841695172162E-2</v>
      </c>
      <c r="W77" s="23">
        <f t="shared" ref="W77:W140" si="19">LOG(1+$C77)</f>
        <v>1.689133519699192E-2</v>
      </c>
      <c r="X77" s="23">
        <f t="shared" ref="X77:X140" si="20">LOG(1+$D77)</f>
        <v>9.794965466527512E-3</v>
      </c>
      <c r="AA77" s="23">
        <f>EXP(-$G77*$A77)</f>
        <v>0.4326641219472479</v>
      </c>
      <c r="AB77" s="23">
        <f>EXP(-$H77*$A77)</f>
        <v>0.32797164483736435</v>
      </c>
      <c r="AC77" s="23">
        <f>EXP(-$I77*$A77)</f>
        <v>0.52389304882416243</v>
      </c>
      <c r="AF77" s="23">
        <f>-LN($L77/$L76)</f>
        <v>1.4064674142074228E-2</v>
      </c>
      <c r="AG77" s="23">
        <f>-LN($M77/$M76)</f>
        <v>1.8248981934991731E-2</v>
      </c>
      <c r="AH77" s="23">
        <f>-LN($N77/$N76)</f>
        <v>1.1727003200566305E-2</v>
      </c>
    </row>
    <row r="78" spans="1:34" x14ac:dyDescent="0.3">
      <c r="A78" s="11">
        <v>67</v>
      </c>
      <c r="B78" s="7">
        <v>2.971E-2</v>
      </c>
      <c r="C78" s="7">
        <v>3.9710000000000002E-2</v>
      </c>
      <c r="D78" s="19">
        <v>2.2890000000000001E-2</v>
      </c>
      <c r="G78" s="23">
        <f t="shared" si="12"/>
        <v>1.2714930401037916E-2</v>
      </c>
      <c r="H78" s="23">
        <f t="shared" si="13"/>
        <v>1.6912221065403313E-2</v>
      </c>
      <c r="I78" s="23">
        <f t="shared" si="14"/>
        <v>9.8289328699297761E-3</v>
      </c>
      <c r="L78" s="23">
        <f t="shared" si="15"/>
        <v>0.42660347086386241</v>
      </c>
      <c r="M78" s="23">
        <f t="shared" si="16"/>
        <v>0.3220273460630631</v>
      </c>
      <c r="N78" s="23">
        <f t="shared" si="17"/>
        <v>0.51760726379582245</v>
      </c>
      <c r="Q78" s="23">
        <f t="shared" ref="Q78:Q141" si="21">-LN($L78/$L77)</f>
        <v>1.4106784988177577E-2</v>
      </c>
      <c r="R78" s="23">
        <f t="shared" ref="R78:R141" si="22">-LN($M78/$M77)</f>
        <v>1.8290688380555194E-2</v>
      </c>
      <c r="S78" s="23">
        <f t="shared" ref="S78:S141" si="23">-LN($N78/$N77)</f>
        <v>1.2070781494479235E-2</v>
      </c>
      <c r="V78" s="23">
        <f t="shared" si="18"/>
        <v>1.2714930401037916E-2</v>
      </c>
      <c r="W78" s="23">
        <f t="shared" si="19"/>
        <v>1.6912221065403313E-2</v>
      </c>
      <c r="X78" s="23">
        <f t="shared" si="20"/>
        <v>9.8289328699297761E-3</v>
      </c>
      <c r="AA78" s="23">
        <f>EXP(-$G78*$A78)</f>
        <v>0.42660347086386241</v>
      </c>
      <c r="AB78" s="23">
        <f>EXP(-$H78*$A78)</f>
        <v>0.3220273460630631</v>
      </c>
      <c r="AC78" s="23">
        <f>EXP(-$I78*$A78)</f>
        <v>0.51760726379582245</v>
      </c>
      <c r="AF78" s="23">
        <f>-LN($L78/$L77)</f>
        <v>1.4106784988177577E-2</v>
      </c>
      <c r="AG78" s="23">
        <f>-LN($M78/$M77)</f>
        <v>1.8290688380555194E-2</v>
      </c>
      <c r="AH78" s="23">
        <f>-LN($N78/$N77)</f>
        <v>1.2070781494479235E-2</v>
      </c>
    </row>
    <row r="79" spans="1:34" x14ac:dyDescent="0.3">
      <c r="A79" s="11">
        <v>68</v>
      </c>
      <c r="B79" s="7">
        <v>2.9760000000000002E-2</v>
      </c>
      <c r="C79" s="7">
        <v>3.9759999999999997E-2</v>
      </c>
      <c r="D79" s="19">
        <v>2.2970000000000001E-2</v>
      </c>
      <c r="G79" s="23">
        <f t="shared" si="12"/>
        <v>1.2736018082916726E-2</v>
      </c>
      <c r="H79" s="23">
        <f t="shared" si="13"/>
        <v>1.6933105929430581E-2</v>
      </c>
      <c r="I79" s="23">
        <f t="shared" si="14"/>
        <v>9.8628976168527397E-3</v>
      </c>
      <c r="L79" s="23">
        <f t="shared" si="15"/>
        <v>0.4206100045422132</v>
      </c>
      <c r="M79" s="23">
        <f t="shared" si="16"/>
        <v>0.31617759834151149</v>
      </c>
      <c r="N79" s="23">
        <f t="shared" si="17"/>
        <v>0.51136224891421767</v>
      </c>
      <c r="Q79" s="23">
        <f t="shared" si="21"/>
        <v>1.4148892768796974E-2</v>
      </c>
      <c r="R79" s="23">
        <f t="shared" si="22"/>
        <v>1.8332391819257648E-2</v>
      </c>
      <c r="S79" s="23">
        <f t="shared" si="23"/>
        <v>1.2138535660691289E-2</v>
      </c>
      <c r="V79" s="23">
        <f t="shared" si="18"/>
        <v>1.2736018082916726E-2</v>
      </c>
      <c r="W79" s="23">
        <f t="shared" si="19"/>
        <v>1.6933105929430581E-2</v>
      </c>
      <c r="X79" s="23">
        <f t="shared" si="20"/>
        <v>9.8628976168527397E-3</v>
      </c>
      <c r="AA79" s="23">
        <f>EXP(-$G79*$A79)</f>
        <v>0.4206100045422132</v>
      </c>
      <c r="AB79" s="23">
        <f>EXP(-$H79*$A79)</f>
        <v>0.31617759834151149</v>
      </c>
      <c r="AC79" s="23">
        <f>EXP(-$I79*$A79)</f>
        <v>0.51136224891421767</v>
      </c>
      <c r="AF79" s="23">
        <f>-LN($L79/$L78)</f>
        <v>1.4148892768796974E-2</v>
      </c>
      <c r="AG79" s="23">
        <f>-LN($M79/$M78)</f>
        <v>1.8332391819257648E-2</v>
      </c>
      <c r="AH79" s="23">
        <f>-LN($N79/$N78)</f>
        <v>1.2138535660691289E-2</v>
      </c>
    </row>
    <row r="80" spans="1:34" x14ac:dyDescent="0.3">
      <c r="A80" s="11">
        <v>69</v>
      </c>
      <c r="B80" s="7">
        <v>2.98E-2</v>
      </c>
      <c r="C80" s="7">
        <v>3.9800000000000002E-2</v>
      </c>
      <c r="D80" s="19">
        <v>2.3040000000000001E-2</v>
      </c>
      <c r="G80" s="23">
        <f t="shared" si="12"/>
        <v>1.2752887491215907E-2</v>
      </c>
      <c r="H80" s="23">
        <f t="shared" si="13"/>
        <v>1.6949813097560659E-2</v>
      </c>
      <c r="I80" s="23">
        <f t="shared" si="14"/>
        <v>9.8926145915939137E-3</v>
      </c>
      <c r="L80" s="23">
        <f t="shared" si="15"/>
        <v>0.41480396788497115</v>
      </c>
      <c r="M80" s="23">
        <f t="shared" si="16"/>
        <v>0.3105106422211571</v>
      </c>
      <c r="N80" s="23">
        <f t="shared" si="17"/>
        <v>0.50530634653928352</v>
      </c>
      <c r="Q80" s="23">
        <f t="shared" si="21"/>
        <v>1.3900007255560277E-2</v>
      </c>
      <c r="R80" s="23">
        <f t="shared" si="22"/>
        <v>1.8085900530406061E-2</v>
      </c>
      <c r="S80" s="23">
        <f t="shared" si="23"/>
        <v>1.1913368873993769E-2</v>
      </c>
      <c r="V80" s="23">
        <f t="shared" si="18"/>
        <v>1.2752887491215907E-2</v>
      </c>
      <c r="W80" s="23">
        <f t="shared" si="19"/>
        <v>1.6949813097560659E-2</v>
      </c>
      <c r="X80" s="23">
        <f t="shared" si="20"/>
        <v>9.8926145915939137E-3</v>
      </c>
      <c r="AA80" s="23">
        <f>EXP(-$G80*$A80)</f>
        <v>0.41480396788497115</v>
      </c>
      <c r="AB80" s="23">
        <f>EXP(-$H80*$A80)</f>
        <v>0.3105106422211571</v>
      </c>
      <c r="AC80" s="23">
        <f>EXP(-$I80*$A80)</f>
        <v>0.50530634653928352</v>
      </c>
      <c r="AF80" s="23">
        <f>-LN($L80/$L79)</f>
        <v>1.3900007255560277E-2</v>
      </c>
      <c r="AG80" s="23">
        <f>-LN($M80/$M79)</f>
        <v>1.8085900530406061E-2</v>
      </c>
      <c r="AH80" s="23">
        <f>-LN($N80/$N79)</f>
        <v>1.1913368873993769E-2</v>
      </c>
    </row>
    <row r="81" spans="1:34" x14ac:dyDescent="0.3">
      <c r="A81" s="13">
        <v>70</v>
      </c>
      <c r="B81" s="8">
        <v>2.9850000000000002E-2</v>
      </c>
      <c r="C81" s="8">
        <v>3.9849999999999997E-2</v>
      </c>
      <c r="D81" s="20">
        <v>2.3109999999999999E-2</v>
      </c>
      <c r="G81" s="23">
        <f t="shared" si="12"/>
        <v>1.2773973330168522E-2</v>
      </c>
      <c r="H81" s="23">
        <f t="shared" si="13"/>
        <v>1.697069615393966E-2</v>
      </c>
      <c r="I81" s="23">
        <f t="shared" si="14"/>
        <v>9.9223295330645722E-3</v>
      </c>
      <c r="L81" s="23">
        <f t="shared" si="15"/>
        <v>0.40894355773435637</v>
      </c>
      <c r="M81" s="23">
        <f t="shared" si="16"/>
        <v>0.30484594425762468</v>
      </c>
      <c r="N81" s="23">
        <f t="shared" si="17"/>
        <v>0.49929255757008195</v>
      </c>
      <c r="Q81" s="23">
        <f t="shared" si="21"/>
        <v>1.4228896217898931E-2</v>
      </c>
      <c r="R81" s="23">
        <f t="shared" si="22"/>
        <v>1.8411627044090592E-2</v>
      </c>
      <c r="S81" s="23">
        <f t="shared" si="23"/>
        <v>1.1972660494539858E-2</v>
      </c>
      <c r="V81" s="23">
        <f t="shared" si="18"/>
        <v>1.2773973330168522E-2</v>
      </c>
      <c r="W81" s="23">
        <f t="shared" si="19"/>
        <v>1.697069615393966E-2</v>
      </c>
      <c r="X81" s="23">
        <f t="shared" si="20"/>
        <v>9.9223295330645722E-3</v>
      </c>
      <c r="AA81" s="23">
        <f>EXP(-$G81*$A81)</f>
        <v>0.40894355773435637</v>
      </c>
      <c r="AB81" s="23">
        <f>EXP(-$H81*$A81)</f>
        <v>0.30484594425762468</v>
      </c>
      <c r="AC81" s="23">
        <f>EXP(-$I81*$A81)</f>
        <v>0.49929255757008195</v>
      </c>
      <c r="AF81" s="23">
        <f>-LN($L81/$L80)</f>
        <v>1.4228896217898931E-2</v>
      </c>
      <c r="AG81" s="23">
        <f>-LN($M81/$M80)</f>
        <v>1.8411627044090592E-2</v>
      </c>
      <c r="AH81" s="23">
        <f>-LN($N81/$N80)</f>
        <v>1.1972660494539858E-2</v>
      </c>
    </row>
    <row r="82" spans="1:34" x14ac:dyDescent="0.3">
      <c r="A82" s="11">
        <v>71</v>
      </c>
      <c r="B82" s="7">
        <v>2.989E-2</v>
      </c>
      <c r="C82" s="7">
        <v>3.9890000000000002E-2</v>
      </c>
      <c r="D82" s="19">
        <v>2.3179999999999999E-2</v>
      </c>
      <c r="G82" s="23">
        <f t="shared" si="12"/>
        <v>1.279084126425567E-2</v>
      </c>
      <c r="H82" s="23">
        <f t="shared" si="13"/>
        <v>1.698740187607636E-2</v>
      </c>
      <c r="I82" s="23">
        <f t="shared" si="14"/>
        <v>9.9520424415429336E-3</v>
      </c>
      <c r="L82" s="23">
        <f t="shared" si="15"/>
        <v>0.40326969207136398</v>
      </c>
      <c r="M82" s="23">
        <f t="shared" si="16"/>
        <v>0.29936086313244192</v>
      </c>
      <c r="N82" s="23">
        <f t="shared" si="17"/>
        <v>0.4933210926728463</v>
      </c>
      <c r="Q82" s="23">
        <f t="shared" si="21"/>
        <v>1.3971596650356029E-2</v>
      </c>
      <c r="R82" s="23">
        <f t="shared" si="22"/>
        <v>1.815680242564547E-2</v>
      </c>
      <c r="S82" s="23">
        <f t="shared" si="23"/>
        <v>1.2031946035028298E-2</v>
      </c>
      <c r="V82" s="23">
        <f t="shared" si="18"/>
        <v>1.279084126425567E-2</v>
      </c>
      <c r="W82" s="23">
        <f t="shared" si="19"/>
        <v>1.698740187607636E-2</v>
      </c>
      <c r="X82" s="23">
        <f t="shared" si="20"/>
        <v>9.9520424415429336E-3</v>
      </c>
      <c r="AA82" s="23">
        <f>EXP(-$G82*$A82)</f>
        <v>0.40326969207136398</v>
      </c>
      <c r="AB82" s="23">
        <f>EXP(-$H82*$A82)</f>
        <v>0.29936086313244192</v>
      </c>
      <c r="AC82" s="23">
        <f>EXP(-$I82*$A82)</f>
        <v>0.4933210926728463</v>
      </c>
      <c r="AF82" s="23">
        <f>-LN($L82/$L81)</f>
        <v>1.3971596650356029E-2</v>
      </c>
      <c r="AG82" s="23">
        <f>-LN($M82/$M81)</f>
        <v>1.815680242564547E-2</v>
      </c>
      <c r="AH82" s="23">
        <f>-LN($N82/$N81)</f>
        <v>1.2031946035028298E-2</v>
      </c>
    </row>
    <row r="83" spans="1:34" x14ac:dyDescent="0.3">
      <c r="A83" s="11">
        <v>72</v>
      </c>
      <c r="B83" s="7">
        <v>2.9940000000000001E-2</v>
      </c>
      <c r="C83" s="7">
        <v>3.9940000000000003E-2</v>
      </c>
      <c r="D83" s="19">
        <v>2.3259999999999999E-2</v>
      </c>
      <c r="G83" s="23">
        <f t="shared" si="12"/>
        <v>1.2811925260604373E-2</v>
      </c>
      <c r="H83" s="23">
        <f t="shared" si="13"/>
        <v>1.7008283125120167E-2</v>
      </c>
      <c r="I83" s="23">
        <f t="shared" si="14"/>
        <v>9.9859975622110138E-3</v>
      </c>
      <c r="L83" s="23">
        <f t="shared" si="15"/>
        <v>0.39754043819115903</v>
      </c>
      <c r="M83" s="23">
        <f t="shared" si="16"/>
        <v>0.29387628926573484</v>
      </c>
      <c r="N83" s="23">
        <f t="shared" si="17"/>
        <v>0.4872432351241287</v>
      </c>
      <c r="Q83" s="23">
        <f t="shared" si="21"/>
        <v>1.430888900136224E-2</v>
      </c>
      <c r="R83" s="23">
        <f t="shared" si="22"/>
        <v>1.8490851807230427E-2</v>
      </c>
      <c r="S83" s="23">
        <f t="shared" si="23"/>
        <v>1.2396811129644582E-2</v>
      </c>
      <c r="V83" s="23">
        <f t="shared" si="18"/>
        <v>1.2811925260604373E-2</v>
      </c>
      <c r="W83" s="23">
        <f t="shared" si="19"/>
        <v>1.7008283125120167E-2</v>
      </c>
      <c r="X83" s="23">
        <f t="shared" si="20"/>
        <v>9.9859975622110138E-3</v>
      </c>
      <c r="AA83" s="23">
        <f>EXP(-$G83*$A83)</f>
        <v>0.39754043819115903</v>
      </c>
      <c r="AB83" s="23">
        <f>EXP(-$H83*$A83)</f>
        <v>0.29387628926573484</v>
      </c>
      <c r="AC83" s="23">
        <f>EXP(-$I83*$A83)</f>
        <v>0.4872432351241287</v>
      </c>
      <c r="AF83" s="23">
        <f>-LN($L83/$L82)</f>
        <v>1.430888900136224E-2</v>
      </c>
      <c r="AG83" s="23">
        <f>-LN($M83/$M82)</f>
        <v>1.8490851807230427E-2</v>
      </c>
      <c r="AH83" s="23">
        <f>-LN($N83/$N82)</f>
        <v>1.2396811129644582E-2</v>
      </c>
    </row>
    <row r="84" spans="1:34" x14ac:dyDescent="0.3">
      <c r="A84" s="11">
        <v>73</v>
      </c>
      <c r="B84" s="7">
        <v>2.998E-2</v>
      </c>
      <c r="C84" s="7">
        <v>3.9980000000000002E-2</v>
      </c>
      <c r="D84" s="19">
        <v>2.333E-2</v>
      </c>
      <c r="G84" s="23">
        <f t="shared" si="12"/>
        <v>1.2828791720737033E-2</v>
      </c>
      <c r="H84" s="23">
        <f t="shared" si="13"/>
        <v>1.7024987401513675E-2</v>
      </c>
      <c r="I84" s="23">
        <f t="shared" si="14"/>
        <v>1.00157061152139E-2</v>
      </c>
      <c r="L84" s="23">
        <f t="shared" si="15"/>
        <v>0.39199672429621207</v>
      </c>
      <c r="M84" s="23">
        <f t="shared" si="16"/>
        <v>0.28856812656318298</v>
      </c>
      <c r="N84" s="23">
        <f t="shared" si="17"/>
        <v>0.48135677569758006</v>
      </c>
      <c r="Q84" s="23">
        <f t="shared" si="21"/>
        <v>1.4043176850288596E-2</v>
      </c>
      <c r="R84" s="23">
        <f t="shared" si="22"/>
        <v>1.8227695301846224E-2</v>
      </c>
      <c r="S84" s="23">
        <f t="shared" si="23"/>
        <v>1.2154721931421782E-2</v>
      </c>
      <c r="V84" s="23">
        <f t="shared" si="18"/>
        <v>1.2828791720737033E-2</v>
      </c>
      <c r="W84" s="23">
        <f t="shared" si="19"/>
        <v>1.7024987401513675E-2</v>
      </c>
      <c r="X84" s="23">
        <f t="shared" si="20"/>
        <v>1.00157061152139E-2</v>
      </c>
      <c r="AA84" s="23">
        <f>EXP(-$G84*$A84)</f>
        <v>0.39199672429621207</v>
      </c>
      <c r="AB84" s="23">
        <f>EXP(-$H84*$A84)</f>
        <v>0.28856812656318298</v>
      </c>
      <c r="AC84" s="23">
        <f>EXP(-$I84*$A84)</f>
        <v>0.48135677569758006</v>
      </c>
      <c r="AF84" s="23">
        <f>-LN($L84/$L83)</f>
        <v>1.4043176850288596E-2</v>
      </c>
      <c r="AG84" s="23">
        <f>-LN($M84/$M83)</f>
        <v>1.8227695301846224E-2</v>
      </c>
      <c r="AH84" s="23">
        <f>-LN($N84/$N83)</f>
        <v>1.2154721931421782E-2</v>
      </c>
    </row>
    <row r="85" spans="1:34" x14ac:dyDescent="0.3">
      <c r="A85" s="11">
        <v>74</v>
      </c>
      <c r="B85" s="7">
        <v>3.0020000000000002E-2</v>
      </c>
      <c r="C85" s="7">
        <v>4.002E-2</v>
      </c>
      <c r="D85" s="19">
        <v>2.3400000000000001E-2</v>
      </c>
      <c r="G85" s="23">
        <f t="shared" si="12"/>
        <v>1.2845657525861625E-2</v>
      </c>
      <c r="H85" s="23">
        <f t="shared" si="13"/>
        <v>1.7041691035435107E-2</v>
      </c>
      <c r="I85" s="23">
        <f t="shared" si="14"/>
        <v>1.0045412636098518E-2</v>
      </c>
      <c r="L85" s="23">
        <f t="shared" si="15"/>
        <v>0.38651729782387878</v>
      </c>
      <c r="M85" s="23">
        <f t="shared" si="16"/>
        <v>0.28334639007154622</v>
      </c>
      <c r="N85" s="23">
        <f t="shared" si="17"/>
        <v>0.47551324853009247</v>
      </c>
      <c r="Q85" s="23">
        <f t="shared" si="21"/>
        <v>1.407686129995679E-2</v>
      </c>
      <c r="R85" s="23">
        <f t="shared" si="22"/>
        <v>1.8261056311699747E-2</v>
      </c>
      <c r="S85" s="23">
        <f t="shared" si="23"/>
        <v>1.2213988660675548E-2</v>
      </c>
      <c r="V85" s="23">
        <f t="shared" si="18"/>
        <v>1.2845657525861625E-2</v>
      </c>
      <c r="W85" s="23">
        <f t="shared" si="19"/>
        <v>1.7041691035435107E-2</v>
      </c>
      <c r="X85" s="23">
        <f t="shared" si="20"/>
        <v>1.0045412636098518E-2</v>
      </c>
      <c r="AA85" s="23">
        <f>EXP(-$G85*$A85)</f>
        <v>0.38651729782387878</v>
      </c>
      <c r="AB85" s="23">
        <f>EXP(-$H85*$A85)</f>
        <v>0.28334639007154622</v>
      </c>
      <c r="AC85" s="23">
        <f>EXP(-$I85*$A85)</f>
        <v>0.47551324853009247</v>
      </c>
      <c r="AF85" s="23">
        <f>-LN($L85/$L84)</f>
        <v>1.407686129995679E-2</v>
      </c>
      <c r="AG85" s="23">
        <f>-LN($M85/$M84)</f>
        <v>1.8261056311699747E-2</v>
      </c>
      <c r="AH85" s="23">
        <f>-LN($N85/$N84)</f>
        <v>1.2213988660675548E-2</v>
      </c>
    </row>
    <row r="86" spans="1:34" x14ac:dyDescent="0.3">
      <c r="A86" s="13">
        <v>75</v>
      </c>
      <c r="B86" s="8">
        <v>3.006E-2</v>
      </c>
      <c r="C86" s="8">
        <v>4.0059999999999998E-2</v>
      </c>
      <c r="D86" s="20">
        <v>2.3470000000000001E-2</v>
      </c>
      <c r="G86" s="23">
        <f t="shared" si="12"/>
        <v>1.286252267602893E-2</v>
      </c>
      <c r="H86" s="23">
        <f t="shared" si="13"/>
        <v>1.705839402693379E-2</v>
      </c>
      <c r="I86" s="23">
        <f t="shared" si="14"/>
        <v>1.0075117125142849E-2</v>
      </c>
      <c r="L86" s="23">
        <f t="shared" si="15"/>
        <v>0.38110162745297316</v>
      </c>
      <c r="M86" s="23">
        <f t="shared" si="16"/>
        <v>0.27820986166170641</v>
      </c>
      <c r="N86" s="23">
        <f t="shared" si="17"/>
        <v>0.46971282371941669</v>
      </c>
      <c r="Q86" s="23">
        <f t="shared" si="21"/>
        <v>1.4110543788409546E-2</v>
      </c>
      <c r="R86" s="23">
        <f t="shared" si="22"/>
        <v>1.8294415397836019E-2</v>
      </c>
      <c r="S86" s="23">
        <f t="shared" si="23"/>
        <v>1.2273249314423466E-2</v>
      </c>
      <c r="V86" s="23">
        <f t="shared" si="18"/>
        <v>1.286252267602893E-2</v>
      </c>
      <c r="W86" s="23">
        <f t="shared" si="19"/>
        <v>1.705839402693379E-2</v>
      </c>
      <c r="X86" s="23">
        <f t="shared" si="20"/>
        <v>1.0075117125142849E-2</v>
      </c>
      <c r="AA86" s="23">
        <f>EXP(-$G86*$A86)</f>
        <v>0.38110162745297316</v>
      </c>
      <c r="AB86" s="23">
        <f>EXP(-$H86*$A86)</f>
        <v>0.27820986166170641</v>
      </c>
      <c r="AC86" s="23">
        <f>EXP(-$I86*$A86)</f>
        <v>0.46971282371941669</v>
      </c>
      <c r="AF86" s="23">
        <f>-LN($L86/$L85)</f>
        <v>1.4110543788409546E-2</v>
      </c>
      <c r="AG86" s="23">
        <f>-LN($M86/$M85)</f>
        <v>1.8294415397836019E-2</v>
      </c>
      <c r="AH86" s="23">
        <f>-LN($N86/$N85)</f>
        <v>1.2273249314423466E-2</v>
      </c>
    </row>
    <row r="87" spans="1:34" x14ac:dyDescent="0.3">
      <c r="A87" s="11">
        <v>76</v>
      </c>
      <c r="B87" s="7">
        <v>3.0099999999999998E-2</v>
      </c>
      <c r="C87" s="7">
        <v>4.0099999999999997E-2</v>
      </c>
      <c r="D87" s="19">
        <v>2.3539999999999998E-2</v>
      </c>
      <c r="G87" s="23">
        <f t="shared" si="12"/>
        <v>1.2879387171289813E-2</v>
      </c>
      <c r="H87" s="23">
        <f t="shared" si="13"/>
        <v>1.7075096376059133E-2</v>
      </c>
      <c r="I87" s="23">
        <f t="shared" si="14"/>
        <v>1.0104819582624726E-2</v>
      </c>
      <c r="L87" s="23">
        <f t="shared" si="15"/>
        <v>0.37574918286902204</v>
      </c>
      <c r="M87" s="23">
        <f t="shared" si="16"/>
        <v>0.27315733678732212</v>
      </c>
      <c r="N87" s="23">
        <f t="shared" si="17"/>
        <v>0.46395566157160845</v>
      </c>
      <c r="Q87" s="23">
        <f t="shared" si="21"/>
        <v>1.4144224315856038E-2</v>
      </c>
      <c r="R87" s="23">
        <f t="shared" si="22"/>
        <v>1.8327772560460046E-2</v>
      </c>
      <c r="S87" s="23">
        <f t="shared" si="23"/>
        <v>1.2332503893765469E-2</v>
      </c>
      <c r="V87" s="23">
        <f t="shared" si="18"/>
        <v>1.2879387171289813E-2</v>
      </c>
      <c r="W87" s="23">
        <f t="shared" si="19"/>
        <v>1.7075096376059133E-2</v>
      </c>
      <c r="X87" s="23">
        <f t="shared" si="20"/>
        <v>1.0104819582624726E-2</v>
      </c>
      <c r="AA87" s="23">
        <f>EXP(-$G87*$A87)</f>
        <v>0.37574918286902204</v>
      </c>
      <c r="AB87" s="23">
        <f>EXP(-$H87*$A87)</f>
        <v>0.27315733678732212</v>
      </c>
      <c r="AC87" s="23">
        <f>EXP(-$I87*$A87)</f>
        <v>0.46395566157160845</v>
      </c>
      <c r="AF87" s="23">
        <f>-LN($L87/$L86)</f>
        <v>1.4144224315856038E-2</v>
      </c>
      <c r="AG87" s="23">
        <f>-LN($M87/$M86)</f>
        <v>1.8327772560460046E-2</v>
      </c>
      <c r="AH87" s="23">
        <f>-LN($N87/$N86)</f>
        <v>1.2332503893765469E-2</v>
      </c>
    </row>
    <row r="88" spans="1:34" x14ac:dyDescent="0.3">
      <c r="A88" s="11">
        <v>77</v>
      </c>
      <c r="B88" s="7">
        <v>3.0130000000000001E-2</v>
      </c>
      <c r="C88" s="7">
        <v>4.0129999999999999E-2</v>
      </c>
      <c r="D88" s="19">
        <v>2.3599999999999999E-2</v>
      </c>
      <c r="G88" s="23">
        <f t="shared" si="12"/>
        <v>1.2892035112983709E-2</v>
      </c>
      <c r="H88" s="23">
        <f t="shared" si="13"/>
        <v>1.7087622716375338E-2</v>
      </c>
      <c r="I88" s="23">
        <f t="shared" si="14"/>
        <v>1.0130277215147886E-2</v>
      </c>
      <c r="L88" s="23">
        <f t="shared" si="15"/>
        <v>0.37057971444158383</v>
      </c>
      <c r="M88" s="23">
        <f t="shared" si="16"/>
        <v>0.26827386144547427</v>
      </c>
      <c r="N88" s="23">
        <f t="shared" si="17"/>
        <v>0.45839164253436371</v>
      </c>
      <c r="Q88" s="23">
        <f t="shared" si="21"/>
        <v>1.3853278681719768E-2</v>
      </c>
      <c r="R88" s="23">
        <f t="shared" si="22"/>
        <v>1.8039624580406859E-2</v>
      </c>
      <c r="S88" s="23">
        <f t="shared" si="23"/>
        <v>1.2065057286908026E-2</v>
      </c>
      <c r="V88" s="23">
        <f t="shared" si="18"/>
        <v>1.2892035112983709E-2</v>
      </c>
      <c r="W88" s="23">
        <f t="shared" si="19"/>
        <v>1.7087622716375338E-2</v>
      </c>
      <c r="X88" s="23">
        <f t="shared" si="20"/>
        <v>1.0130277215147886E-2</v>
      </c>
      <c r="AA88" s="23">
        <f>EXP(-$G88*$A88)</f>
        <v>0.37057971444158383</v>
      </c>
      <c r="AB88" s="23">
        <f>EXP(-$H88*$A88)</f>
        <v>0.26827386144547427</v>
      </c>
      <c r="AC88" s="23">
        <f>EXP(-$I88*$A88)</f>
        <v>0.45839164253436371</v>
      </c>
      <c r="AF88" s="23">
        <f>-LN($L88/$L87)</f>
        <v>1.3853278681719768E-2</v>
      </c>
      <c r="AG88" s="23">
        <f>-LN($M88/$M87)</f>
        <v>1.8039624580406859E-2</v>
      </c>
      <c r="AH88" s="23">
        <f>-LN($N88/$N87)</f>
        <v>1.2065057286908026E-2</v>
      </c>
    </row>
    <row r="89" spans="1:34" x14ac:dyDescent="0.3">
      <c r="A89" s="11">
        <v>78</v>
      </c>
      <c r="B89" s="7">
        <v>3.0169999999999999E-2</v>
      </c>
      <c r="C89" s="7">
        <v>4.0169999999999997E-2</v>
      </c>
      <c r="D89" s="19">
        <v>2.367E-2</v>
      </c>
      <c r="G89" s="23">
        <f t="shared" si="12"/>
        <v>1.2908898462280733E-2</v>
      </c>
      <c r="H89" s="23">
        <f t="shared" si="13"/>
        <v>1.7104323941466229E-2</v>
      </c>
      <c r="I89" s="23">
        <f t="shared" si="14"/>
        <v>1.0159975900465485E-2</v>
      </c>
      <c r="L89" s="23">
        <f t="shared" si="15"/>
        <v>0.36535197314632839</v>
      </c>
      <c r="M89" s="23">
        <f t="shared" si="16"/>
        <v>0.26338530854737674</v>
      </c>
      <c r="N89" s="23">
        <f t="shared" si="17"/>
        <v>0.45272150570918573</v>
      </c>
      <c r="Q89" s="23">
        <f t="shared" si="21"/>
        <v>1.4207376358151634E-2</v>
      </c>
      <c r="R89" s="23">
        <f t="shared" si="22"/>
        <v>1.8390318273464878E-2</v>
      </c>
      <c r="S89" s="23">
        <f t="shared" si="23"/>
        <v>1.2446774669920667E-2</v>
      </c>
      <c r="V89" s="23">
        <f t="shared" si="18"/>
        <v>1.2908898462280733E-2</v>
      </c>
      <c r="W89" s="23">
        <f t="shared" si="19"/>
        <v>1.7104323941466229E-2</v>
      </c>
      <c r="X89" s="23">
        <f t="shared" si="20"/>
        <v>1.0159975900465485E-2</v>
      </c>
      <c r="AA89" s="23">
        <f>EXP(-$G89*$A89)</f>
        <v>0.36535197314632839</v>
      </c>
      <c r="AB89" s="23">
        <f>EXP(-$H89*$A89)</f>
        <v>0.26338530854737674</v>
      </c>
      <c r="AC89" s="23">
        <f>EXP(-$I89*$A89)</f>
        <v>0.45272150570918573</v>
      </c>
      <c r="AF89" s="23">
        <f>-LN($L89/$L88)</f>
        <v>1.4207376358151634E-2</v>
      </c>
      <c r="AG89" s="23">
        <f>-LN($M89/$M88)</f>
        <v>1.8390318273464878E-2</v>
      </c>
      <c r="AH89" s="23">
        <f>-LN($N89/$N88)</f>
        <v>1.2446774669920667E-2</v>
      </c>
    </row>
    <row r="90" spans="1:34" x14ac:dyDescent="0.3">
      <c r="A90" s="11">
        <v>79</v>
      </c>
      <c r="B90" s="7">
        <v>3.0200000000000001E-2</v>
      </c>
      <c r="C90" s="7">
        <v>4.02E-2</v>
      </c>
      <c r="D90" s="19">
        <v>2.3730000000000001E-2</v>
      </c>
      <c r="G90" s="23">
        <f t="shared" si="12"/>
        <v>1.2921545544560138E-2</v>
      </c>
      <c r="H90" s="23">
        <f t="shared" si="13"/>
        <v>1.7116849438813322E-2</v>
      </c>
      <c r="I90" s="23">
        <f t="shared" si="14"/>
        <v>1.0185430300115414E-2</v>
      </c>
      <c r="L90" s="23">
        <f t="shared" si="15"/>
        <v>0.36030582365084862</v>
      </c>
      <c r="M90" s="23">
        <f t="shared" si="16"/>
        <v>0.2586625129791511</v>
      </c>
      <c r="N90" s="23">
        <f t="shared" si="17"/>
        <v>0.4472448847792061</v>
      </c>
      <c r="Q90" s="23">
        <f t="shared" si="21"/>
        <v>1.390801796235353E-2</v>
      </c>
      <c r="R90" s="23">
        <f t="shared" si="22"/>
        <v>1.8093838231886546E-2</v>
      </c>
      <c r="S90" s="23">
        <f t="shared" si="23"/>
        <v>1.2170873472809804E-2</v>
      </c>
      <c r="V90" s="23">
        <f t="shared" si="18"/>
        <v>1.2921545544560138E-2</v>
      </c>
      <c r="W90" s="23">
        <f t="shared" si="19"/>
        <v>1.7116849438813322E-2</v>
      </c>
      <c r="X90" s="23">
        <f t="shared" si="20"/>
        <v>1.0185430300115414E-2</v>
      </c>
      <c r="AA90" s="23">
        <f>EXP(-$G90*$A90)</f>
        <v>0.36030582365084862</v>
      </c>
      <c r="AB90" s="23">
        <f>EXP(-$H90*$A90)</f>
        <v>0.2586625129791511</v>
      </c>
      <c r="AC90" s="23">
        <f>EXP(-$I90*$A90)</f>
        <v>0.4472448847792061</v>
      </c>
      <c r="AF90" s="23">
        <f>-LN($L90/$L89)</f>
        <v>1.390801796235353E-2</v>
      </c>
      <c r="AG90" s="23">
        <f>-LN($M90/$M89)</f>
        <v>1.8093838231886546E-2</v>
      </c>
      <c r="AH90" s="23">
        <f>-LN($N90/$N89)</f>
        <v>1.2170873472809804E-2</v>
      </c>
    </row>
    <row r="91" spans="1:34" x14ac:dyDescent="0.3">
      <c r="A91" s="13">
        <v>80</v>
      </c>
      <c r="B91" s="8">
        <v>3.024E-2</v>
      </c>
      <c r="C91" s="8">
        <v>4.0239999999999998E-2</v>
      </c>
      <c r="D91" s="20">
        <v>2.3800000000000002E-2</v>
      </c>
      <c r="G91" s="23">
        <f t="shared" si="12"/>
        <v>1.2938407748049033E-2</v>
      </c>
      <c r="H91" s="23">
        <f t="shared" si="13"/>
        <v>1.7133549540021036E-2</v>
      </c>
      <c r="I91" s="23">
        <f t="shared" si="14"/>
        <v>1.0215125214226638E-2</v>
      </c>
      <c r="L91" s="23">
        <f t="shared" si="15"/>
        <v>0.35520058537725718</v>
      </c>
      <c r="M91" s="23">
        <f t="shared" si="16"/>
        <v>0.25393321916596334</v>
      </c>
      <c r="N91" s="23">
        <f t="shared" si="17"/>
        <v>0.44166216703012956</v>
      </c>
      <c r="Q91" s="23">
        <f t="shared" si="21"/>
        <v>1.4270521823671934E-2</v>
      </c>
      <c r="R91" s="23">
        <f t="shared" si="22"/>
        <v>1.8452857535430637E-2</v>
      </c>
      <c r="S91" s="23">
        <f t="shared" si="23"/>
        <v>1.2561023429013484E-2</v>
      </c>
      <c r="V91" s="23">
        <f t="shared" si="18"/>
        <v>1.2938407748049033E-2</v>
      </c>
      <c r="W91" s="23">
        <f t="shared" si="19"/>
        <v>1.7133549540021036E-2</v>
      </c>
      <c r="X91" s="23">
        <f t="shared" si="20"/>
        <v>1.0215125214226638E-2</v>
      </c>
      <c r="AA91" s="23">
        <f>EXP(-$G91*$A91)</f>
        <v>0.35520058537725718</v>
      </c>
      <c r="AB91" s="23">
        <f>EXP(-$H91*$A91)</f>
        <v>0.25393321916596334</v>
      </c>
      <c r="AC91" s="23">
        <f>EXP(-$I91*$A91)</f>
        <v>0.44166216703012956</v>
      </c>
      <c r="AF91" s="23">
        <f>-LN($L91/$L90)</f>
        <v>1.4270521823671934E-2</v>
      </c>
      <c r="AG91" s="23">
        <f>-LN($M91/$M90)</f>
        <v>1.8452857535430637E-2</v>
      </c>
      <c r="AH91" s="23">
        <f>-LN($N91/$N90)</f>
        <v>1.2561023429013484E-2</v>
      </c>
    </row>
    <row r="92" spans="1:34" x14ac:dyDescent="0.3">
      <c r="A92" s="11">
        <v>81</v>
      </c>
      <c r="B92" s="7">
        <v>3.0269999999999998E-2</v>
      </c>
      <c r="C92" s="7">
        <v>4.027E-2</v>
      </c>
      <c r="D92" s="19">
        <v>2.3869999999999999E-2</v>
      </c>
      <c r="G92" s="23">
        <f t="shared" si="12"/>
        <v>1.2951053971030729E-2</v>
      </c>
      <c r="H92" s="23">
        <f t="shared" si="13"/>
        <v>1.7146074194512473E-2</v>
      </c>
      <c r="I92" s="23">
        <f t="shared" si="14"/>
        <v>1.0244818098084953E-2</v>
      </c>
      <c r="L92" s="23">
        <f t="shared" si="15"/>
        <v>0.35027547184573593</v>
      </c>
      <c r="M92" s="23">
        <f t="shared" si="16"/>
        <v>0.24936639211820175</v>
      </c>
      <c r="N92" s="23">
        <f t="shared" si="17"/>
        <v>0.43612330501670354</v>
      </c>
      <c r="Q92" s="23">
        <f t="shared" si="21"/>
        <v>1.3962751809566441E-2</v>
      </c>
      <c r="R92" s="23">
        <f t="shared" si="22"/>
        <v>1.8148046553827322E-2</v>
      </c>
      <c r="S92" s="23">
        <f t="shared" si="23"/>
        <v>1.2620248806750105E-2</v>
      </c>
      <c r="V92" s="23">
        <f t="shared" si="18"/>
        <v>1.2951053971030729E-2</v>
      </c>
      <c r="W92" s="23">
        <f t="shared" si="19"/>
        <v>1.7146074194512473E-2</v>
      </c>
      <c r="X92" s="23">
        <f t="shared" si="20"/>
        <v>1.0244818098084953E-2</v>
      </c>
      <c r="AA92" s="23">
        <f>EXP(-$G92*$A92)</f>
        <v>0.35027547184573593</v>
      </c>
      <c r="AB92" s="23">
        <f>EXP(-$H92*$A92)</f>
        <v>0.24936639211820175</v>
      </c>
      <c r="AC92" s="23">
        <f>EXP(-$I92*$A92)</f>
        <v>0.43612330501670354</v>
      </c>
      <c r="AF92" s="23">
        <f>-LN($L92/$L91)</f>
        <v>1.3962751809566441E-2</v>
      </c>
      <c r="AG92" s="23">
        <f>-LN($M92/$M91)</f>
        <v>1.8148046553827322E-2</v>
      </c>
      <c r="AH92" s="23">
        <f>-LN($N92/$N91)</f>
        <v>1.2620248806750105E-2</v>
      </c>
    </row>
    <row r="93" spans="1:34" x14ac:dyDescent="0.3">
      <c r="A93" s="11">
        <v>82</v>
      </c>
      <c r="B93" s="7">
        <v>3.031E-2</v>
      </c>
      <c r="C93" s="7">
        <v>4.0309999999999999E-2</v>
      </c>
      <c r="D93" s="19">
        <v>2.3939999999999999E-2</v>
      </c>
      <c r="G93" s="23">
        <f t="shared" si="12"/>
        <v>1.2967915028867192E-2</v>
      </c>
      <c r="H93" s="23">
        <f t="shared" si="13"/>
        <v>1.7162773171988263E-2</v>
      </c>
      <c r="I93" s="23">
        <f t="shared" si="14"/>
        <v>1.0274508951967954E-2</v>
      </c>
      <c r="L93" s="23">
        <f t="shared" si="15"/>
        <v>0.34529055348746696</v>
      </c>
      <c r="M93" s="23">
        <f t="shared" si="16"/>
        <v>0.24479175729215333</v>
      </c>
      <c r="N93" s="23">
        <f t="shared" si="17"/>
        <v>0.43062840330864094</v>
      </c>
      <c r="Q93" s="23">
        <f t="shared" si="21"/>
        <v>1.4333660713620666E-2</v>
      </c>
      <c r="R93" s="23">
        <f t="shared" si="22"/>
        <v>1.8515390347527239E-2</v>
      </c>
      <c r="S93" s="23">
        <f t="shared" si="23"/>
        <v>1.2679468116491016E-2</v>
      </c>
      <c r="V93" s="23">
        <f t="shared" si="18"/>
        <v>1.2967915028867192E-2</v>
      </c>
      <c r="W93" s="23">
        <f t="shared" si="19"/>
        <v>1.7162773171988263E-2</v>
      </c>
      <c r="X93" s="23">
        <f t="shared" si="20"/>
        <v>1.0274508951967954E-2</v>
      </c>
      <c r="AA93" s="23">
        <f>EXP(-$G93*$A93)</f>
        <v>0.34529055348746696</v>
      </c>
      <c r="AB93" s="23">
        <f>EXP(-$H93*$A93)</f>
        <v>0.24479175729215333</v>
      </c>
      <c r="AC93" s="23">
        <f>EXP(-$I93*$A93)</f>
        <v>0.43062840330864094</v>
      </c>
      <c r="AF93" s="23">
        <f>-LN($L93/$L92)</f>
        <v>1.4333660713620666E-2</v>
      </c>
      <c r="AG93" s="23">
        <f>-LN($M93/$M92)</f>
        <v>1.8515390347527239E-2</v>
      </c>
      <c r="AH93" s="23">
        <f>-LN($N93/$N92)</f>
        <v>1.2679468116491016E-2</v>
      </c>
    </row>
    <row r="94" spans="1:34" x14ac:dyDescent="0.3">
      <c r="A94" s="11">
        <v>83</v>
      </c>
      <c r="B94" s="7">
        <v>3.0339999999999999E-2</v>
      </c>
      <c r="C94" s="7">
        <v>4.0340000000000001E-2</v>
      </c>
      <c r="D94" s="19">
        <v>2.4E-2</v>
      </c>
      <c r="G94" s="23">
        <f t="shared" si="12"/>
        <v>1.298056039266794E-2</v>
      </c>
      <c r="H94" s="23">
        <f t="shared" si="13"/>
        <v>1.7175296983737466E-2</v>
      </c>
      <c r="I94" s="23">
        <f t="shared" si="14"/>
        <v>1.0299956639811961E-2</v>
      </c>
      <c r="L94" s="23">
        <f t="shared" si="15"/>
        <v>0.34048421505867654</v>
      </c>
      <c r="M94" s="23">
        <f t="shared" si="16"/>
        <v>0.24037630413958744</v>
      </c>
      <c r="N94" s="23">
        <f t="shared" si="17"/>
        <v>0.42532725223349443</v>
      </c>
      <c r="Q94" s="23">
        <f t="shared" si="21"/>
        <v>1.4017480224329323E-2</v>
      </c>
      <c r="R94" s="23">
        <f t="shared" si="22"/>
        <v>1.8202249547172176E-2</v>
      </c>
      <c r="S94" s="23">
        <f t="shared" si="23"/>
        <v>1.2386667043020596E-2</v>
      </c>
      <c r="V94" s="23">
        <f t="shared" si="18"/>
        <v>1.298056039266794E-2</v>
      </c>
      <c r="W94" s="23">
        <f t="shared" si="19"/>
        <v>1.7175296983737466E-2</v>
      </c>
      <c r="X94" s="23">
        <f t="shared" si="20"/>
        <v>1.0299956639811961E-2</v>
      </c>
      <c r="AA94" s="23">
        <f>EXP(-$G94*$A94)</f>
        <v>0.34048421505867654</v>
      </c>
      <c r="AB94" s="23">
        <f>EXP(-$H94*$A94)</f>
        <v>0.24037630413958744</v>
      </c>
      <c r="AC94" s="23">
        <f>EXP(-$I94*$A94)</f>
        <v>0.42532725223349443</v>
      </c>
      <c r="AF94" s="23">
        <f>-LN($L94/$L93)</f>
        <v>1.4017480224329323E-2</v>
      </c>
      <c r="AG94" s="23">
        <f>-LN($M94/$M93)</f>
        <v>1.8202249547172176E-2</v>
      </c>
      <c r="AH94" s="23">
        <f>-LN($N94/$N93)</f>
        <v>1.2386667043020596E-2</v>
      </c>
    </row>
    <row r="95" spans="1:34" x14ac:dyDescent="0.3">
      <c r="A95" s="11">
        <v>84</v>
      </c>
      <c r="B95" s="7">
        <v>3.0370000000000001E-2</v>
      </c>
      <c r="C95" s="7">
        <v>4.0370000000000003E-2</v>
      </c>
      <c r="D95" s="19">
        <v>2.4060000000000002E-2</v>
      </c>
      <c r="G95" s="23">
        <f t="shared" si="12"/>
        <v>1.2993205388284022E-2</v>
      </c>
      <c r="H95" s="23">
        <f t="shared" si="13"/>
        <v>1.7187820434346142E-2</v>
      </c>
      <c r="I95" s="23">
        <f t="shared" si="14"/>
        <v>1.0325402836624191E-2</v>
      </c>
      <c r="L95" s="23">
        <f t="shared" si="15"/>
        <v>0.33573629864537596</v>
      </c>
      <c r="M95" s="23">
        <f t="shared" si="16"/>
        <v>0.23603459009791916</v>
      </c>
      <c r="N95" s="23">
        <f t="shared" si="17"/>
        <v>0.42007003219793415</v>
      </c>
      <c r="Q95" s="23">
        <f t="shared" si="21"/>
        <v>1.4042740024418843E-2</v>
      </c>
      <c r="R95" s="23">
        <f t="shared" si="22"/>
        <v>1.8227266834866349E-2</v>
      </c>
      <c r="S95" s="23">
        <f t="shared" si="23"/>
        <v>1.2437437172039229E-2</v>
      </c>
      <c r="V95" s="23">
        <f t="shared" si="18"/>
        <v>1.2993205388284022E-2</v>
      </c>
      <c r="W95" s="23">
        <f t="shared" si="19"/>
        <v>1.7187820434346142E-2</v>
      </c>
      <c r="X95" s="23">
        <f t="shared" si="20"/>
        <v>1.0325402836624191E-2</v>
      </c>
      <c r="AA95" s="23">
        <f>EXP(-$G95*$A95)</f>
        <v>0.33573629864537596</v>
      </c>
      <c r="AB95" s="23">
        <f>EXP(-$H95*$A95)</f>
        <v>0.23603459009791916</v>
      </c>
      <c r="AC95" s="23">
        <f>EXP(-$I95*$A95)</f>
        <v>0.42007003219793415</v>
      </c>
      <c r="AF95" s="23">
        <f>-LN($L95/$L94)</f>
        <v>1.4042740024418843E-2</v>
      </c>
      <c r="AG95" s="23">
        <f>-LN($M95/$M94)</f>
        <v>1.8227266834866349E-2</v>
      </c>
      <c r="AH95" s="23">
        <f>-LN($N95/$N94)</f>
        <v>1.2437437172039229E-2</v>
      </c>
    </row>
    <row r="96" spans="1:34" x14ac:dyDescent="0.3">
      <c r="A96" s="13">
        <v>85</v>
      </c>
      <c r="B96" s="8">
        <v>3.04E-2</v>
      </c>
      <c r="C96" s="8">
        <v>4.0399999999999998E-2</v>
      </c>
      <c r="D96" s="20">
        <v>2.4119999999999999E-2</v>
      </c>
      <c r="G96" s="23">
        <f t="shared" si="12"/>
        <v>1.3005850015736873E-2</v>
      </c>
      <c r="H96" s="23">
        <f t="shared" si="13"/>
        <v>1.7200343523835118E-2</v>
      </c>
      <c r="I96" s="23">
        <f t="shared" si="14"/>
        <v>1.0350847542579358E-2</v>
      </c>
      <c r="L96" s="23">
        <f t="shared" si="15"/>
        <v>0.33104622812837897</v>
      </c>
      <c r="M96" s="23">
        <f t="shared" si="16"/>
        <v>0.23176549880184644</v>
      </c>
      <c r="N96" s="23">
        <f t="shared" si="17"/>
        <v>0.41485673255264532</v>
      </c>
      <c r="Q96" s="23">
        <f t="shared" si="21"/>
        <v>1.4067998721776385E-2</v>
      </c>
      <c r="R96" s="23">
        <f t="shared" si="22"/>
        <v>1.8252283040909055E-2</v>
      </c>
      <c r="S96" s="23">
        <f t="shared" si="23"/>
        <v>1.2488202842813339E-2</v>
      </c>
      <c r="V96" s="23">
        <f t="shared" si="18"/>
        <v>1.3005850015736873E-2</v>
      </c>
      <c r="W96" s="23">
        <f t="shared" si="19"/>
        <v>1.7200343523835118E-2</v>
      </c>
      <c r="X96" s="23">
        <f t="shared" si="20"/>
        <v>1.0350847542579358E-2</v>
      </c>
      <c r="AA96" s="23">
        <f>EXP(-$G96*$A96)</f>
        <v>0.33104622812837897</v>
      </c>
      <c r="AB96" s="23">
        <f>EXP(-$H96*$A96)</f>
        <v>0.23176549880184644</v>
      </c>
      <c r="AC96" s="23">
        <f>EXP(-$I96*$A96)</f>
        <v>0.41485673255264532</v>
      </c>
      <c r="AF96" s="23">
        <f>-LN($L96/$L95)</f>
        <v>1.4067998721776385E-2</v>
      </c>
      <c r="AG96" s="23">
        <f>-LN($M96/$M95)</f>
        <v>1.8252283040909055E-2</v>
      </c>
      <c r="AH96" s="23">
        <f>-LN($N96/$N95)</f>
        <v>1.2488202842813339E-2</v>
      </c>
    </row>
    <row r="97" spans="1:34" x14ac:dyDescent="0.3">
      <c r="A97" s="11">
        <v>86</v>
      </c>
      <c r="B97" s="7">
        <v>3.0429999999999999E-2</v>
      </c>
      <c r="C97" s="7">
        <v>4.0430000000000001E-2</v>
      </c>
      <c r="D97" s="19">
        <v>2.419E-2</v>
      </c>
      <c r="G97" s="23">
        <f t="shared" si="12"/>
        <v>1.3018494275047934E-2</v>
      </c>
      <c r="H97" s="23">
        <f t="shared" si="13"/>
        <v>1.721286625222522E-2</v>
      </c>
      <c r="I97" s="23">
        <f t="shared" si="14"/>
        <v>1.0380531148815786E-2</v>
      </c>
      <c r="L97" s="23">
        <f t="shared" si="15"/>
        <v>0.32641343106123405</v>
      </c>
      <c r="M97" s="23">
        <f t="shared" si="16"/>
        <v>0.2275679286489995</v>
      </c>
      <c r="N97" s="23">
        <f t="shared" si="17"/>
        <v>0.40953796113621777</v>
      </c>
      <c r="Q97" s="23">
        <f t="shared" si="21"/>
        <v>1.4093256316488174E-2</v>
      </c>
      <c r="R97" s="23">
        <f t="shared" si="22"/>
        <v>1.8277298165383815E-2</v>
      </c>
      <c r="S97" s="23">
        <f t="shared" si="23"/>
        <v>1.2903637678912108E-2</v>
      </c>
      <c r="V97" s="23">
        <f t="shared" si="18"/>
        <v>1.3018494275047934E-2</v>
      </c>
      <c r="W97" s="23">
        <f t="shared" si="19"/>
        <v>1.721286625222522E-2</v>
      </c>
      <c r="X97" s="23">
        <f t="shared" si="20"/>
        <v>1.0380531148815786E-2</v>
      </c>
      <c r="AA97" s="23">
        <f>EXP(-$G97*$A97)</f>
        <v>0.32641343106123405</v>
      </c>
      <c r="AB97" s="23">
        <f>EXP(-$H97*$A97)</f>
        <v>0.2275679286489995</v>
      </c>
      <c r="AC97" s="23">
        <f>EXP(-$I97*$A97)</f>
        <v>0.40953796113621777</v>
      </c>
      <c r="AF97" s="23">
        <f>-LN($L97/$L96)</f>
        <v>1.4093256316488174E-2</v>
      </c>
      <c r="AG97" s="23">
        <f>-LN($M97/$M96)</f>
        <v>1.8277298165383815E-2</v>
      </c>
      <c r="AH97" s="23">
        <f>-LN($N97/$N96)</f>
        <v>1.2903637678912108E-2</v>
      </c>
    </row>
    <row r="98" spans="1:34" x14ac:dyDescent="0.3">
      <c r="A98" s="11">
        <v>87</v>
      </c>
      <c r="B98" s="7">
        <v>3.0460000000000001E-2</v>
      </c>
      <c r="C98" s="7">
        <v>4.0460000000000003E-2</v>
      </c>
      <c r="D98" s="19">
        <v>2.4250000000000001E-2</v>
      </c>
      <c r="G98" s="23">
        <f t="shared" si="12"/>
        <v>1.303113816623864E-2</v>
      </c>
      <c r="H98" s="23">
        <f t="shared" si="13"/>
        <v>1.7225388619537273E-2</v>
      </c>
      <c r="I98" s="23">
        <f t="shared" si="14"/>
        <v>1.0405972625179966E-2</v>
      </c>
      <c r="L98" s="23">
        <f t="shared" si="15"/>
        <v>0.32183733867672826</v>
      </c>
      <c r="M98" s="23">
        <f t="shared" si="16"/>
        <v>0.2234407926426224</v>
      </c>
      <c r="N98" s="23">
        <f t="shared" si="17"/>
        <v>0.40441260673772084</v>
      </c>
      <c r="Q98" s="23">
        <f t="shared" si="21"/>
        <v>1.4118512808639429E-2</v>
      </c>
      <c r="R98" s="23">
        <f t="shared" si="22"/>
        <v>1.8302312208373923E-2</v>
      </c>
      <c r="S98" s="23">
        <f t="shared" si="23"/>
        <v>1.2593939592499666E-2</v>
      </c>
      <c r="V98" s="23">
        <f t="shared" si="18"/>
        <v>1.303113816623864E-2</v>
      </c>
      <c r="W98" s="23">
        <f t="shared" si="19"/>
        <v>1.7225388619537273E-2</v>
      </c>
      <c r="X98" s="23">
        <f t="shared" si="20"/>
        <v>1.0405972625179966E-2</v>
      </c>
      <c r="AA98" s="23">
        <f>EXP(-$G98*$A98)</f>
        <v>0.32183733867672826</v>
      </c>
      <c r="AB98" s="23">
        <f>EXP(-$H98*$A98)</f>
        <v>0.2234407926426224</v>
      </c>
      <c r="AC98" s="23">
        <f>EXP(-$I98*$A98)</f>
        <v>0.40441260673772084</v>
      </c>
      <c r="AF98" s="23">
        <f>-LN($L98/$L97)</f>
        <v>1.4118512808639429E-2</v>
      </c>
      <c r="AG98" s="23">
        <f>-LN($M98/$M97)</f>
        <v>1.8302312208373923E-2</v>
      </c>
      <c r="AH98" s="23">
        <f>-LN($N98/$N97)</f>
        <v>1.2593939592499666E-2</v>
      </c>
    </row>
    <row r="99" spans="1:34" x14ac:dyDescent="0.3">
      <c r="A99" s="11">
        <v>88</v>
      </c>
      <c r="B99" s="7">
        <v>3.049E-2</v>
      </c>
      <c r="C99" s="7">
        <v>4.0489999999999998E-2</v>
      </c>
      <c r="D99" s="19">
        <v>2.4309999999999998E-2</v>
      </c>
      <c r="G99" s="23">
        <f t="shared" si="12"/>
        <v>1.3043781689330425E-2</v>
      </c>
      <c r="H99" s="23">
        <f t="shared" si="13"/>
        <v>1.7237910625792101E-2</v>
      </c>
      <c r="I99" s="23">
        <f t="shared" si="14"/>
        <v>1.0431412611240053E-2</v>
      </c>
      <c r="L99" s="23">
        <f t="shared" si="15"/>
        <v>0.3173173858928322</v>
      </c>
      <c r="M99" s="23">
        <f t="shared" si="16"/>
        <v>0.21938301823527986</v>
      </c>
      <c r="N99" s="23">
        <f t="shared" si="17"/>
        <v>0.39933112869425291</v>
      </c>
      <c r="Q99" s="23">
        <f t="shared" si="21"/>
        <v>1.4143768198315617E-2</v>
      </c>
      <c r="R99" s="23">
        <f t="shared" si="22"/>
        <v>1.8327325169962026E-2</v>
      </c>
      <c r="S99" s="23">
        <f t="shared" si="23"/>
        <v>1.2644691398467361E-2</v>
      </c>
      <c r="V99" s="23">
        <f t="shared" si="18"/>
        <v>1.3043781689330425E-2</v>
      </c>
      <c r="W99" s="23">
        <f t="shared" si="19"/>
        <v>1.7237910625792101E-2</v>
      </c>
      <c r="X99" s="23">
        <f t="shared" si="20"/>
        <v>1.0431412611240053E-2</v>
      </c>
      <c r="AA99" s="23">
        <f>EXP(-$G99*$A99)</f>
        <v>0.3173173858928322</v>
      </c>
      <c r="AB99" s="23">
        <f>EXP(-$H99*$A99)</f>
        <v>0.21938301823527986</v>
      </c>
      <c r="AC99" s="23">
        <f>EXP(-$I99*$A99)</f>
        <v>0.39933112869425291</v>
      </c>
      <c r="AF99" s="23">
        <f>-LN($L99/$L98)</f>
        <v>1.4143768198315617E-2</v>
      </c>
      <c r="AG99" s="23">
        <f>-LN($M99/$M98)</f>
        <v>1.8327325169962026E-2</v>
      </c>
      <c r="AH99" s="23">
        <f>-LN($N99/$N98)</f>
        <v>1.2644691398467361E-2</v>
      </c>
    </row>
    <row r="100" spans="1:34" x14ac:dyDescent="0.3">
      <c r="A100" s="11">
        <v>89</v>
      </c>
      <c r="B100" s="7">
        <v>3.0519999999999999E-2</v>
      </c>
      <c r="C100" s="7">
        <v>4.052E-2</v>
      </c>
      <c r="D100" s="19">
        <v>2.4379999999999999E-2</v>
      </c>
      <c r="G100" s="23">
        <f t="shared" si="12"/>
        <v>1.3056424844344813E-2</v>
      </c>
      <c r="H100" s="23">
        <f t="shared" si="13"/>
        <v>1.7250432271010516E-2</v>
      </c>
      <c r="I100" s="23">
        <f t="shared" si="14"/>
        <v>1.0461090711631097E-2</v>
      </c>
      <c r="L100" s="23">
        <f t="shared" si="15"/>
        <v>0.31285301131809068</v>
      </c>
      <c r="M100" s="23">
        <f t="shared" si="16"/>
        <v>0.21539354717359419</v>
      </c>
      <c r="N100" s="23">
        <f t="shared" si="17"/>
        <v>0.39414474134137595</v>
      </c>
      <c r="Q100" s="23">
        <f t="shared" si="21"/>
        <v>1.4169022485611117E-2</v>
      </c>
      <c r="R100" s="23">
        <f t="shared" si="22"/>
        <v>1.8352337050230996E-2</v>
      </c>
      <c r="S100" s="23">
        <f t="shared" si="23"/>
        <v>1.3072763546043096E-2</v>
      </c>
      <c r="V100" s="23">
        <f t="shared" si="18"/>
        <v>1.3056424844344813E-2</v>
      </c>
      <c r="W100" s="23">
        <f t="shared" si="19"/>
        <v>1.7250432271010516E-2</v>
      </c>
      <c r="X100" s="23">
        <f t="shared" si="20"/>
        <v>1.0461090711631097E-2</v>
      </c>
      <c r="AA100" s="23">
        <f>EXP(-$G100*$A100)</f>
        <v>0.31285301131809068</v>
      </c>
      <c r="AB100" s="23">
        <f>EXP(-$H100*$A100)</f>
        <v>0.21539354717359419</v>
      </c>
      <c r="AC100" s="23">
        <f>EXP(-$I100*$A100)</f>
        <v>0.39414474134137595</v>
      </c>
      <c r="AF100" s="23">
        <f>-LN($L100/$L99)</f>
        <v>1.4169022485611117E-2</v>
      </c>
      <c r="AG100" s="23">
        <f>-LN($M100/$M99)</f>
        <v>1.8352337050230996E-2</v>
      </c>
      <c r="AH100" s="23">
        <f>-LN($N100/$N99)</f>
        <v>1.3072763546043096E-2</v>
      </c>
    </row>
    <row r="101" spans="1:34" x14ac:dyDescent="0.3">
      <c r="A101" s="13">
        <v>90</v>
      </c>
      <c r="B101" s="8">
        <v>3.0550000000000001E-2</v>
      </c>
      <c r="C101" s="8">
        <v>4.0550000000000003E-2</v>
      </c>
      <c r="D101" s="20">
        <v>2.444E-2</v>
      </c>
      <c r="G101" s="23">
        <f t="shared" si="12"/>
        <v>1.306906763130305E-2</v>
      </c>
      <c r="H101" s="23">
        <f t="shared" si="13"/>
        <v>1.7262953555213439E-2</v>
      </c>
      <c r="I101" s="23">
        <f t="shared" si="14"/>
        <v>1.0486527469298068E-2</v>
      </c>
      <c r="L101" s="23">
        <f t="shared" si="15"/>
        <v>0.30844365725648204</v>
      </c>
      <c r="M101" s="23">
        <f t="shared" si="16"/>
        <v>0.21147133534401488</v>
      </c>
      <c r="N101" s="23">
        <f t="shared" si="17"/>
        <v>0.38915114151090163</v>
      </c>
      <c r="Q101" s="23">
        <f t="shared" si="21"/>
        <v>1.4194275670585977E-2</v>
      </c>
      <c r="R101" s="23">
        <f t="shared" si="22"/>
        <v>1.8377347849273692E-2</v>
      </c>
      <c r="S101" s="23">
        <f t="shared" si="23"/>
        <v>1.2750398901658602E-2</v>
      </c>
      <c r="V101" s="23">
        <f t="shared" si="18"/>
        <v>1.306906763130305E-2</v>
      </c>
      <c r="W101" s="23">
        <f t="shared" si="19"/>
        <v>1.7262953555213439E-2</v>
      </c>
      <c r="X101" s="23">
        <f t="shared" si="20"/>
        <v>1.0486527469298068E-2</v>
      </c>
      <c r="AA101" s="23">
        <f>EXP(-$G101*$A101)</f>
        <v>0.30844365725648204</v>
      </c>
      <c r="AB101" s="23">
        <f>EXP(-$H101*$A101)</f>
        <v>0.21147133534401488</v>
      </c>
      <c r="AC101" s="23">
        <f>EXP(-$I101*$A101)</f>
        <v>0.38915114151090163</v>
      </c>
      <c r="AF101" s="23">
        <f>-LN($L101/$L100)</f>
        <v>1.4194275670585977E-2</v>
      </c>
      <c r="AG101" s="23">
        <f>-LN($M101/$M100)</f>
        <v>1.8377347849273692E-2</v>
      </c>
      <c r="AH101" s="23">
        <f>-LN($N101/$N100)</f>
        <v>1.2750398901658602E-2</v>
      </c>
    </row>
    <row r="102" spans="1:34" x14ac:dyDescent="0.3">
      <c r="A102" s="11">
        <v>91</v>
      </c>
      <c r="B102" s="7">
        <v>3.057E-2</v>
      </c>
      <c r="C102" s="7">
        <v>4.0570000000000002E-2</v>
      </c>
      <c r="D102" s="19">
        <v>2.4459999999999999E-2</v>
      </c>
      <c r="G102" s="23">
        <f t="shared" si="12"/>
        <v>1.3077495951476838E-2</v>
      </c>
      <c r="H102" s="23">
        <f t="shared" si="13"/>
        <v>1.7271300877461353E-2</v>
      </c>
      <c r="I102" s="23">
        <f t="shared" si="14"/>
        <v>1.0495006057455909E-2</v>
      </c>
      <c r="L102" s="23">
        <f t="shared" si="15"/>
        <v>0.30420540494358667</v>
      </c>
      <c r="M102" s="23">
        <f t="shared" si="16"/>
        <v>0.20769421942619296</v>
      </c>
      <c r="N102" s="23">
        <f t="shared" si="17"/>
        <v>0.3847946162862772</v>
      </c>
      <c r="Q102" s="23">
        <f t="shared" si="21"/>
        <v>1.383604476711766E-2</v>
      </c>
      <c r="R102" s="23">
        <f t="shared" si="22"/>
        <v>1.8022559879773522E-2</v>
      </c>
      <c r="S102" s="23">
        <f t="shared" si="23"/>
        <v>1.1258078991661589E-2</v>
      </c>
      <c r="V102" s="23">
        <f t="shared" si="18"/>
        <v>1.3077495951476838E-2</v>
      </c>
      <c r="W102" s="23">
        <f t="shared" si="19"/>
        <v>1.7271300877461353E-2</v>
      </c>
      <c r="X102" s="23">
        <f t="shared" si="20"/>
        <v>1.0495006057455909E-2</v>
      </c>
      <c r="AA102" s="23">
        <f>EXP(-$G102*$A102)</f>
        <v>0.30420540494358667</v>
      </c>
      <c r="AB102" s="23">
        <f>EXP(-$H102*$A102)</f>
        <v>0.20769421942619296</v>
      </c>
      <c r="AC102" s="23">
        <f>EXP(-$I102*$A102)</f>
        <v>0.3847946162862772</v>
      </c>
      <c r="AF102" s="23">
        <f>-LN($L102/$L101)</f>
        <v>1.383604476711766E-2</v>
      </c>
      <c r="AG102" s="23">
        <f>-LN($M102/$M101)</f>
        <v>1.8022559879773522E-2</v>
      </c>
      <c r="AH102" s="23">
        <f>-LN($N102/$N101)</f>
        <v>1.1258078991661589E-2</v>
      </c>
    </row>
    <row r="103" spans="1:34" x14ac:dyDescent="0.3">
      <c r="A103" s="11">
        <v>92</v>
      </c>
      <c r="B103" s="7">
        <v>3.0599999999999999E-2</v>
      </c>
      <c r="C103" s="7">
        <v>4.0599999999999997E-2</v>
      </c>
      <c r="D103" s="19">
        <v>2.4479999999999998E-2</v>
      </c>
      <c r="G103" s="23">
        <f t="shared" si="12"/>
        <v>1.3090138125055929E-2</v>
      </c>
      <c r="H103" s="23">
        <f t="shared" si="13"/>
        <v>1.728382156001779E-2</v>
      </c>
      <c r="I103" s="23">
        <f t="shared" si="14"/>
        <v>1.0503484480092393E-2</v>
      </c>
      <c r="L103" s="23">
        <f t="shared" si="15"/>
        <v>0.29990404439530699</v>
      </c>
      <c r="M103" s="23">
        <f t="shared" si="16"/>
        <v>0.20390285826578392</v>
      </c>
      <c r="N103" s="23">
        <f t="shared" si="17"/>
        <v>0.38048041598328031</v>
      </c>
      <c r="Q103" s="23">
        <f t="shared" si="21"/>
        <v>1.4240575920753349E-2</v>
      </c>
      <c r="R103" s="23">
        <f t="shared" si="22"/>
        <v>1.8423203672653526E-2</v>
      </c>
      <c r="S103" s="23">
        <f t="shared" si="23"/>
        <v>1.1275020940012495E-2</v>
      </c>
      <c r="V103" s="23">
        <f t="shared" si="18"/>
        <v>1.3090138125055929E-2</v>
      </c>
      <c r="W103" s="23">
        <f t="shared" si="19"/>
        <v>1.728382156001779E-2</v>
      </c>
      <c r="X103" s="23">
        <f t="shared" si="20"/>
        <v>1.0503484480092393E-2</v>
      </c>
      <c r="AA103" s="23">
        <f>EXP(-$G103*$A103)</f>
        <v>0.29990404439530699</v>
      </c>
      <c r="AB103" s="23">
        <f>EXP(-$H103*$A103)</f>
        <v>0.20390285826578392</v>
      </c>
      <c r="AC103" s="23">
        <f>EXP(-$I103*$A103)</f>
        <v>0.38048041598328031</v>
      </c>
      <c r="AF103" s="23">
        <f>-LN($L103/$L102)</f>
        <v>1.4240575920753349E-2</v>
      </c>
      <c r="AG103" s="23">
        <f>-LN($M103/$M102)</f>
        <v>1.8423203672653526E-2</v>
      </c>
      <c r="AH103" s="23">
        <f>-LN($N103/$N102)</f>
        <v>1.1275020940012495E-2</v>
      </c>
    </row>
    <row r="104" spans="1:34" x14ac:dyDescent="0.3">
      <c r="A104" s="11">
        <v>93</v>
      </c>
      <c r="B104" s="7">
        <v>3.0620000000000001E-2</v>
      </c>
      <c r="C104" s="7">
        <v>4.0620000000000003E-2</v>
      </c>
      <c r="D104" s="19">
        <v>2.4500000000000001E-2</v>
      </c>
      <c r="G104" s="23">
        <f t="shared" si="12"/>
        <v>1.3098566036330216E-2</v>
      </c>
      <c r="H104" s="23">
        <f t="shared" si="13"/>
        <v>1.7292168481187479E-2</v>
      </c>
      <c r="I104" s="23">
        <f t="shared" si="14"/>
        <v>1.0511962737213791E-2</v>
      </c>
      <c r="L104" s="23">
        <f t="shared" si="15"/>
        <v>0.29577192616354853</v>
      </c>
      <c r="M104" s="23">
        <f t="shared" si="16"/>
        <v>0.20025340914173642</v>
      </c>
      <c r="N104" s="23">
        <f t="shared" si="17"/>
        <v>0.37620821161555629</v>
      </c>
      <c r="Q104" s="23">
        <f t="shared" si="21"/>
        <v>1.3873933873564625E-2</v>
      </c>
      <c r="R104" s="23">
        <f t="shared" si="22"/>
        <v>1.80600852287989E-2</v>
      </c>
      <c r="S104" s="23">
        <f t="shared" si="23"/>
        <v>1.1291962392382254E-2</v>
      </c>
      <c r="V104" s="23">
        <f t="shared" si="18"/>
        <v>1.3098566036330216E-2</v>
      </c>
      <c r="W104" s="23">
        <f t="shared" si="19"/>
        <v>1.7292168481187479E-2</v>
      </c>
      <c r="X104" s="23">
        <f t="shared" si="20"/>
        <v>1.0511962737213791E-2</v>
      </c>
      <c r="AA104" s="23">
        <f>EXP(-$G104*$A104)</f>
        <v>0.29577192616354853</v>
      </c>
      <c r="AB104" s="23">
        <f>EXP(-$H104*$A104)</f>
        <v>0.20025340914173642</v>
      </c>
      <c r="AC104" s="23">
        <f>EXP(-$I104*$A104)</f>
        <v>0.37620821161555629</v>
      </c>
      <c r="AF104" s="23">
        <f>-LN($L104/$L103)</f>
        <v>1.3873933873564625E-2</v>
      </c>
      <c r="AG104" s="23">
        <f>-LN($M104/$M103)</f>
        <v>1.80600852287989E-2</v>
      </c>
      <c r="AH104" s="23">
        <f>-LN($N104/$N103)</f>
        <v>1.1291962392382254E-2</v>
      </c>
    </row>
    <row r="105" spans="1:34" x14ac:dyDescent="0.3">
      <c r="A105" s="11">
        <v>94</v>
      </c>
      <c r="B105" s="7">
        <v>3.065E-2</v>
      </c>
      <c r="C105" s="7">
        <v>4.0649999999999999E-2</v>
      </c>
      <c r="D105" s="19">
        <v>2.452E-2</v>
      </c>
      <c r="G105" s="23">
        <f t="shared" si="12"/>
        <v>1.3111207596589675E-2</v>
      </c>
      <c r="H105" s="23">
        <f t="shared" si="13"/>
        <v>1.7304688562155338E-2</v>
      </c>
      <c r="I105" s="23">
        <f t="shared" si="14"/>
        <v>1.0520440828826754E-2</v>
      </c>
      <c r="L105" s="23">
        <f t="shared" si="15"/>
        <v>0.29157631276854035</v>
      </c>
      <c r="M105" s="23">
        <f t="shared" si="16"/>
        <v>0.19658886222294422</v>
      </c>
      <c r="N105" s="23">
        <f t="shared" si="17"/>
        <v>0.37197767575921181</v>
      </c>
      <c r="Q105" s="23">
        <f t="shared" si="21"/>
        <v>1.4286872700719372E-2</v>
      </c>
      <c r="R105" s="23">
        <f t="shared" si="22"/>
        <v>1.8469056092166359E-2</v>
      </c>
      <c r="S105" s="23">
        <f t="shared" si="23"/>
        <v>1.1308903348832305E-2</v>
      </c>
      <c r="V105" s="23">
        <f t="shared" si="18"/>
        <v>1.3111207596589675E-2</v>
      </c>
      <c r="W105" s="23">
        <f t="shared" si="19"/>
        <v>1.7304688562155338E-2</v>
      </c>
      <c r="X105" s="23">
        <f t="shared" si="20"/>
        <v>1.0520440828826754E-2</v>
      </c>
      <c r="AA105" s="23">
        <f>EXP(-$G105*$A105)</f>
        <v>0.29157631276854035</v>
      </c>
      <c r="AB105" s="23">
        <f>EXP(-$H105*$A105)</f>
        <v>0.19658886222294422</v>
      </c>
      <c r="AC105" s="23">
        <f>EXP(-$I105*$A105)</f>
        <v>0.37197767575921181</v>
      </c>
      <c r="AF105" s="23">
        <f>-LN($L105/$L104)</f>
        <v>1.4286872700719372E-2</v>
      </c>
      <c r="AG105" s="23">
        <f>-LN($M105/$M104)</f>
        <v>1.8469056092166359E-2</v>
      </c>
      <c r="AH105" s="23">
        <f>-LN($N105/$N104)</f>
        <v>1.1308903348832305E-2</v>
      </c>
    </row>
    <row r="106" spans="1:34" x14ac:dyDescent="0.3">
      <c r="A106" s="13">
        <v>95</v>
      </c>
      <c r="B106" s="8">
        <v>3.0669999999999999E-2</v>
      </c>
      <c r="C106" s="8">
        <v>4.0669999999999998E-2</v>
      </c>
      <c r="D106" s="20">
        <v>2.4539999999999999E-2</v>
      </c>
      <c r="G106" s="23">
        <f t="shared" si="12"/>
        <v>1.311963509900395E-2</v>
      </c>
      <c r="H106" s="23">
        <f t="shared" si="13"/>
        <v>1.7313035082285152E-2</v>
      </c>
      <c r="I106" s="23">
        <f t="shared" si="14"/>
        <v>1.0528918754937559E-2</v>
      </c>
      <c r="L106" s="23">
        <f t="shared" si="15"/>
        <v>0.28754804076088264</v>
      </c>
      <c r="M106" s="23">
        <f t="shared" si="16"/>
        <v>0.19306307445566823</v>
      </c>
      <c r="N106" s="23">
        <f t="shared" si="17"/>
        <v>0.36778848255748442</v>
      </c>
      <c r="Q106" s="23">
        <f t="shared" si="21"/>
        <v>1.3911820325945954E-2</v>
      </c>
      <c r="R106" s="23">
        <f t="shared" si="22"/>
        <v>1.8097607974487642E-2</v>
      </c>
      <c r="S106" s="23">
        <f t="shared" si="23"/>
        <v>1.1325843809353021E-2</v>
      </c>
      <c r="V106" s="23">
        <f t="shared" si="18"/>
        <v>1.311963509900395E-2</v>
      </c>
      <c r="W106" s="23">
        <f t="shared" si="19"/>
        <v>1.7313035082285152E-2</v>
      </c>
      <c r="X106" s="23">
        <f t="shared" si="20"/>
        <v>1.0528918754937559E-2</v>
      </c>
      <c r="AA106" s="23">
        <f>EXP(-$G106*$A106)</f>
        <v>0.28754804076088264</v>
      </c>
      <c r="AB106" s="23">
        <f>EXP(-$H106*$A106)</f>
        <v>0.19306307445566823</v>
      </c>
      <c r="AC106" s="23">
        <f>EXP(-$I106*$A106)</f>
        <v>0.36778848255748442</v>
      </c>
      <c r="AF106" s="23">
        <f>-LN($L106/$L105)</f>
        <v>1.3911820325945954E-2</v>
      </c>
      <c r="AG106" s="23">
        <f>-LN($M106/$M105)</f>
        <v>1.8097607974487642E-2</v>
      </c>
      <c r="AH106" s="23">
        <f>-LN($N106/$N105)</f>
        <v>1.1325843809353021E-2</v>
      </c>
    </row>
    <row r="107" spans="1:34" x14ac:dyDescent="0.3">
      <c r="A107" s="11">
        <v>96</v>
      </c>
      <c r="B107" s="7">
        <v>3.0700000000000002E-2</v>
      </c>
      <c r="C107" s="7">
        <v>4.07E-2</v>
      </c>
      <c r="D107" s="19">
        <v>2.4559999999999998E-2</v>
      </c>
      <c r="G107" s="23">
        <f t="shared" si="12"/>
        <v>1.3132276046003283E-2</v>
      </c>
      <c r="H107" s="23">
        <f t="shared" si="13"/>
        <v>1.7325554561722245E-2</v>
      </c>
      <c r="I107" s="23">
        <f t="shared" si="14"/>
        <v>1.0537396515552756E-2</v>
      </c>
      <c r="L107" s="23">
        <f t="shared" si="15"/>
        <v>0.28345596322586342</v>
      </c>
      <c r="M107" s="23">
        <f t="shared" si="16"/>
        <v>0.18952141784351617</v>
      </c>
      <c r="N107" s="23">
        <f t="shared" si="17"/>
        <v>0.36364030772517653</v>
      </c>
      <c r="Q107" s="23">
        <f t="shared" si="21"/>
        <v>1.4333166010939849E-2</v>
      </c>
      <c r="R107" s="23">
        <f t="shared" si="22"/>
        <v>1.8514905108245942E-2</v>
      </c>
      <c r="S107" s="23">
        <f t="shared" si="23"/>
        <v>1.1342783773996641E-2</v>
      </c>
      <c r="V107" s="23">
        <f t="shared" si="18"/>
        <v>1.3132276046003283E-2</v>
      </c>
      <c r="W107" s="23">
        <f t="shared" si="19"/>
        <v>1.7325554561722245E-2</v>
      </c>
      <c r="X107" s="23">
        <f t="shared" si="20"/>
        <v>1.0537396515552756E-2</v>
      </c>
      <c r="AA107" s="23">
        <f>EXP(-$G107*$A107)</f>
        <v>0.28345596322586342</v>
      </c>
      <c r="AB107" s="23">
        <f>EXP(-$H107*$A107)</f>
        <v>0.18952141784351617</v>
      </c>
      <c r="AC107" s="23">
        <f>EXP(-$I107*$A107)</f>
        <v>0.36364030772517653</v>
      </c>
      <c r="AF107" s="23">
        <f>-LN($L107/$L106)</f>
        <v>1.4333166010939849E-2</v>
      </c>
      <c r="AG107" s="23">
        <f>-LN($M107/$M106)</f>
        <v>1.8514905108245942E-2</v>
      </c>
      <c r="AH107" s="23">
        <f>-LN($N107/$N106)</f>
        <v>1.1342783773996641E-2</v>
      </c>
    </row>
    <row r="108" spans="1:34" x14ac:dyDescent="0.3">
      <c r="A108" s="11">
        <v>97</v>
      </c>
      <c r="B108" s="7">
        <v>3.0720000000000001E-2</v>
      </c>
      <c r="C108" s="7">
        <v>4.0719999999999999E-2</v>
      </c>
      <c r="D108" s="19">
        <v>2.4580000000000001E-2</v>
      </c>
      <c r="G108" s="23">
        <f t="shared" si="12"/>
        <v>1.3140703139597401E-2</v>
      </c>
      <c r="H108" s="23">
        <f t="shared" si="13"/>
        <v>1.7333900680850906E-2</v>
      </c>
      <c r="I108" s="23">
        <f t="shared" si="14"/>
        <v>1.0545874110678905E-2</v>
      </c>
      <c r="L108" s="23">
        <f t="shared" si="15"/>
        <v>0.27952928806036859</v>
      </c>
      <c r="M108" s="23">
        <f t="shared" si="16"/>
        <v>0.1861154002803008</v>
      </c>
      <c r="N108" s="23">
        <f t="shared" si="17"/>
        <v>0.35953282855293828</v>
      </c>
      <c r="Q108" s="23">
        <f t="shared" si="21"/>
        <v>1.3949704124632754E-2</v>
      </c>
      <c r="R108" s="23">
        <f t="shared" si="22"/>
        <v>1.8135128117202463E-2</v>
      </c>
      <c r="S108" s="23">
        <f t="shared" si="23"/>
        <v>1.1359723242789249E-2</v>
      </c>
      <c r="V108" s="23">
        <f t="shared" si="18"/>
        <v>1.3140703139597401E-2</v>
      </c>
      <c r="W108" s="23">
        <f t="shared" si="19"/>
        <v>1.7333900680850906E-2</v>
      </c>
      <c r="X108" s="23">
        <f t="shared" si="20"/>
        <v>1.0545874110678905E-2</v>
      </c>
      <c r="AA108" s="23">
        <f>EXP(-$G108*$A108)</f>
        <v>0.27952928806036859</v>
      </c>
      <c r="AB108" s="23">
        <f>EXP(-$H108*$A108)</f>
        <v>0.1861154002803008</v>
      </c>
      <c r="AC108" s="23">
        <f>EXP(-$I108*$A108)</f>
        <v>0.35953282855293828</v>
      </c>
      <c r="AF108" s="23">
        <f>-LN($L108/$L107)</f>
        <v>1.3949704124632754E-2</v>
      </c>
      <c r="AG108" s="23">
        <f>-LN($M108/$M107)</f>
        <v>1.8135128117202463E-2</v>
      </c>
      <c r="AH108" s="23">
        <f>-LN($N108/$N107)</f>
        <v>1.1359723242789249E-2</v>
      </c>
    </row>
    <row r="109" spans="1:34" x14ac:dyDescent="0.3">
      <c r="A109" s="11">
        <v>98</v>
      </c>
      <c r="B109" s="7">
        <v>3.075E-2</v>
      </c>
      <c r="C109" s="7">
        <v>4.0750000000000001E-2</v>
      </c>
      <c r="D109" s="19">
        <v>2.46E-2</v>
      </c>
      <c r="G109" s="23">
        <f t="shared" si="12"/>
        <v>1.3153343473396105E-2</v>
      </c>
      <c r="H109" s="23">
        <f t="shared" si="13"/>
        <v>1.7346419558815024E-2</v>
      </c>
      <c r="I109" s="23">
        <f t="shared" si="14"/>
        <v>1.0554351540322277E-2</v>
      </c>
      <c r="L109" s="23">
        <f t="shared" si="15"/>
        <v>0.27553856994363446</v>
      </c>
      <c r="M109" s="23">
        <f t="shared" si="16"/>
        <v>0.18269281981812296</v>
      </c>
      <c r="N109" s="23">
        <f t="shared" si="17"/>
        <v>0.35546572391136794</v>
      </c>
      <c r="Q109" s="23">
        <f t="shared" si="21"/>
        <v>1.4379455851870414E-2</v>
      </c>
      <c r="R109" s="23">
        <f t="shared" si="22"/>
        <v>1.8560750721334444E-2</v>
      </c>
      <c r="S109" s="23">
        <f t="shared" si="23"/>
        <v>1.1376662215729194E-2</v>
      </c>
      <c r="V109" s="23">
        <f t="shared" si="18"/>
        <v>1.3153343473396105E-2</v>
      </c>
      <c r="W109" s="23">
        <f t="shared" si="19"/>
        <v>1.7346419558815024E-2</v>
      </c>
      <c r="X109" s="23">
        <f t="shared" si="20"/>
        <v>1.0554351540322277E-2</v>
      </c>
      <c r="AA109" s="23">
        <f>EXP(-$G109*$A109)</f>
        <v>0.27553856994363446</v>
      </c>
      <c r="AB109" s="23">
        <f>EXP(-$H109*$A109)</f>
        <v>0.18269281981812296</v>
      </c>
      <c r="AC109" s="23">
        <f>EXP(-$I109*$A109)</f>
        <v>0.35546572391136794</v>
      </c>
      <c r="AF109" s="23">
        <f>-LN($L109/$L108)</f>
        <v>1.4379455851870414E-2</v>
      </c>
      <c r="AG109" s="23">
        <f>-LN($M109/$M108)</f>
        <v>1.8560750721334444E-2</v>
      </c>
      <c r="AH109" s="23">
        <f>-LN($N109/$N108)</f>
        <v>1.1376662215729194E-2</v>
      </c>
    </row>
    <row r="110" spans="1:34" x14ac:dyDescent="0.3">
      <c r="A110" s="11">
        <v>99</v>
      </c>
      <c r="B110" s="7">
        <v>3.0769999999999999E-2</v>
      </c>
      <c r="C110" s="7">
        <v>4.0770000000000001E-2</v>
      </c>
      <c r="D110" s="19">
        <v>2.462E-2</v>
      </c>
      <c r="G110" s="23">
        <f t="shared" si="12"/>
        <v>1.3161770158209541E-2</v>
      </c>
      <c r="H110" s="23">
        <f t="shared" si="13"/>
        <v>1.7354765276980877E-2</v>
      </c>
      <c r="I110" s="23">
        <f t="shared" si="14"/>
        <v>1.0562828804489518E-2</v>
      </c>
      <c r="L110" s="23">
        <f t="shared" si="15"/>
        <v>0.27171128037238379</v>
      </c>
      <c r="M110" s="23">
        <f t="shared" si="16"/>
        <v>0.1794027927301155</v>
      </c>
      <c r="N110" s="23">
        <f t="shared" si="17"/>
        <v>0.35143867425489833</v>
      </c>
      <c r="Q110" s="23">
        <f t="shared" si="21"/>
        <v>1.398758526992643E-2</v>
      </c>
      <c r="R110" s="23">
        <f t="shared" si="22"/>
        <v>1.8172645657234393E-2</v>
      </c>
      <c r="S110" s="23">
        <f t="shared" si="23"/>
        <v>1.1393600692879174E-2</v>
      </c>
      <c r="V110" s="23">
        <f t="shared" si="18"/>
        <v>1.3161770158209541E-2</v>
      </c>
      <c r="W110" s="23">
        <f t="shared" si="19"/>
        <v>1.7354765276980877E-2</v>
      </c>
      <c r="X110" s="23">
        <f t="shared" si="20"/>
        <v>1.0562828804489518E-2</v>
      </c>
      <c r="AA110" s="23">
        <f>EXP(-$G110*$A110)</f>
        <v>0.27171128037238379</v>
      </c>
      <c r="AB110" s="23">
        <f>EXP(-$H110*$A110)</f>
        <v>0.1794027927301155</v>
      </c>
      <c r="AC110" s="23">
        <f>EXP(-$I110*$A110)</f>
        <v>0.35143867425489833</v>
      </c>
      <c r="AF110" s="23">
        <f>-LN($L110/$L109)</f>
        <v>1.398758526992643E-2</v>
      </c>
      <c r="AG110" s="23">
        <f>-LN($M110/$M109)</f>
        <v>1.8172645657234393E-2</v>
      </c>
      <c r="AH110" s="23">
        <f>-LN($N110/$N109)</f>
        <v>1.1393600692879174E-2</v>
      </c>
    </row>
    <row r="111" spans="1:34" x14ac:dyDescent="0.3">
      <c r="A111" s="13">
        <v>100</v>
      </c>
      <c r="B111" s="8">
        <v>3.0790000000000001E-2</v>
      </c>
      <c r="C111" s="8">
        <v>4.079E-2</v>
      </c>
      <c r="D111" s="20">
        <v>2.4629999999999999E-2</v>
      </c>
      <c r="G111" s="23">
        <f t="shared" si="12"/>
        <v>1.3170196679521941E-2</v>
      </c>
      <c r="H111" s="23">
        <f t="shared" si="13"/>
        <v>1.7363110834772523E-2</v>
      </c>
      <c r="I111" s="23">
        <f t="shared" si="14"/>
        <v>1.0567067374521479E-2</v>
      </c>
      <c r="L111" s="23">
        <f t="shared" si="15"/>
        <v>0.26793264144541223</v>
      </c>
      <c r="M111" s="23">
        <f t="shared" si="16"/>
        <v>0.17616907644279414</v>
      </c>
      <c r="N111" s="23">
        <f t="shared" si="17"/>
        <v>0.34759866109560889</v>
      </c>
      <c r="Q111" s="23">
        <f t="shared" si="21"/>
        <v>1.400442228944951E-2</v>
      </c>
      <c r="R111" s="23">
        <f t="shared" si="22"/>
        <v>1.8189321056145669E-2</v>
      </c>
      <c r="S111" s="23">
        <f t="shared" si="23"/>
        <v>1.0986685807685697E-2</v>
      </c>
      <c r="V111" s="23">
        <f t="shared" si="18"/>
        <v>1.3170196679521941E-2</v>
      </c>
      <c r="W111" s="23">
        <f t="shared" si="19"/>
        <v>1.7363110834772523E-2</v>
      </c>
      <c r="X111" s="23">
        <f t="shared" si="20"/>
        <v>1.0567067374521479E-2</v>
      </c>
      <c r="AA111" s="23">
        <f>EXP(-$G111*$A111)</f>
        <v>0.26793264144541223</v>
      </c>
      <c r="AB111" s="23">
        <f>EXP(-$H111*$A111)</f>
        <v>0.17616907644279414</v>
      </c>
      <c r="AC111" s="23">
        <f>EXP(-$I111*$A111)</f>
        <v>0.34759866109560889</v>
      </c>
      <c r="AF111" s="23">
        <f>-LN($L111/$L110)</f>
        <v>1.400442228944951E-2</v>
      </c>
      <c r="AG111" s="23">
        <f>-LN($M111/$M110)</f>
        <v>1.8189321056145669E-2</v>
      </c>
      <c r="AH111" s="23">
        <f>-LN($N111/$N110)</f>
        <v>1.0986685807685697E-2</v>
      </c>
    </row>
    <row r="112" spans="1:34" x14ac:dyDescent="0.3">
      <c r="A112" s="11">
        <v>101</v>
      </c>
      <c r="B112" s="7">
        <v>3.0810000000000001E-2</v>
      </c>
      <c r="C112" s="7">
        <v>4.0809999999999999E-2</v>
      </c>
      <c r="D112" s="19">
        <v>2.4649999999999998E-2</v>
      </c>
      <c r="G112" s="23">
        <f t="shared" si="12"/>
        <v>1.3178623037339458E-2</v>
      </c>
      <c r="H112" s="23">
        <f t="shared" si="13"/>
        <v>1.737145623219594E-2</v>
      </c>
      <c r="I112" s="23">
        <f t="shared" si="14"/>
        <v>1.05755443904865E-2</v>
      </c>
      <c r="L112" s="23">
        <f t="shared" si="15"/>
        <v>0.26420210307276837</v>
      </c>
      <c r="M112" s="23">
        <f t="shared" si="16"/>
        <v>0.17299076291724336</v>
      </c>
      <c r="N112" s="23">
        <f t="shared" si="17"/>
        <v>0.3436505491446803</v>
      </c>
      <c r="Q112" s="23">
        <f t="shared" si="21"/>
        <v>1.4021258819091078E-2</v>
      </c>
      <c r="R112" s="23">
        <f t="shared" si="22"/>
        <v>1.820599597453762E-2</v>
      </c>
      <c r="S112" s="23">
        <f t="shared" si="23"/>
        <v>1.1423245986988552E-2</v>
      </c>
      <c r="V112" s="23">
        <f t="shared" si="18"/>
        <v>1.3178623037339458E-2</v>
      </c>
      <c r="W112" s="23">
        <f t="shared" si="19"/>
        <v>1.737145623219594E-2</v>
      </c>
      <c r="X112" s="23">
        <f t="shared" si="20"/>
        <v>1.05755443904865E-2</v>
      </c>
      <c r="AA112" s="23">
        <f>EXP(-$G112*$A112)</f>
        <v>0.26420210307276837</v>
      </c>
      <c r="AB112" s="23">
        <f>EXP(-$H112*$A112)</f>
        <v>0.17299076291724336</v>
      </c>
      <c r="AC112" s="23">
        <f>EXP(-$I112*$A112)</f>
        <v>0.3436505491446803</v>
      </c>
      <c r="AF112" s="23">
        <f>-LN($L112/$L111)</f>
        <v>1.4021258819091078E-2</v>
      </c>
      <c r="AG112" s="23">
        <f>-LN($M112/$M111)</f>
        <v>1.820599597453762E-2</v>
      </c>
      <c r="AH112" s="23">
        <f>-LN($N112/$N111)</f>
        <v>1.1423245986988552E-2</v>
      </c>
    </row>
    <row r="113" spans="1:34" x14ac:dyDescent="0.3">
      <c r="A113" s="11">
        <v>102</v>
      </c>
      <c r="B113" s="7">
        <v>3.083E-2</v>
      </c>
      <c r="C113" s="7">
        <v>4.0829999999999998E-2</v>
      </c>
      <c r="D113" s="19">
        <v>2.4660000000000001E-2</v>
      </c>
      <c r="G113" s="23">
        <f t="shared" si="12"/>
        <v>1.3187049231668534E-2</v>
      </c>
      <c r="H113" s="23">
        <f t="shared" si="13"/>
        <v>1.7379801469257387E-2</v>
      </c>
      <c r="I113" s="23">
        <f t="shared" si="14"/>
        <v>1.0579782836420984E-2</v>
      </c>
      <c r="L113" s="23">
        <f t="shared" si="15"/>
        <v>0.2605191204009692</v>
      </c>
      <c r="M113" s="23">
        <f t="shared" si="16"/>
        <v>0.16986695773821239</v>
      </c>
      <c r="N113" s="23">
        <f t="shared" si="17"/>
        <v>0.33988843440761896</v>
      </c>
      <c r="Q113" s="23">
        <f t="shared" si="21"/>
        <v>1.4038094858905158E-2</v>
      </c>
      <c r="R113" s="23">
        <f t="shared" si="22"/>
        <v>1.8222670412463539E-2</v>
      </c>
      <c r="S113" s="23">
        <f t="shared" si="23"/>
        <v>1.1007865875803942E-2</v>
      </c>
      <c r="V113" s="23">
        <f t="shared" si="18"/>
        <v>1.3187049231668534E-2</v>
      </c>
      <c r="W113" s="23">
        <f t="shared" si="19"/>
        <v>1.7379801469257387E-2</v>
      </c>
      <c r="X113" s="23">
        <f t="shared" si="20"/>
        <v>1.0579782836420984E-2</v>
      </c>
      <c r="AA113" s="23">
        <f>EXP(-$G113*$A113)</f>
        <v>0.2605191204009692</v>
      </c>
      <c r="AB113" s="23">
        <f>EXP(-$H113*$A113)</f>
        <v>0.16986695773821239</v>
      </c>
      <c r="AC113" s="23">
        <f>EXP(-$I113*$A113)</f>
        <v>0.33988843440761896</v>
      </c>
      <c r="AF113" s="23">
        <f>-LN($L113/$L112)</f>
        <v>1.4038094858905158E-2</v>
      </c>
      <c r="AG113" s="23">
        <f>-LN($M113/$M112)</f>
        <v>1.8222670412463539E-2</v>
      </c>
      <c r="AH113" s="23">
        <f>-LN($N113/$N112)</f>
        <v>1.1007865875803942E-2</v>
      </c>
    </row>
    <row r="114" spans="1:34" x14ac:dyDescent="0.3">
      <c r="A114" s="11">
        <v>103</v>
      </c>
      <c r="B114" s="7">
        <v>3.0849999999999999E-2</v>
      </c>
      <c r="C114" s="7">
        <v>4.0849999999999997E-2</v>
      </c>
      <c r="D114" s="19">
        <v>2.4680000000000001E-2</v>
      </c>
      <c r="G114" s="23">
        <f t="shared" si="12"/>
        <v>1.3195475262515605E-2</v>
      </c>
      <c r="H114" s="23">
        <f t="shared" si="13"/>
        <v>1.7388146545963112E-2</v>
      </c>
      <c r="I114" s="23">
        <f t="shared" si="14"/>
        <v>1.0588259604198314E-2</v>
      </c>
      <c r="L114" s="23">
        <f t="shared" si="15"/>
        <v>0.25688315377667548</v>
      </c>
      <c r="M114" s="23">
        <f t="shared" si="16"/>
        <v>0.16679677992760691</v>
      </c>
      <c r="N114" s="23">
        <f t="shared" si="17"/>
        <v>0.33601793608697417</v>
      </c>
      <c r="Q114" s="23">
        <f t="shared" si="21"/>
        <v>1.4054930408916961E-2</v>
      </c>
      <c r="R114" s="23">
        <f t="shared" si="22"/>
        <v>1.823934436994722E-2</v>
      </c>
      <c r="S114" s="23">
        <f t="shared" si="23"/>
        <v>1.1452889917485878E-2</v>
      </c>
      <c r="V114" s="23">
        <f t="shared" si="18"/>
        <v>1.3195475262515605E-2</v>
      </c>
      <c r="W114" s="23">
        <f t="shared" si="19"/>
        <v>1.7388146545963112E-2</v>
      </c>
      <c r="X114" s="23">
        <f t="shared" si="20"/>
        <v>1.0588259604198314E-2</v>
      </c>
      <c r="AA114" s="23">
        <f>EXP(-$G114*$A114)</f>
        <v>0.25688315377667548</v>
      </c>
      <c r="AB114" s="23">
        <f>EXP(-$H114*$A114)</f>
        <v>0.16679677992760691</v>
      </c>
      <c r="AC114" s="23">
        <f>EXP(-$I114*$A114)</f>
        <v>0.33601793608697417</v>
      </c>
      <c r="AF114" s="23">
        <f>-LN($L114/$L113)</f>
        <v>1.4054930408916961E-2</v>
      </c>
      <c r="AG114" s="23">
        <f>-LN($M114/$M113)</f>
        <v>1.823934436994722E-2</v>
      </c>
      <c r="AH114" s="23">
        <f>-LN($N114/$N113)</f>
        <v>1.1452889917485878E-2</v>
      </c>
    </row>
    <row r="115" spans="1:34" x14ac:dyDescent="0.3">
      <c r="A115" s="11">
        <v>104</v>
      </c>
      <c r="B115" s="7">
        <v>3.0880000000000001E-2</v>
      </c>
      <c r="C115" s="7">
        <v>4.088E-2</v>
      </c>
      <c r="D115" s="19">
        <v>2.47E-2</v>
      </c>
      <c r="G115" s="23">
        <f t="shared" si="12"/>
        <v>1.3208114002271058E-2</v>
      </c>
      <c r="H115" s="23">
        <f t="shared" si="13"/>
        <v>1.7400663860367947E-2</v>
      </c>
      <c r="I115" s="23">
        <f t="shared" si="14"/>
        <v>1.0596736206525166E-2</v>
      </c>
      <c r="L115" s="23">
        <f t="shared" si="15"/>
        <v>0.25318271525290459</v>
      </c>
      <c r="M115" s="23">
        <f t="shared" si="16"/>
        <v>0.16370830849769344</v>
      </c>
      <c r="N115" s="23">
        <f t="shared" si="17"/>
        <v>0.3321858872227243</v>
      </c>
      <c r="Q115" s="23">
        <f t="shared" si="21"/>
        <v>1.4509904197082715E-2</v>
      </c>
      <c r="R115" s="23">
        <f t="shared" si="22"/>
        <v>1.8689947244065905E-2</v>
      </c>
      <c r="S115" s="23">
        <f t="shared" si="23"/>
        <v>1.1469826246190952E-2</v>
      </c>
      <c r="V115" s="23">
        <f t="shared" si="18"/>
        <v>1.3208114002271058E-2</v>
      </c>
      <c r="W115" s="23">
        <f t="shared" si="19"/>
        <v>1.7400663860367947E-2</v>
      </c>
      <c r="X115" s="23">
        <f t="shared" si="20"/>
        <v>1.0596736206525166E-2</v>
      </c>
      <c r="AA115" s="23">
        <f>EXP(-$G115*$A115)</f>
        <v>0.25318271525290459</v>
      </c>
      <c r="AB115" s="23">
        <f>EXP(-$H115*$A115)</f>
        <v>0.16370830849769344</v>
      </c>
      <c r="AC115" s="23">
        <f>EXP(-$I115*$A115)</f>
        <v>0.3321858872227243</v>
      </c>
      <c r="AF115" s="23">
        <f>-LN($L115/$L114)</f>
        <v>1.4509904197082715E-2</v>
      </c>
      <c r="AG115" s="23">
        <f>-LN($M115/$M114)</f>
        <v>1.8689947244065905E-2</v>
      </c>
      <c r="AH115" s="23">
        <f>-LN($N115/$N114)</f>
        <v>1.1469826246190952E-2</v>
      </c>
    </row>
    <row r="116" spans="1:34" x14ac:dyDescent="0.3">
      <c r="A116" s="13">
        <v>105</v>
      </c>
      <c r="B116" s="8">
        <v>3.09E-2</v>
      </c>
      <c r="C116" s="8">
        <v>4.0899999999999999E-2</v>
      </c>
      <c r="D116" s="20">
        <v>2.4719999999999999E-2</v>
      </c>
      <c r="G116" s="23">
        <f t="shared" si="12"/>
        <v>1.3216539624440542E-2</v>
      </c>
      <c r="H116" s="23">
        <f t="shared" si="13"/>
        <v>1.7409008536211017E-2</v>
      </c>
      <c r="I116" s="23">
        <f t="shared" si="14"/>
        <v>1.0605212643408184E-2</v>
      </c>
      <c r="L116" s="23">
        <f t="shared" si="15"/>
        <v>0.24963968504190215</v>
      </c>
      <c r="M116" s="23">
        <f t="shared" si="16"/>
        <v>0.16074341252961158</v>
      </c>
      <c r="N116" s="23">
        <f t="shared" si="17"/>
        <v>0.32839197854899488</v>
      </c>
      <c r="Q116" s="23">
        <f t="shared" si="21"/>
        <v>1.4092804330066884E-2</v>
      </c>
      <c r="R116" s="23">
        <f t="shared" si="22"/>
        <v>1.8276854823890208E-2</v>
      </c>
      <c r="S116" s="23">
        <f t="shared" si="23"/>
        <v>1.1486762079242067E-2</v>
      </c>
      <c r="V116" s="23">
        <f t="shared" si="18"/>
        <v>1.3216539624440542E-2</v>
      </c>
      <c r="W116" s="23">
        <f t="shared" si="19"/>
        <v>1.7409008536211017E-2</v>
      </c>
      <c r="X116" s="23">
        <f t="shared" si="20"/>
        <v>1.0605212643408184E-2</v>
      </c>
      <c r="AA116" s="23">
        <f>EXP(-$G116*$A116)</f>
        <v>0.24963968504190215</v>
      </c>
      <c r="AB116" s="23">
        <f>EXP(-$H116*$A116)</f>
        <v>0.16074341252961158</v>
      </c>
      <c r="AC116" s="23">
        <f>EXP(-$I116*$A116)</f>
        <v>0.32839197854899488</v>
      </c>
      <c r="AF116" s="23">
        <f>-LN($L116/$L115)</f>
        <v>1.4092804330066884E-2</v>
      </c>
      <c r="AG116" s="23">
        <f>-LN($M116/$M115)</f>
        <v>1.8276854823890208E-2</v>
      </c>
      <c r="AH116" s="23">
        <f>-LN($N116/$N115)</f>
        <v>1.1486762079242067E-2</v>
      </c>
    </row>
    <row r="117" spans="1:34" x14ac:dyDescent="0.3">
      <c r="A117" s="11">
        <v>106</v>
      </c>
      <c r="B117" s="7">
        <v>3.092E-2</v>
      </c>
      <c r="C117" s="7">
        <v>4.0919999999999998E-2</v>
      </c>
      <c r="D117" s="19">
        <v>2.4740000000000002E-2</v>
      </c>
      <c r="G117" s="23">
        <f t="shared" si="12"/>
        <v>1.3224965083150219E-2</v>
      </c>
      <c r="H117" s="23">
        <f t="shared" si="13"/>
        <v>1.7417353051719937E-2</v>
      </c>
      <c r="I117" s="23">
        <f t="shared" si="14"/>
        <v>1.0613688914853639E-2</v>
      </c>
      <c r="L117" s="23">
        <f t="shared" si="15"/>
        <v>0.24614209230326178</v>
      </c>
      <c r="M117" s="23">
        <f t="shared" si="16"/>
        <v>0.15782958192293028</v>
      </c>
      <c r="N117" s="23">
        <f t="shared" si="17"/>
        <v>0.32463590239710305</v>
      </c>
      <c r="Q117" s="23">
        <f t="shared" si="21"/>
        <v>1.4109638247666435E-2</v>
      </c>
      <c r="R117" s="23">
        <f t="shared" si="22"/>
        <v>1.8293527180156824E-2</v>
      </c>
      <c r="S117" s="23">
        <f t="shared" si="23"/>
        <v>1.1503697416626142E-2</v>
      </c>
      <c r="V117" s="23">
        <f t="shared" si="18"/>
        <v>1.3224965083150219E-2</v>
      </c>
      <c r="W117" s="23">
        <f t="shared" si="19"/>
        <v>1.7417353051719937E-2</v>
      </c>
      <c r="X117" s="23">
        <f t="shared" si="20"/>
        <v>1.0613688914853639E-2</v>
      </c>
      <c r="AA117" s="23">
        <f>EXP(-$G117*$A117)</f>
        <v>0.24614209230326178</v>
      </c>
      <c r="AB117" s="23">
        <f>EXP(-$H117*$A117)</f>
        <v>0.15782958192293028</v>
      </c>
      <c r="AC117" s="23">
        <f>EXP(-$I117*$A117)</f>
        <v>0.32463590239710305</v>
      </c>
      <c r="AF117" s="23">
        <f>-LN($L117/$L116)</f>
        <v>1.4109638247666435E-2</v>
      </c>
      <c r="AG117" s="23">
        <f>-LN($M117/$M116)</f>
        <v>1.8293527180156824E-2</v>
      </c>
      <c r="AH117" s="23">
        <f>-LN($N117/$N116)</f>
        <v>1.1503697416626142E-2</v>
      </c>
    </row>
    <row r="118" spans="1:34" x14ac:dyDescent="0.3">
      <c r="A118" s="11">
        <v>107</v>
      </c>
      <c r="B118" s="7">
        <v>3.0929999999999999E-2</v>
      </c>
      <c r="C118" s="7">
        <v>4.0930000000000001E-2</v>
      </c>
      <c r="D118" s="19">
        <v>2.4740000000000002E-2</v>
      </c>
      <c r="G118" s="23">
        <f t="shared" si="12"/>
        <v>1.3229177751209485E-2</v>
      </c>
      <c r="H118" s="23">
        <f t="shared" si="13"/>
        <v>1.7421525249350887E-2</v>
      </c>
      <c r="I118" s="23">
        <f t="shared" si="14"/>
        <v>1.0613688914853639E-2</v>
      </c>
      <c r="L118" s="23">
        <f t="shared" si="15"/>
        <v>0.24279883466413618</v>
      </c>
      <c r="M118" s="23">
        <f t="shared" si="16"/>
        <v>0.15503518285166926</v>
      </c>
      <c r="N118" s="23">
        <f t="shared" si="17"/>
        <v>0.32120853857957549</v>
      </c>
      <c r="Q118" s="23">
        <f t="shared" si="21"/>
        <v>1.3675720565491632E-2</v>
      </c>
      <c r="R118" s="23">
        <f t="shared" si="22"/>
        <v>1.7863778198231466E-2</v>
      </c>
      <c r="S118" s="23">
        <f t="shared" si="23"/>
        <v>1.0613688914853769E-2</v>
      </c>
      <c r="V118" s="23">
        <f t="shared" si="18"/>
        <v>1.3229177751209485E-2</v>
      </c>
      <c r="W118" s="23">
        <f t="shared" si="19"/>
        <v>1.7421525249350887E-2</v>
      </c>
      <c r="X118" s="23">
        <f t="shared" si="20"/>
        <v>1.0613688914853639E-2</v>
      </c>
      <c r="AA118" s="23">
        <f>EXP(-$G118*$A118)</f>
        <v>0.24279883466413618</v>
      </c>
      <c r="AB118" s="23">
        <f>EXP(-$H118*$A118)</f>
        <v>0.15503518285166926</v>
      </c>
      <c r="AC118" s="23">
        <f>EXP(-$I118*$A118)</f>
        <v>0.32120853857957549</v>
      </c>
      <c r="AF118" s="23">
        <f>-LN($L118/$L117)</f>
        <v>1.3675720565491632E-2</v>
      </c>
      <c r="AG118" s="23">
        <f>-LN($M118/$M117)</f>
        <v>1.7863778198231466E-2</v>
      </c>
      <c r="AH118" s="23">
        <f>-LN($N118/$N117)</f>
        <v>1.0613688914853769E-2</v>
      </c>
    </row>
    <row r="119" spans="1:34" x14ac:dyDescent="0.3">
      <c r="A119" s="11">
        <v>108</v>
      </c>
      <c r="B119" s="7">
        <v>3.0949999999999998E-2</v>
      </c>
      <c r="C119" s="7">
        <v>4.095E-2</v>
      </c>
      <c r="D119" s="19">
        <v>2.4760000000000001E-2</v>
      </c>
      <c r="G119" s="23">
        <f t="shared" si="12"/>
        <v>1.3237602964741208E-2</v>
      </c>
      <c r="H119" s="23">
        <f t="shared" si="13"/>
        <v>1.7429869524369996E-2</v>
      </c>
      <c r="I119" s="23">
        <f t="shared" si="14"/>
        <v>1.0622165020868083E-2</v>
      </c>
      <c r="L119" s="23">
        <f t="shared" si="15"/>
        <v>0.23939003294797884</v>
      </c>
      <c r="M119" s="23">
        <f t="shared" si="16"/>
        <v>0.15222038473820029</v>
      </c>
      <c r="N119" s="23">
        <f t="shared" si="17"/>
        <v>0.31752655630116272</v>
      </c>
      <c r="Q119" s="23">
        <f t="shared" si="21"/>
        <v>1.4139100812635452E-2</v>
      </c>
      <c r="R119" s="23">
        <f t="shared" si="22"/>
        <v>1.8322706951414573E-2</v>
      </c>
      <c r="S119" s="23">
        <f t="shared" si="23"/>
        <v>1.1529108364413614E-2</v>
      </c>
      <c r="V119" s="23">
        <f t="shared" si="18"/>
        <v>1.3237602964741208E-2</v>
      </c>
      <c r="W119" s="23">
        <f t="shared" si="19"/>
        <v>1.7429869524369996E-2</v>
      </c>
      <c r="X119" s="23">
        <f t="shared" si="20"/>
        <v>1.0622165020868083E-2</v>
      </c>
      <c r="AA119" s="23">
        <f>EXP(-$G119*$A119)</f>
        <v>0.23939003294797884</v>
      </c>
      <c r="AB119" s="23">
        <f>EXP(-$H119*$A119)</f>
        <v>0.15222038473820029</v>
      </c>
      <c r="AC119" s="23">
        <f>EXP(-$I119*$A119)</f>
        <v>0.31752655630116272</v>
      </c>
      <c r="AF119" s="23">
        <f>-LN($L119/$L118)</f>
        <v>1.4139100812635452E-2</v>
      </c>
      <c r="AG119" s="23">
        <f>-LN($M119/$M118)</f>
        <v>1.8322706951414573E-2</v>
      </c>
      <c r="AH119" s="23">
        <f>-LN($N119/$N118)</f>
        <v>1.1529108364413614E-2</v>
      </c>
    </row>
    <row r="120" spans="1:34" x14ac:dyDescent="0.3">
      <c r="A120" s="11">
        <v>109</v>
      </c>
      <c r="B120" s="7">
        <v>3.0970000000000001E-2</v>
      </c>
      <c r="C120" s="7">
        <v>4.0969999999999999E-2</v>
      </c>
      <c r="D120" s="19">
        <v>2.478E-2</v>
      </c>
      <c r="G120" s="23">
        <f t="shared" si="12"/>
        <v>1.3246028014828794E-2</v>
      </c>
      <c r="H120" s="23">
        <f t="shared" si="13"/>
        <v>1.7438213639070169E-2</v>
      </c>
      <c r="I120" s="23">
        <f t="shared" si="14"/>
        <v>1.0630640961458066E-2</v>
      </c>
      <c r="L120" s="23">
        <f t="shared" si="15"/>
        <v>0.23602511653671596</v>
      </c>
      <c r="M120" s="23">
        <f t="shared" si="16"/>
        <v>0.14945420014107408</v>
      </c>
      <c r="N120" s="23">
        <f t="shared" si="17"/>
        <v>0.31388146485750301</v>
      </c>
      <c r="Q120" s="23">
        <f t="shared" si="21"/>
        <v>1.4155933424288237E-2</v>
      </c>
      <c r="R120" s="23">
        <f t="shared" si="22"/>
        <v>1.8339378026688866E-2</v>
      </c>
      <c r="S120" s="23">
        <f t="shared" si="23"/>
        <v>1.1546042545176343E-2</v>
      </c>
      <c r="V120" s="23">
        <f t="shared" si="18"/>
        <v>1.3246028014828794E-2</v>
      </c>
      <c r="W120" s="23">
        <f t="shared" si="19"/>
        <v>1.7438213639070169E-2</v>
      </c>
      <c r="X120" s="23">
        <f t="shared" si="20"/>
        <v>1.0630640961458066E-2</v>
      </c>
      <c r="AA120" s="23">
        <f>EXP(-$G120*$A120)</f>
        <v>0.23602511653671596</v>
      </c>
      <c r="AB120" s="23">
        <f>EXP(-$H120*$A120)</f>
        <v>0.14945420014107408</v>
      </c>
      <c r="AC120" s="23">
        <f>EXP(-$I120*$A120)</f>
        <v>0.31388146485750301</v>
      </c>
      <c r="AF120" s="23">
        <f>-LN($L120/$L119)</f>
        <v>1.4155933424288237E-2</v>
      </c>
      <c r="AG120" s="23">
        <f>-LN($M120/$M119)</f>
        <v>1.8339378026688866E-2</v>
      </c>
      <c r="AH120" s="23">
        <f>-LN($N120/$N119)</f>
        <v>1.1546042545176343E-2</v>
      </c>
    </row>
    <row r="121" spans="1:34" x14ac:dyDescent="0.3">
      <c r="A121" s="13">
        <v>110</v>
      </c>
      <c r="B121" s="8">
        <v>3.099E-2</v>
      </c>
      <c r="C121" s="8">
        <v>4.0989999999999999E-2</v>
      </c>
      <c r="D121" s="20">
        <v>2.479E-2</v>
      </c>
      <c r="G121" s="23">
        <f t="shared" si="12"/>
        <v>1.3254452901478773E-2</v>
      </c>
      <c r="H121" s="23">
        <f t="shared" si="13"/>
        <v>1.7446557593457753E-2</v>
      </c>
      <c r="I121" s="23">
        <f t="shared" si="14"/>
        <v>1.0634878869720869E-2</v>
      </c>
      <c r="L121" s="23">
        <f t="shared" si="15"/>
        <v>0.23270358116681841</v>
      </c>
      <c r="M121" s="23">
        <f t="shared" si="16"/>
        <v>0.14673583710628452</v>
      </c>
      <c r="N121" s="23">
        <f t="shared" si="17"/>
        <v>0.31041763587815913</v>
      </c>
      <c r="Q121" s="23">
        <f t="shared" si="21"/>
        <v>1.4172765546326547E-2</v>
      </c>
      <c r="R121" s="23">
        <f t="shared" si="22"/>
        <v>1.8356048621704396E-2</v>
      </c>
      <c r="S121" s="23">
        <f t="shared" si="23"/>
        <v>1.1096810870366325E-2</v>
      </c>
      <c r="V121" s="23">
        <f t="shared" si="18"/>
        <v>1.3254452901478773E-2</v>
      </c>
      <c r="W121" s="23">
        <f t="shared" si="19"/>
        <v>1.7446557593457753E-2</v>
      </c>
      <c r="X121" s="23">
        <f t="shared" si="20"/>
        <v>1.0634878869720869E-2</v>
      </c>
      <c r="AA121" s="23">
        <f>EXP(-$G121*$A121)</f>
        <v>0.23270358116681841</v>
      </c>
      <c r="AB121" s="23">
        <f>EXP(-$H121*$A121)</f>
        <v>0.14673583710628452</v>
      </c>
      <c r="AC121" s="23">
        <f>EXP(-$I121*$A121)</f>
        <v>0.31041763587815913</v>
      </c>
      <c r="AF121" s="23">
        <f>-LN($L121/$L120)</f>
        <v>1.4172765546326547E-2</v>
      </c>
      <c r="AG121" s="23">
        <f>-LN($M121/$M120)</f>
        <v>1.8356048621704396E-2</v>
      </c>
      <c r="AH121" s="23">
        <f>-LN($N121/$N120)</f>
        <v>1.1096810870366325E-2</v>
      </c>
    </row>
    <row r="122" spans="1:34" x14ac:dyDescent="0.3">
      <c r="A122" s="11">
        <v>111</v>
      </c>
      <c r="B122" s="7">
        <v>3.1009999999999999E-2</v>
      </c>
      <c r="C122" s="7">
        <v>4.1009999999999998E-2</v>
      </c>
      <c r="D122" s="19">
        <v>2.4809999999999999E-2</v>
      </c>
      <c r="G122" s="23">
        <f t="shared" si="12"/>
        <v>1.3262877624697297E-2</v>
      </c>
      <c r="H122" s="23">
        <f t="shared" si="13"/>
        <v>1.7454901387538729E-2</v>
      </c>
      <c r="I122" s="23">
        <f t="shared" si="14"/>
        <v>1.0643354562186035E-2</v>
      </c>
      <c r="L122" s="23">
        <f t="shared" si="15"/>
        <v>0.22942492748695031</v>
      </c>
      <c r="M122" s="23">
        <f t="shared" si="16"/>
        <v>0.14406451570409687</v>
      </c>
      <c r="N122" s="23">
        <f t="shared" si="17"/>
        <v>0.30684505783526339</v>
      </c>
      <c r="Q122" s="23">
        <f t="shared" si="21"/>
        <v>1.4189597178734852E-2</v>
      </c>
      <c r="R122" s="23">
        <f t="shared" si="22"/>
        <v>1.8372718736445963E-2</v>
      </c>
      <c r="S122" s="23">
        <f t="shared" si="23"/>
        <v>1.157568073335417E-2</v>
      </c>
      <c r="V122" s="23">
        <f t="shared" si="18"/>
        <v>1.3262877624697297E-2</v>
      </c>
      <c r="W122" s="23">
        <f t="shared" si="19"/>
        <v>1.7454901387538729E-2</v>
      </c>
      <c r="X122" s="23">
        <f t="shared" si="20"/>
        <v>1.0643354562186035E-2</v>
      </c>
      <c r="AA122" s="23">
        <f>EXP(-$G122*$A122)</f>
        <v>0.22942492748695031</v>
      </c>
      <c r="AB122" s="23">
        <f>EXP(-$H122*$A122)</f>
        <v>0.14406451570409687</v>
      </c>
      <c r="AC122" s="23">
        <f>EXP(-$I122*$A122)</f>
        <v>0.30684505783526339</v>
      </c>
      <c r="AF122" s="23">
        <f>-LN($L122/$L121)</f>
        <v>1.4189597178734852E-2</v>
      </c>
      <c r="AG122" s="23">
        <f>-LN($M122/$M121)</f>
        <v>1.8372718736445963E-2</v>
      </c>
      <c r="AH122" s="23">
        <f>-LN($N122/$N121)</f>
        <v>1.157568073335417E-2</v>
      </c>
    </row>
    <row r="123" spans="1:34" x14ac:dyDescent="0.3">
      <c r="A123" s="11">
        <v>112</v>
      </c>
      <c r="B123" s="7">
        <v>3.1029999999999999E-2</v>
      </c>
      <c r="C123" s="7">
        <v>4.1029999999999997E-2</v>
      </c>
      <c r="D123" s="19">
        <v>2.4819999999999998E-2</v>
      </c>
      <c r="G123" s="23">
        <f t="shared" si="12"/>
        <v>1.32713021844908E-2</v>
      </c>
      <c r="H123" s="23">
        <f t="shared" si="13"/>
        <v>1.7463245021319341E-2</v>
      </c>
      <c r="I123" s="23">
        <f t="shared" si="14"/>
        <v>1.0647592346390105E-2</v>
      </c>
      <c r="L123" s="23">
        <f t="shared" si="15"/>
        <v>0.22618866102233295</v>
      </c>
      <c r="M123" s="23">
        <f t="shared" si="16"/>
        <v>0.14143946786200154</v>
      </c>
      <c r="N123" s="23">
        <f t="shared" si="17"/>
        <v>0.30345245307076035</v>
      </c>
      <c r="Q123" s="23">
        <f t="shared" si="21"/>
        <v>1.4206428321569691E-2</v>
      </c>
      <c r="R123" s="23">
        <f t="shared" si="22"/>
        <v>1.8389388370967357E-2</v>
      </c>
      <c r="S123" s="23">
        <f t="shared" si="23"/>
        <v>1.1117986393041936E-2</v>
      </c>
      <c r="V123" s="23">
        <f t="shared" si="18"/>
        <v>1.32713021844908E-2</v>
      </c>
      <c r="W123" s="23">
        <f t="shared" si="19"/>
        <v>1.7463245021319341E-2</v>
      </c>
      <c r="X123" s="23">
        <f t="shared" si="20"/>
        <v>1.0647592346390105E-2</v>
      </c>
      <c r="AA123" s="23">
        <f>EXP(-$G123*$A123)</f>
        <v>0.22618866102233295</v>
      </c>
      <c r="AB123" s="23">
        <f>EXP(-$H123*$A123)</f>
        <v>0.14143946786200154</v>
      </c>
      <c r="AC123" s="23">
        <f>EXP(-$I123*$A123)</f>
        <v>0.30345245307076035</v>
      </c>
      <c r="AF123" s="23">
        <f>-LN($L123/$L122)</f>
        <v>1.4206428321569691E-2</v>
      </c>
      <c r="AG123" s="23">
        <f>-LN($M123/$M122)</f>
        <v>1.8389388370967357E-2</v>
      </c>
      <c r="AH123" s="23">
        <f>-LN($N123/$N122)</f>
        <v>1.1117986393041936E-2</v>
      </c>
    </row>
    <row r="124" spans="1:34" x14ac:dyDescent="0.3">
      <c r="A124" s="11">
        <v>113</v>
      </c>
      <c r="B124" s="7">
        <v>3.1040000000000002E-2</v>
      </c>
      <c r="C124" s="7">
        <v>4.104E-2</v>
      </c>
      <c r="D124" s="19">
        <v>2.4830000000000001E-2</v>
      </c>
      <c r="G124" s="23">
        <f t="shared" si="12"/>
        <v>1.3275514403105197E-2</v>
      </c>
      <c r="H124" s="23">
        <f t="shared" si="13"/>
        <v>1.7467416778098981E-2</v>
      </c>
      <c r="I124" s="23">
        <f t="shared" si="14"/>
        <v>1.0651830089242786E-2</v>
      </c>
      <c r="L124" s="23">
        <f t="shared" si="15"/>
        <v>0.22310045735385417</v>
      </c>
      <c r="M124" s="23">
        <f t="shared" si="16"/>
        <v>0.13892541175916284</v>
      </c>
      <c r="N124" s="23">
        <f t="shared" si="17"/>
        <v>0.30009481625283035</v>
      </c>
      <c r="Q124" s="23">
        <f t="shared" si="21"/>
        <v>1.3747282887917756E-2</v>
      </c>
      <c r="R124" s="23">
        <f t="shared" si="22"/>
        <v>1.7934653537418566E-2</v>
      </c>
      <c r="S124" s="23">
        <f t="shared" si="23"/>
        <v>1.1126457288743204E-2</v>
      </c>
      <c r="V124" s="23">
        <f t="shared" si="18"/>
        <v>1.3275514403105197E-2</v>
      </c>
      <c r="W124" s="23">
        <f t="shared" si="19"/>
        <v>1.7467416778098981E-2</v>
      </c>
      <c r="X124" s="23">
        <f t="shared" si="20"/>
        <v>1.0651830089242786E-2</v>
      </c>
      <c r="AA124" s="23">
        <f>EXP(-$G124*$A124)</f>
        <v>0.22310045735385417</v>
      </c>
      <c r="AB124" s="23">
        <f>EXP(-$H124*$A124)</f>
        <v>0.13892541175916284</v>
      </c>
      <c r="AC124" s="23">
        <f>EXP(-$I124*$A124)</f>
        <v>0.30009481625283035</v>
      </c>
      <c r="AF124" s="23">
        <f>-LN($L124/$L123)</f>
        <v>1.3747282887917756E-2</v>
      </c>
      <c r="AG124" s="23">
        <f>-LN($M124/$M123)</f>
        <v>1.7934653537418566E-2</v>
      </c>
      <c r="AH124" s="23">
        <f>-LN($N124/$N123)</f>
        <v>1.1126457288743204E-2</v>
      </c>
    </row>
    <row r="125" spans="1:34" x14ac:dyDescent="0.3">
      <c r="A125" s="11">
        <v>114</v>
      </c>
      <c r="B125" s="7">
        <v>3.1060000000000001E-2</v>
      </c>
      <c r="C125" s="7">
        <v>4.1059999999999999E-2</v>
      </c>
      <c r="D125" s="19">
        <v>2.4850000000000001E-2</v>
      </c>
      <c r="G125" s="23">
        <f t="shared" si="12"/>
        <v>1.3283938717773152E-2</v>
      </c>
      <c r="H125" s="23">
        <f t="shared" si="13"/>
        <v>1.7475760171440691E-2</v>
      </c>
      <c r="I125" s="23">
        <f t="shared" si="14"/>
        <v>1.0660305450897677E-2</v>
      </c>
      <c r="L125" s="23">
        <f t="shared" si="15"/>
        <v>0.21994692454011266</v>
      </c>
      <c r="M125" s="23">
        <f t="shared" si="16"/>
        <v>0.13639002598217667</v>
      </c>
      <c r="N125" s="23">
        <f t="shared" si="17"/>
        <v>0.29662848323558316</v>
      </c>
      <c r="Q125" s="23">
        <f t="shared" si="21"/>
        <v>1.4235886275251946E-2</v>
      </c>
      <c r="R125" s="23">
        <f t="shared" si="22"/>
        <v>1.8418563619054286E-2</v>
      </c>
      <c r="S125" s="23">
        <f t="shared" si="23"/>
        <v>1.1618021317900372E-2</v>
      </c>
      <c r="V125" s="23">
        <f t="shared" si="18"/>
        <v>1.3283938717773152E-2</v>
      </c>
      <c r="W125" s="23">
        <f t="shared" si="19"/>
        <v>1.7475760171440691E-2</v>
      </c>
      <c r="X125" s="23">
        <f t="shared" si="20"/>
        <v>1.0660305450897677E-2</v>
      </c>
      <c r="AA125" s="23">
        <f>EXP(-$G125*$A125)</f>
        <v>0.21994692454011266</v>
      </c>
      <c r="AB125" s="23">
        <f>EXP(-$H125*$A125)</f>
        <v>0.13639002598217667</v>
      </c>
      <c r="AC125" s="23">
        <f>EXP(-$I125*$A125)</f>
        <v>0.29662848323558316</v>
      </c>
      <c r="AF125" s="23">
        <f>-LN($L125/$L124)</f>
        <v>1.4235886275251946E-2</v>
      </c>
      <c r="AG125" s="23">
        <f>-LN($M125/$M124)</f>
        <v>1.8418563619054286E-2</v>
      </c>
      <c r="AH125" s="23">
        <f>-LN($N125/$N124)</f>
        <v>1.1618021317900372E-2</v>
      </c>
    </row>
    <row r="126" spans="1:34" x14ac:dyDescent="0.3">
      <c r="A126" s="13">
        <v>115</v>
      </c>
      <c r="B126" s="8">
        <v>3.108E-2</v>
      </c>
      <c r="C126" s="8">
        <v>4.1079999999999998E-2</v>
      </c>
      <c r="D126" s="20">
        <v>2.486E-2</v>
      </c>
      <c r="G126" s="23">
        <f t="shared" si="12"/>
        <v>1.3292362869031842E-2</v>
      </c>
      <c r="H126" s="23">
        <f t="shared" si="13"/>
        <v>1.748410340449735E-2</v>
      </c>
      <c r="I126" s="23">
        <f t="shared" si="14"/>
        <v>1.0664543069701405E-2</v>
      </c>
      <c r="L126" s="23">
        <f t="shared" si="15"/>
        <v>0.21683431770664968</v>
      </c>
      <c r="M126" s="23">
        <f t="shared" si="16"/>
        <v>0.13389867905192621</v>
      </c>
      <c r="N126" s="23">
        <f t="shared" si="17"/>
        <v>0.29334014084660892</v>
      </c>
      <c r="Q126" s="23">
        <f t="shared" si="21"/>
        <v>1.4252716112522249E-2</v>
      </c>
      <c r="R126" s="23">
        <f t="shared" si="22"/>
        <v>1.8435231972955934E-2</v>
      </c>
      <c r="S126" s="23">
        <f t="shared" si="23"/>
        <v>1.1147631613326367E-2</v>
      </c>
      <c r="V126" s="23">
        <f t="shared" si="18"/>
        <v>1.3292362869031842E-2</v>
      </c>
      <c r="W126" s="23">
        <f t="shared" si="19"/>
        <v>1.748410340449735E-2</v>
      </c>
      <c r="X126" s="23">
        <f t="shared" si="20"/>
        <v>1.0664543069701405E-2</v>
      </c>
      <c r="AA126" s="23">
        <f>EXP(-$G126*$A126)</f>
        <v>0.21683431770664968</v>
      </c>
      <c r="AB126" s="23">
        <f>EXP(-$H126*$A126)</f>
        <v>0.13389867905192621</v>
      </c>
      <c r="AC126" s="23">
        <f>EXP(-$I126*$A126)</f>
        <v>0.29334014084660892</v>
      </c>
      <c r="AF126" s="23">
        <f>-LN($L126/$L125)</f>
        <v>1.4252716112522249E-2</v>
      </c>
      <c r="AG126" s="23">
        <f>-LN($M126/$M125)</f>
        <v>1.8435231972955934E-2</v>
      </c>
      <c r="AH126" s="23">
        <f>-LN($N126/$N125)</f>
        <v>1.1147631613326367E-2</v>
      </c>
    </row>
    <row r="127" spans="1:34" x14ac:dyDescent="0.3">
      <c r="A127" s="11">
        <v>116</v>
      </c>
      <c r="B127" s="7">
        <v>3.109E-2</v>
      </c>
      <c r="C127" s="7">
        <v>4.1090000000000002E-2</v>
      </c>
      <c r="D127" s="19">
        <v>2.487E-2</v>
      </c>
      <c r="G127" s="23">
        <f t="shared" si="12"/>
        <v>1.3296574883384775E-2</v>
      </c>
      <c r="H127" s="23">
        <f t="shared" si="13"/>
        <v>1.7488274960920785E-2</v>
      </c>
      <c r="I127" s="23">
        <f t="shared" si="14"/>
        <v>1.0668780647156971E-2</v>
      </c>
      <c r="L127" s="23">
        <f t="shared" si="15"/>
        <v>0.21386662915986918</v>
      </c>
      <c r="M127" s="23">
        <f t="shared" si="16"/>
        <v>0.13151427271903077</v>
      </c>
      <c r="N127" s="23">
        <f t="shared" si="17"/>
        <v>0.29008579495859727</v>
      </c>
      <c r="Q127" s="23">
        <f t="shared" si="21"/>
        <v>1.3780956533972264E-2</v>
      </c>
      <c r="R127" s="23">
        <f t="shared" si="22"/>
        <v>1.7968003949616104E-2</v>
      </c>
      <c r="S127" s="23">
        <f t="shared" si="23"/>
        <v>1.1156102054547192E-2</v>
      </c>
      <c r="V127" s="23">
        <f t="shared" si="18"/>
        <v>1.3296574883384775E-2</v>
      </c>
      <c r="W127" s="23">
        <f t="shared" si="19"/>
        <v>1.7488274960920785E-2</v>
      </c>
      <c r="X127" s="23">
        <f t="shared" si="20"/>
        <v>1.0668780647156971E-2</v>
      </c>
      <c r="AA127" s="23">
        <f>EXP(-$G127*$A127)</f>
        <v>0.21386662915986918</v>
      </c>
      <c r="AB127" s="23">
        <f>EXP(-$H127*$A127)</f>
        <v>0.13151427271903077</v>
      </c>
      <c r="AC127" s="23">
        <f>EXP(-$I127*$A127)</f>
        <v>0.29008579495859727</v>
      </c>
      <c r="AF127" s="23">
        <f>-LN($L127/$L126)</f>
        <v>1.3780956533972264E-2</v>
      </c>
      <c r="AG127" s="23">
        <f>-LN($M127/$M126)</f>
        <v>1.7968003949616104E-2</v>
      </c>
      <c r="AH127" s="23">
        <f>-LN($N127/$N126)</f>
        <v>1.1156102054547192E-2</v>
      </c>
    </row>
    <row r="128" spans="1:34" x14ac:dyDescent="0.3">
      <c r="A128" s="11">
        <v>117</v>
      </c>
      <c r="B128" s="7">
        <v>3.1109999999999999E-2</v>
      </c>
      <c r="C128" s="7">
        <v>4.1110000000000001E-2</v>
      </c>
      <c r="D128" s="19">
        <v>2.4889999999999999E-2</v>
      </c>
      <c r="G128" s="23">
        <f t="shared" si="12"/>
        <v>1.3304998789541597E-2</v>
      </c>
      <c r="H128" s="23">
        <f t="shared" si="13"/>
        <v>1.7496617953561545E-2</v>
      </c>
      <c r="I128" s="23">
        <f t="shared" si="14"/>
        <v>1.0677255678027315E-2</v>
      </c>
      <c r="L128" s="23">
        <f t="shared" si="15"/>
        <v>0.2108338580290427</v>
      </c>
      <c r="M128" s="23">
        <f t="shared" si="16"/>
        <v>0.1291082214224322</v>
      </c>
      <c r="N128" s="23">
        <f t="shared" si="17"/>
        <v>0.28672293455590458</v>
      </c>
      <c r="Q128" s="23">
        <f t="shared" si="21"/>
        <v>1.4282171903732889E-2</v>
      </c>
      <c r="R128" s="23">
        <f t="shared" si="22"/>
        <v>1.846440509988977E-2</v>
      </c>
      <c r="S128" s="23">
        <f t="shared" si="23"/>
        <v>1.1660359258987101E-2</v>
      </c>
      <c r="V128" s="23">
        <f t="shared" si="18"/>
        <v>1.3304998789541597E-2</v>
      </c>
      <c r="W128" s="23">
        <f t="shared" si="19"/>
        <v>1.7496617953561545E-2</v>
      </c>
      <c r="X128" s="23">
        <f t="shared" si="20"/>
        <v>1.0677255678027315E-2</v>
      </c>
      <c r="AA128" s="23">
        <f>EXP(-$G128*$A128)</f>
        <v>0.2108338580290427</v>
      </c>
      <c r="AB128" s="23">
        <f>EXP(-$H128*$A128)</f>
        <v>0.1291082214224322</v>
      </c>
      <c r="AC128" s="23">
        <f>EXP(-$I128*$A128)</f>
        <v>0.28672293455590458</v>
      </c>
      <c r="AF128" s="23">
        <f>-LN($L128/$L127)</f>
        <v>1.4282171903732889E-2</v>
      </c>
      <c r="AG128" s="23">
        <f>-LN($M128/$M127)</f>
        <v>1.846440509988977E-2</v>
      </c>
      <c r="AH128" s="23">
        <f>-LN($N128/$N127)</f>
        <v>1.1660359258987101E-2</v>
      </c>
    </row>
    <row r="129" spans="1:34" x14ac:dyDescent="0.3">
      <c r="A129" s="11">
        <v>118</v>
      </c>
      <c r="B129" s="7">
        <v>3.1130000000000001E-2</v>
      </c>
      <c r="C129" s="7">
        <v>4.113E-2</v>
      </c>
      <c r="D129" s="19">
        <v>2.4899999999999999E-2</v>
      </c>
      <c r="G129" s="23">
        <f t="shared" si="12"/>
        <v>1.3313422532305188E-2</v>
      </c>
      <c r="H129" s="23">
        <f t="shared" si="13"/>
        <v>1.7504960785932732E-2</v>
      </c>
      <c r="I129" s="23">
        <f t="shared" si="14"/>
        <v>1.0681493131443518E-2</v>
      </c>
      <c r="L129" s="23">
        <f t="shared" si="15"/>
        <v>0.20784059592964446</v>
      </c>
      <c r="M129" s="23">
        <f t="shared" si="16"/>
        <v>0.12674407632137291</v>
      </c>
      <c r="N129" s="23">
        <f t="shared" si="17"/>
        <v>0.28353599723235201</v>
      </c>
      <c r="Q129" s="23">
        <f t="shared" si="21"/>
        <v>1.4299000435645351E-2</v>
      </c>
      <c r="R129" s="23">
        <f t="shared" si="22"/>
        <v>1.8481072173361621E-2</v>
      </c>
      <c r="S129" s="23">
        <f t="shared" si="23"/>
        <v>1.1177275181139491E-2</v>
      </c>
      <c r="V129" s="23">
        <f t="shared" si="18"/>
        <v>1.3313422532305188E-2</v>
      </c>
      <c r="W129" s="23">
        <f t="shared" si="19"/>
        <v>1.7504960785932732E-2</v>
      </c>
      <c r="X129" s="23">
        <f t="shared" si="20"/>
        <v>1.0681493131443518E-2</v>
      </c>
      <c r="AA129" s="23">
        <f>EXP(-$G129*$A129)</f>
        <v>0.20784059592964446</v>
      </c>
      <c r="AB129" s="23">
        <f>EXP(-$H129*$A129)</f>
        <v>0.12674407632137291</v>
      </c>
      <c r="AC129" s="23">
        <f>EXP(-$I129*$A129)</f>
        <v>0.28353599723235201</v>
      </c>
      <c r="AF129" s="23">
        <f>-LN($L129/$L128)</f>
        <v>1.4299000435645351E-2</v>
      </c>
      <c r="AG129" s="23">
        <f>-LN($M129/$M128)</f>
        <v>1.8481072173361621E-2</v>
      </c>
      <c r="AH129" s="23">
        <f>-LN($N129/$N128)</f>
        <v>1.1177275181139491E-2</v>
      </c>
    </row>
    <row r="130" spans="1:34" x14ac:dyDescent="0.3">
      <c r="A130" s="11">
        <v>119</v>
      </c>
      <c r="B130" s="7">
        <v>3.1140000000000001E-2</v>
      </c>
      <c r="C130" s="7">
        <v>4.1140000000000003E-2</v>
      </c>
      <c r="D130" s="19">
        <v>2.4910000000000002E-2</v>
      </c>
      <c r="G130" s="23">
        <f t="shared" si="12"/>
        <v>1.3317634342416375E-2</v>
      </c>
      <c r="H130" s="23">
        <f t="shared" si="13"/>
        <v>1.7509132142019209E-2</v>
      </c>
      <c r="I130" s="23">
        <f t="shared" si="14"/>
        <v>1.0685730543514974E-2</v>
      </c>
      <c r="L130" s="23">
        <f t="shared" si="15"/>
        <v>0.20498909697466861</v>
      </c>
      <c r="M130" s="23">
        <f t="shared" si="16"/>
        <v>0.12448292452412603</v>
      </c>
      <c r="N130" s="23">
        <f t="shared" si="17"/>
        <v>0.28038210800667279</v>
      </c>
      <c r="Q130" s="23">
        <f t="shared" si="21"/>
        <v>1.3814627935536419E-2</v>
      </c>
      <c r="R130" s="23">
        <f t="shared" si="22"/>
        <v>1.8001352160223485E-2</v>
      </c>
      <c r="S130" s="23">
        <f t="shared" si="23"/>
        <v>1.1185745167946674E-2</v>
      </c>
      <c r="V130" s="23">
        <f t="shared" si="18"/>
        <v>1.3317634342416375E-2</v>
      </c>
      <c r="W130" s="23">
        <f t="shared" si="19"/>
        <v>1.7509132142019209E-2</v>
      </c>
      <c r="X130" s="23">
        <f t="shared" si="20"/>
        <v>1.0685730543514974E-2</v>
      </c>
      <c r="AA130" s="23">
        <f>EXP(-$G130*$A130)</f>
        <v>0.20498909697466861</v>
      </c>
      <c r="AB130" s="23">
        <f>EXP(-$H130*$A130)</f>
        <v>0.12448292452412603</v>
      </c>
      <c r="AC130" s="23">
        <f>EXP(-$I130*$A130)</f>
        <v>0.28038210800667279</v>
      </c>
      <c r="AF130" s="23">
        <f>-LN($L130/$L129)</f>
        <v>1.3814627935536419E-2</v>
      </c>
      <c r="AG130" s="23">
        <f>-LN($M130/$M129)</f>
        <v>1.8001352160223485E-2</v>
      </c>
      <c r="AH130" s="23">
        <f>-LN($N130/$N129)</f>
        <v>1.1185745167946674E-2</v>
      </c>
    </row>
    <row r="131" spans="1:34" x14ac:dyDescent="0.3">
      <c r="A131" s="13">
        <v>120</v>
      </c>
      <c r="B131" s="8">
        <v>3.116E-2</v>
      </c>
      <c r="C131" s="8">
        <v>4.1160000000000002E-2</v>
      </c>
      <c r="D131" s="20">
        <v>2.4930000000000001E-2</v>
      </c>
      <c r="G131" s="23">
        <f t="shared" si="12"/>
        <v>1.3326057840101865E-2</v>
      </c>
      <c r="H131" s="23">
        <f t="shared" si="13"/>
        <v>1.7517474733997684E-2</v>
      </c>
      <c r="I131" s="23">
        <f t="shared" si="14"/>
        <v>1.0694205243626496E-2</v>
      </c>
      <c r="L131" s="23">
        <f t="shared" si="15"/>
        <v>0.20207286257309659</v>
      </c>
      <c r="M131" s="23">
        <f t="shared" si="16"/>
        <v>0.12219991008098631</v>
      </c>
      <c r="N131" s="23">
        <f t="shared" si="17"/>
        <v>0.27712000675421461</v>
      </c>
      <c r="Q131" s="23">
        <f t="shared" si="21"/>
        <v>1.4328454064675184E-2</v>
      </c>
      <c r="R131" s="23">
        <f t="shared" si="22"/>
        <v>1.8510243179436173E-2</v>
      </c>
      <c r="S131" s="23">
        <f t="shared" si="23"/>
        <v>1.1702694556897552E-2</v>
      </c>
      <c r="V131" s="23">
        <f t="shared" si="18"/>
        <v>1.3326057840101865E-2</v>
      </c>
      <c r="W131" s="23">
        <f t="shared" si="19"/>
        <v>1.7517474733997684E-2</v>
      </c>
      <c r="X131" s="23">
        <f t="shared" si="20"/>
        <v>1.0694205243626496E-2</v>
      </c>
      <c r="AA131" s="23">
        <f>EXP(-$G131*$A131)</f>
        <v>0.20207286257309659</v>
      </c>
      <c r="AB131" s="23">
        <f>EXP(-$H131*$A131)</f>
        <v>0.12219991008098631</v>
      </c>
      <c r="AC131" s="23">
        <f>EXP(-$I131*$A131)</f>
        <v>0.27712000675421461</v>
      </c>
      <c r="AF131" s="23">
        <f>-LN($L131/$L130)</f>
        <v>1.4328454064675184E-2</v>
      </c>
      <c r="AG131" s="23">
        <f>-LN($M131/$M130)</f>
        <v>1.8510243179436173E-2</v>
      </c>
      <c r="AH131" s="23">
        <f>-LN($N131/$N130)</f>
        <v>1.1702694556897552E-2</v>
      </c>
    </row>
    <row r="132" spans="1:34" x14ac:dyDescent="0.3">
      <c r="A132" s="11">
        <v>121</v>
      </c>
      <c r="B132" s="7">
        <v>3.117E-2</v>
      </c>
      <c r="C132" s="7">
        <v>4.1169999999999998E-2</v>
      </c>
      <c r="D132" s="19">
        <v>2.494E-2</v>
      </c>
      <c r="G132" s="23">
        <f t="shared" si="12"/>
        <v>1.3330269527677567E-2</v>
      </c>
      <c r="H132" s="23">
        <f t="shared" si="13"/>
        <v>1.7521645969891128E-2</v>
      </c>
      <c r="I132" s="23">
        <f t="shared" si="14"/>
        <v>1.0698442531668269E-2</v>
      </c>
      <c r="L132" s="23">
        <f t="shared" si="15"/>
        <v>0.19929630080997102</v>
      </c>
      <c r="M132" s="23">
        <f t="shared" si="16"/>
        <v>0.12001732611188033</v>
      </c>
      <c r="N132" s="23">
        <f t="shared" si="17"/>
        <v>0.27403168342752737</v>
      </c>
      <c r="Q132" s="23">
        <f t="shared" si="21"/>
        <v>1.3835672036761729E-2</v>
      </c>
      <c r="R132" s="23">
        <f t="shared" si="22"/>
        <v>1.8022194277104425E-2</v>
      </c>
      <c r="S132" s="23">
        <f t="shared" si="23"/>
        <v>1.1206917096681153E-2</v>
      </c>
      <c r="V132" s="23">
        <f t="shared" si="18"/>
        <v>1.3330269527677567E-2</v>
      </c>
      <c r="W132" s="23">
        <f t="shared" si="19"/>
        <v>1.7521645969891128E-2</v>
      </c>
      <c r="X132" s="23">
        <f t="shared" si="20"/>
        <v>1.0698442531668269E-2</v>
      </c>
      <c r="AA132" s="23">
        <f>EXP(-$G132*$A132)</f>
        <v>0.19929630080997102</v>
      </c>
      <c r="AB132" s="23">
        <f>EXP(-$H132*$A132)</f>
        <v>0.12001732611188033</v>
      </c>
      <c r="AC132" s="23">
        <f>EXP(-$I132*$A132)</f>
        <v>0.27403168342752737</v>
      </c>
      <c r="AF132" s="23">
        <f>-LN($L132/$L131)</f>
        <v>1.3835672036761729E-2</v>
      </c>
      <c r="AG132" s="23">
        <f>-LN($M132/$M131)</f>
        <v>1.8022194277104425E-2</v>
      </c>
      <c r="AH132" s="23">
        <f>-LN($N132/$N131)</f>
        <v>1.1206917096681153E-2</v>
      </c>
    </row>
    <row r="133" spans="1:34" x14ac:dyDescent="0.3">
      <c r="A133" s="11">
        <v>122</v>
      </c>
      <c r="B133" s="7">
        <v>3.1189999999999999E-2</v>
      </c>
      <c r="C133" s="7">
        <v>4.1189999999999997E-2</v>
      </c>
      <c r="D133" s="19">
        <v>2.495E-2</v>
      </c>
      <c r="G133" s="23">
        <f t="shared" si="12"/>
        <v>1.3338692780299219E-2</v>
      </c>
      <c r="H133" s="23">
        <f t="shared" si="13"/>
        <v>1.752998832149065E-2</v>
      </c>
      <c r="I133" s="23">
        <f t="shared" si="14"/>
        <v>1.0702679778368428E-2</v>
      </c>
      <c r="L133" s="23">
        <f t="shared" si="15"/>
        <v>0.19645526763793195</v>
      </c>
      <c r="M133" s="23">
        <f t="shared" si="16"/>
        <v>0.11781277404608945</v>
      </c>
      <c r="N133" s="23">
        <f t="shared" si="17"/>
        <v>0.27097548242247216</v>
      </c>
      <c r="Q133" s="23">
        <f t="shared" si="21"/>
        <v>1.4357906347518981E-2</v>
      </c>
      <c r="R133" s="23">
        <f t="shared" si="22"/>
        <v>1.8539412865032905E-2</v>
      </c>
      <c r="S133" s="23">
        <f t="shared" si="23"/>
        <v>1.121538662908762E-2</v>
      </c>
      <c r="V133" s="23">
        <f t="shared" si="18"/>
        <v>1.3338692780299219E-2</v>
      </c>
      <c r="W133" s="23">
        <f t="shared" si="19"/>
        <v>1.752998832149065E-2</v>
      </c>
      <c r="X133" s="23">
        <f t="shared" si="20"/>
        <v>1.0702679778368428E-2</v>
      </c>
      <c r="AA133" s="23">
        <f>EXP(-$G133*$A133)</f>
        <v>0.19645526763793195</v>
      </c>
      <c r="AB133" s="23">
        <f>EXP(-$H133*$A133)</f>
        <v>0.11781277404608945</v>
      </c>
      <c r="AC133" s="23">
        <f>EXP(-$I133*$A133)</f>
        <v>0.27097548242247216</v>
      </c>
      <c r="AF133" s="23">
        <f>-LN($L133/$L132)</f>
        <v>1.4357906347518981E-2</v>
      </c>
      <c r="AG133" s="23">
        <f>-LN($M133/$M132)</f>
        <v>1.8539412865032905E-2</v>
      </c>
      <c r="AH133" s="23">
        <f>-LN($N133/$N132)</f>
        <v>1.121538662908762E-2</v>
      </c>
    </row>
    <row r="134" spans="1:34" x14ac:dyDescent="0.3">
      <c r="A134" s="11">
        <v>123</v>
      </c>
      <c r="B134" s="7">
        <v>3.1199999999999999E-2</v>
      </c>
      <c r="C134" s="7">
        <v>4.1200000000000001E-2</v>
      </c>
      <c r="D134" s="19">
        <v>2.496E-2</v>
      </c>
      <c r="G134" s="23">
        <f t="shared" si="12"/>
        <v>1.3342904345346565E-2</v>
      </c>
      <c r="H134" s="23">
        <f t="shared" si="13"/>
        <v>1.753415943719808E-2</v>
      </c>
      <c r="I134" s="23">
        <f t="shared" si="14"/>
        <v>1.0706916983727782E-2</v>
      </c>
      <c r="L134" s="23">
        <f t="shared" si="15"/>
        <v>0.1937518166610333</v>
      </c>
      <c r="M134" s="23">
        <f t="shared" si="16"/>
        <v>0.11570613619733847</v>
      </c>
      <c r="N134" s="23">
        <f t="shared" si="17"/>
        <v>0.26795109700100328</v>
      </c>
      <c r="Q134" s="23">
        <f t="shared" si="21"/>
        <v>1.385671528112295E-2</v>
      </c>
      <c r="R134" s="23">
        <f t="shared" si="22"/>
        <v>1.8043035553504658E-2</v>
      </c>
      <c r="S134" s="23">
        <f t="shared" si="23"/>
        <v>1.1223856037569114E-2</v>
      </c>
      <c r="V134" s="23">
        <f t="shared" si="18"/>
        <v>1.3342904345346565E-2</v>
      </c>
      <c r="W134" s="23">
        <f t="shared" si="19"/>
        <v>1.753415943719808E-2</v>
      </c>
      <c r="X134" s="23">
        <f t="shared" si="20"/>
        <v>1.0706916983727782E-2</v>
      </c>
      <c r="AA134" s="23">
        <f>EXP(-$G134*$A134)</f>
        <v>0.1937518166610333</v>
      </c>
      <c r="AB134" s="23">
        <f>EXP(-$H134*$A134)</f>
        <v>0.11570613619733847</v>
      </c>
      <c r="AC134" s="23">
        <f>EXP(-$I134*$A134)</f>
        <v>0.26795109700100328</v>
      </c>
      <c r="AF134" s="23">
        <f>-LN($L134/$L133)</f>
        <v>1.385671528112295E-2</v>
      </c>
      <c r="AG134" s="23">
        <f>-LN($M134/$M133)</f>
        <v>1.8043035553504658E-2</v>
      </c>
      <c r="AH134" s="23">
        <f>-LN($N134/$N133)</f>
        <v>1.1223856037569114E-2</v>
      </c>
    </row>
    <row r="135" spans="1:34" x14ac:dyDescent="0.3">
      <c r="A135" s="11">
        <v>124</v>
      </c>
      <c r="B135" s="7">
        <v>3.1220000000000001E-2</v>
      </c>
      <c r="C135" s="7">
        <v>4.122E-2</v>
      </c>
      <c r="D135" s="19">
        <v>2.4979999999999999E-2</v>
      </c>
      <c r="G135" s="23">
        <f t="shared" si="12"/>
        <v>1.3351327352918635E-2</v>
      </c>
      <c r="H135" s="23">
        <f t="shared" si="13"/>
        <v>1.7542501548432499E-2</v>
      </c>
      <c r="I135" s="23">
        <f t="shared" si="14"/>
        <v>1.0715391270427199E-2</v>
      </c>
      <c r="L135" s="23">
        <f t="shared" si="15"/>
        <v>0.19098419715593615</v>
      </c>
      <c r="M135" s="23">
        <f t="shared" si="16"/>
        <v>0.11357746180240298</v>
      </c>
      <c r="N135" s="23">
        <f t="shared" si="17"/>
        <v>0.26481904970507997</v>
      </c>
      <c r="Q135" s="23">
        <f t="shared" si="21"/>
        <v>1.4387357284283182E-2</v>
      </c>
      <c r="R135" s="23">
        <f t="shared" si="22"/>
        <v>1.8568581230265804E-2</v>
      </c>
      <c r="S135" s="23">
        <f t="shared" si="23"/>
        <v>1.1757728534455576E-2</v>
      </c>
      <c r="V135" s="23">
        <f t="shared" si="18"/>
        <v>1.3351327352918635E-2</v>
      </c>
      <c r="W135" s="23">
        <f t="shared" si="19"/>
        <v>1.7542501548432499E-2</v>
      </c>
      <c r="X135" s="23">
        <f t="shared" si="20"/>
        <v>1.0715391270427199E-2</v>
      </c>
      <c r="AA135" s="23">
        <f>EXP(-$G135*$A135)</f>
        <v>0.19098419715593615</v>
      </c>
      <c r="AB135" s="23">
        <f>EXP(-$H135*$A135)</f>
        <v>0.11357746180240298</v>
      </c>
      <c r="AC135" s="23">
        <f>EXP(-$I135*$A135)</f>
        <v>0.26481904970507997</v>
      </c>
      <c r="AF135" s="23">
        <f>-LN($L135/$L134)</f>
        <v>1.4387357284283182E-2</v>
      </c>
      <c r="AG135" s="23">
        <f>-LN($M135/$M134)</f>
        <v>1.8568581230265804E-2</v>
      </c>
      <c r="AH135" s="23">
        <f>-LN($N135/$N134)</f>
        <v>1.1757728534455576E-2</v>
      </c>
    </row>
    <row r="136" spans="1:34" x14ac:dyDescent="0.3">
      <c r="A136" s="13">
        <v>125</v>
      </c>
      <c r="B136" s="8">
        <v>3.1230000000000001E-2</v>
      </c>
      <c r="C136" s="8">
        <v>4.1230000000000003E-2</v>
      </c>
      <c r="D136" s="20">
        <v>2.4979999999999999E-2</v>
      </c>
      <c r="G136" s="23">
        <f t="shared" si="12"/>
        <v>1.3355538795444849E-2</v>
      </c>
      <c r="H136" s="23">
        <f t="shared" si="13"/>
        <v>1.7546672543960935E-2</v>
      </c>
      <c r="I136" s="23">
        <f t="shared" si="14"/>
        <v>1.0715391270427199E-2</v>
      </c>
      <c r="L136" s="23">
        <f t="shared" si="15"/>
        <v>0.18835207099751483</v>
      </c>
      <c r="M136" s="23">
        <f t="shared" si="16"/>
        <v>0.11154423191073573</v>
      </c>
      <c r="N136" s="23">
        <f t="shared" si="17"/>
        <v>0.26199655902401797</v>
      </c>
      <c r="Q136" s="23">
        <f t="shared" si="21"/>
        <v>1.387775766869547E-2</v>
      </c>
      <c r="R136" s="23">
        <f t="shared" si="22"/>
        <v>1.8063875989486819E-2</v>
      </c>
      <c r="S136" s="23">
        <f t="shared" si="23"/>
        <v>1.0715391270427133E-2</v>
      </c>
      <c r="V136" s="23">
        <f t="shared" si="18"/>
        <v>1.3355538795444849E-2</v>
      </c>
      <c r="W136" s="23">
        <f t="shared" si="19"/>
        <v>1.7546672543960935E-2</v>
      </c>
      <c r="X136" s="23">
        <f t="shared" si="20"/>
        <v>1.0715391270427199E-2</v>
      </c>
      <c r="AA136" s="23">
        <f>EXP(-$G136*$A136)</f>
        <v>0.18835207099751483</v>
      </c>
      <c r="AB136" s="23">
        <f>EXP(-$H136*$A136)</f>
        <v>0.11154423191073573</v>
      </c>
      <c r="AC136" s="23">
        <f>EXP(-$I136*$A136)</f>
        <v>0.26199655902401797</v>
      </c>
      <c r="AF136" s="23">
        <f>-LN($L136/$L135)</f>
        <v>1.387775766869547E-2</v>
      </c>
      <c r="AG136" s="23">
        <f>-LN($M136/$M135)</f>
        <v>1.8063875989486819E-2</v>
      </c>
      <c r="AH136" s="23">
        <f>-LN($N136/$N135)</f>
        <v>1.0715391270427133E-2</v>
      </c>
    </row>
    <row r="137" spans="1:34" x14ac:dyDescent="0.3">
      <c r="A137" s="11">
        <v>126</v>
      </c>
      <c r="B137" s="7">
        <v>3.125E-2</v>
      </c>
      <c r="C137" s="7">
        <v>4.1250000000000002E-2</v>
      </c>
      <c r="D137" s="19">
        <v>2.5000000000000001E-2</v>
      </c>
      <c r="G137" s="23">
        <f t="shared" si="12"/>
        <v>1.3363961557981502E-2</v>
      </c>
      <c r="H137" s="23">
        <f t="shared" si="13"/>
        <v>1.7555014414844007E-2</v>
      </c>
      <c r="I137" s="23">
        <f t="shared" si="14"/>
        <v>1.0723865391773066E-2</v>
      </c>
      <c r="L137" s="23">
        <f t="shared" si="15"/>
        <v>0.18565611579294258</v>
      </c>
      <c r="M137" s="23">
        <f t="shared" si="16"/>
        <v>0.10948893158279185</v>
      </c>
      <c r="N137" s="23">
        <f t="shared" si="17"/>
        <v>0.25892753622002662</v>
      </c>
      <c r="Q137" s="23">
        <f t="shared" si="21"/>
        <v>1.4416806875063221E-2</v>
      </c>
      <c r="R137" s="23">
        <f t="shared" si="22"/>
        <v>1.8597748275228299E-2</v>
      </c>
      <c r="S137" s="23">
        <f t="shared" si="23"/>
        <v>1.1783130560006579E-2</v>
      </c>
      <c r="V137" s="23">
        <f t="shared" si="18"/>
        <v>1.3363961557981502E-2</v>
      </c>
      <c r="W137" s="23">
        <f t="shared" si="19"/>
        <v>1.7555014414844007E-2</v>
      </c>
      <c r="X137" s="23">
        <f t="shared" si="20"/>
        <v>1.0723865391773066E-2</v>
      </c>
      <c r="AA137" s="23">
        <f>EXP(-$G137*$A137)</f>
        <v>0.18565611579294258</v>
      </c>
      <c r="AB137" s="23">
        <f>EXP(-$H137*$A137)</f>
        <v>0.10948893158279185</v>
      </c>
      <c r="AC137" s="23">
        <f>EXP(-$I137*$A137)</f>
        <v>0.25892753622002662</v>
      </c>
      <c r="AF137" s="23">
        <f>-LN($L137/$L136)</f>
        <v>1.4416806875063221E-2</v>
      </c>
      <c r="AG137" s="23">
        <f>-LN($M137/$M136)</f>
        <v>1.8597748275228299E-2</v>
      </c>
      <c r="AH137" s="23">
        <f>-LN($N137/$N136)</f>
        <v>1.1783130560006579E-2</v>
      </c>
    </row>
    <row r="138" spans="1:34" x14ac:dyDescent="0.3">
      <c r="A138" s="11">
        <v>127</v>
      </c>
      <c r="B138" s="7">
        <v>3.1260000000000003E-2</v>
      </c>
      <c r="C138" s="7">
        <v>4.1259999999999998E-2</v>
      </c>
      <c r="D138" s="19">
        <v>2.5010000000000001E-2</v>
      </c>
      <c r="G138" s="23">
        <f t="shared" si="12"/>
        <v>1.3368172877993618E-2</v>
      </c>
      <c r="H138" s="23">
        <f t="shared" si="13"/>
        <v>1.7559185290200278E-2</v>
      </c>
      <c r="I138" s="23">
        <f t="shared" si="14"/>
        <v>1.0728102390440484E-2</v>
      </c>
      <c r="L138" s="23">
        <f t="shared" si="15"/>
        <v>0.18309356813890645</v>
      </c>
      <c r="M138" s="23">
        <f t="shared" si="16"/>
        <v>0.10752665250602657</v>
      </c>
      <c r="N138" s="23">
        <f t="shared" si="17"/>
        <v>0.25602786223076662</v>
      </c>
      <c r="Q138" s="23">
        <f t="shared" si="21"/>
        <v>1.3898799199520355E-2</v>
      </c>
      <c r="R138" s="23">
        <f t="shared" si="22"/>
        <v>1.8084715585090266E-2</v>
      </c>
      <c r="S138" s="23">
        <f t="shared" si="23"/>
        <v>1.1261964222534986E-2</v>
      </c>
      <c r="V138" s="23">
        <f t="shared" si="18"/>
        <v>1.3368172877993618E-2</v>
      </c>
      <c r="W138" s="23">
        <f t="shared" si="19"/>
        <v>1.7559185290200278E-2</v>
      </c>
      <c r="X138" s="23">
        <f t="shared" si="20"/>
        <v>1.0728102390440484E-2</v>
      </c>
      <c r="AA138" s="23">
        <f>EXP(-$G138*$A138)</f>
        <v>0.18309356813890645</v>
      </c>
      <c r="AB138" s="23">
        <f>EXP(-$H138*$A138)</f>
        <v>0.10752665250602657</v>
      </c>
      <c r="AC138" s="23">
        <f>EXP(-$I138*$A138)</f>
        <v>0.25602786223076662</v>
      </c>
      <c r="AF138" s="23">
        <f>-LN($L138/$L137)</f>
        <v>1.3898799199520355E-2</v>
      </c>
      <c r="AG138" s="23">
        <f>-LN($M138/$M137)</f>
        <v>1.8084715585090266E-2</v>
      </c>
      <c r="AH138" s="23">
        <f>-LN($N138/$N137)</f>
        <v>1.1261964222534986E-2</v>
      </c>
    </row>
    <row r="139" spans="1:34" x14ac:dyDescent="0.3">
      <c r="A139" s="11">
        <v>128</v>
      </c>
      <c r="B139" s="7">
        <v>3.1269999999999999E-2</v>
      </c>
      <c r="C139" s="7">
        <v>4.1270000000000001E-2</v>
      </c>
      <c r="D139" s="19">
        <v>2.5020000000000001E-2</v>
      </c>
      <c r="G139" s="23">
        <f t="shared" si="12"/>
        <v>1.3372384157169192E-2</v>
      </c>
      <c r="H139" s="23">
        <f t="shared" si="13"/>
        <v>1.7563356125500609E-2</v>
      </c>
      <c r="I139" s="23">
        <f t="shared" si="14"/>
        <v>1.0732339347771932E-2</v>
      </c>
      <c r="L139" s="23">
        <f t="shared" si="15"/>
        <v>0.18056487055526471</v>
      </c>
      <c r="M139" s="23">
        <f t="shared" si="16"/>
        <v>0.10559866138549123</v>
      </c>
      <c r="N139" s="23">
        <f t="shared" si="17"/>
        <v>0.25315851713488952</v>
      </c>
      <c r="Q139" s="23">
        <f t="shared" si="21"/>
        <v>1.390721661246686E-2</v>
      </c>
      <c r="R139" s="23">
        <f t="shared" si="22"/>
        <v>1.809305220864257E-2</v>
      </c>
      <c r="S139" s="23">
        <f t="shared" si="23"/>
        <v>1.1270432928865776E-2</v>
      </c>
      <c r="V139" s="23">
        <f t="shared" si="18"/>
        <v>1.3372384157169192E-2</v>
      </c>
      <c r="W139" s="23">
        <f t="shared" si="19"/>
        <v>1.7563356125500609E-2</v>
      </c>
      <c r="X139" s="23">
        <f t="shared" si="20"/>
        <v>1.0732339347771932E-2</v>
      </c>
      <c r="AA139" s="23">
        <f>EXP(-$G139*$A139)</f>
        <v>0.18056487055526471</v>
      </c>
      <c r="AB139" s="23">
        <f>EXP(-$H139*$A139)</f>
        <v>0.10559866138549123</v>
      </c>
      <c r="AC139" s="23">
        <f>EXP(-$I139*$A139)</f>
        <v>0.25315851713488952</v>
      </c>
      <c r="AF139" s="23">
        <f>-LN($L139/$L138)</f>
        <v>1.390721661246686E-2</v>
      </c>
      <c r="AG139" s="23">
        <f>-LN($M139/$M138)</f>
        <v>1.809305220864257E-2</v>
      </c>
      <c r="AH139" s="23">
        <f>-LN($N139/$N138)</f>
        <v>1.1270432928865776E-2</v>
      </c>
    </row>
    <row r="140" spans="1:34" x14ac:dyDescent="0.3">
      <c r="A140" s="11">
        <v>129</v>
      </c>
      <c r="B140" s="7">
        <v>3.1289999999999998E-2</v>
      </c>
      <c r="C140" s="7">
        <v>4.129E-2</v>
      </c>
      <c r="D140" s="19">
        <v>2.503E-2</v>
      </c>
      <c r="G140" s="23">
        <f t="shared" si="12"/>
        <v>1.338080659301435E-2</v>
      </c>
      <c r="H140" s="23">
        <f t="shared" si="13"/>
        <v>1.7571697675936984E-2</v>
      </c>
      <c r="I140" s="23">
        <f t="shared" si="14"/>
        <v>1.073657626376822E-2</v>
      </c>
      <c r="L140" s="23">
        <f t="shared" si="15"/>
        <v>0.17797288878290099</v>
      </c>
      <c r="M140" s="23">
        <f t="shared" si="16"/>
        <v>0.10364859450562845</v>
      </c>
      <c r="N140" s="23">
        <f t="shared" si="17"/>
        <v>0.2503192093894116</v>
      </c>
      <c r="Q140" s="23">
        <f t="shared" si="21"/>
        <v>1.4458878381194473E-2</v>
      </c>
      <c r="R140" s="23">
        <f t="shared" si="22"/>
        <v>1.8639416131792871E-2</v>
      </c>
      <c r="S140" s="23">
        <f t="shared" si="23"/>
        <v>1.1278901511292979E-2</v>
      </c>
      <c r="V140" s="23">
        <f t="shared" si="18"/>
        <v>1.338080659301435E-2</v>
      </c>
      <c r="W140" s="23">
        <f t="shared" si="19"/>
        <v>1.7571697675936984E-2</v>
      </c>
      <c r="X140" s="23">
        <f t="shared" si="20"/>
        <v>1.073657626376822E-2</v>
      </c>
      <c r="AA140" s="23">
        <f>EXP(-$G140*$A140)</f>
        <v>0.17797288878290099</v>
      </c>
      <c r="AB140" s="23">
        <f>EXP(-$H140*$A140)</f>
        <v>0.10364859450562845</v>
      </c>
      <c r="AC140" s="23">
        <f>EXP(-$I140*$A140)</f>
        <v>0.2503192093894116</v>
      </c>
      <c r="AF140" s="23">
        <f>-LN($L140/$L139)</f>
        <v>1.4458878381194473E-2</v>
      </c>
      <c r="AG140" s="23">
        <f>-LN($M140/$M139)</f>
        <v>1.8639416131792871E-2</v>
      </c>
      <c r="AH140" s="23">
        <f>-LN($N140/$N139)</f>
        <v>1.1278901511292979E-2</v>
      </c>
    </row>
    <row r="141" spans="1:34" x14ac:dyDescent="0.3">
      <c r="A141" s="13">
        <v>130</v>
      </c>
      <c r="B141" s="8">
        <v>3.1300000000000001E-2</v>
      </c>
      <c r="C141" s="8">
        <v>4.1300000000000003E-2</v>
      </c>
      <c r="D141" s="20">
        <v>2.504E-2</v>
      </c>
      <c r="G141" s="23">
        <f t="shared" ref="G141:G161" si="24">LOG(1+$B141)</f>
        <v>1.3385017749685424E-2</v>
      </c>
      <c r="H141" s="23">
        <f t="shared" ref="H141:H161" si="25">LOG(1+$C141)</f>
        <v>1.7575868391074476E-2</v>
      </c>
      <c r="I141" s="23">
        <f t="shared" ref="I141:I161" si="26">LOG(1+$D141)</f>
        <v>1.0740813138430061E-2</v>
      </c>
      <c r="L141" s="23">
        <f t="shared" ref="L141:L161" si="27">EXP(-$G141*$A141)</f>
        <v>0.17551121983093335</v>
      </c>
      <c r="M141" s="23">
        <f t="shared" ref="M141:M161" si="28">EXP(-$H141*$A141)</f>
        <v>0.10178801721914632</v>
      </c>
      <c r="N141" s="23">
        <f t="shared" ref="N141:N161" si="29">EXP(-$I141*$A141)</f>
        <v>0.24750964996004712</v>
      </c>
      <c r="Q141" s="23">
        <f t="shared" si="21"/>
        <v>1.3928256960254296E-2</v>
      </c>
      <c r="R141" s="23">
        <f t="shared" si="22"/>
        <v>1.8113890643811234E-2</v>
      </c>
      <c r="S141" s="23">
        <f t="shared" si="23"/>
        <v>1.128736996980779E-2</v>
      </c>
      <c r="V141" s="23">
        <f t="shared" ref="V141:V161" si="30">LOG(1+$B141)</f>
        <v>1.3385017749685424E-2</v>
      </c>
      <c r="W141" s="23">
        <f t="shared" ref="W141:W161" si="31">LOG(1+$C141)</f>
        <v>1.7575868391074476E-2</v>
      </c>
      <c r="X141" s="23">
        <f t="shared" ref="X141:X161" si="32">LOG(1+$D141)</f>
        <v>1.0740813138430061E-2</v>
      </c>
      <c r="AA141" s="23">
        <f>EXP(-$G141*$A141)</f>
        <v>0.17551121983093335</v>
      </c>
      <c r="AB141" s="23">
        <f>EXP(-$H141*$A141)</f>
        <v>0.10178801721914632</v>
      </c>
      <c r="AC141" s="23">
        <f>EXP(-$I141*$A141)</f>
        <v>0.24750964996004712</v>
      </c>
      <c r="AF141" s="23">
        <f>-LN($L141/$L140)</f>
        <v>1.3928256960254296E-2</v>
      </c>
      <c r="AG141" s="23">
        <f>-LN($M141/$M140)</f>
        <v>1.8113890643811234E-2</v>
      </c>
      <c r="AH141" s="23">
        <f>-LN($N141/$N140)</f>
        <v>1.128736996980779E-2</v>
      </c>
    </row>
    <row r="142" spans="1:34" x14ac:dyDescent="0.3">
      <c r="A142" s="11">
        <v>131</v>
      </c>
      <c r="B142" s="7">
        <v>3.1309999999999998E-2</v>
      </c>
      <c r="C142" s="7">
        <v>4.1309999999999999E-2</v>
      </c>
      <c r="D142" s="19">
        <v>2.5049999999999999E-2</v>
      </c>
      <c r="G142" s="23">
        <f t="shared" si="24"/>
        <v>1.3389228865523123E-2</v>
      </c>
      <c r="H142" s="23">
        <f t="shared" si="25"/>
        <v>1.7580039066159105E-2</v>
      </c>
      <c r="I142" s="23">
        <f t="shared" si="26"/>
        <v>1.0745049971758446E-2</v>
      </c>
      <c r="L142" s="23">
        <f t="shared" si="27"/>
        <v>0.17308214313170053</v>
      </c>
      <c r="M142" s="23">
        <f t="shared" si="28"/>
        <v>9.9960005532640492E-2</v>
      </c>
      <c r="N142" s="23">
        <f t="shared" si="29"/>
        <v>0.24472955230281807</v>
      </c>
      <c r="Q142" s="23">
        <f t="shared" ref="Q142:Q161" si="33">-LN($L142/$L141)</f>
        <v>1.3936673924423926E-2</v>
      </c>
      <c r="R142" s="23">
        <f t="shared" ref="R142:R161" si="34">-LN($M142/$M141)</f>
        <v>1.812222682716064E-2</v>
      </c>
      <c r="S142" s="23">
        <f t="shared" ref="S142:S161" si="35">-LN($N142/$N141)</f>
        <v>1.1295838304448446E-2</v>
      </c>
      <c r="V142" s="23">
        <f t="shared" si="30"/>
        <v>1.3389228865523123E-2</v>
      </c>
      <c r="W142" s="23">
        <f t="shared" si="31"/>
        <v>1.7580039066159105E-2</v>
      </c>
      <c r="X142" s="23">
        <f t="shared" si="32"/>
        <v>1.0745049971758446E-2</v>
      </c>
      <c r="AA142" s="23">
        <f>EXP(-$G142*$A142)</f>
        <v>0.17308214313170053</v>
      </c>
      <c r="AB142" s="23">
        <f>EXP(-$H142*$A142)</f>
        <v>9.9960005532640492E-2</v>
      </c>
      <c r="AC142" s="23">
        <f>EXP(-$I142*$A142)</f>
        <v>0.24472955230281807</v>
      </c>
      <c r="AF142" s="23">
        <f>-LN($L142/$L141)</f>
        <v>1.3936673924423926E-2</v>
      </c>
      <c r="AG142" s="23">
        <f>-LN($M142/$M141)</f>
        <v>1.812222682716064E-2</v>
      </c>
      <c r="AH142" s="23">
        <f>-LN($N142/$N141)</f>
        <v>1.1295838304448446E-2</v>
      </c>
    </row>
    <row r="143" spans="1:34" x14ac:dyDescent="0.3">
      <c r="A143" s="11">
        <v>132</v>
      </c>
      <c r="B143" s="7">
        <v>3.1329999999999997E-2</v>
      </c>
      <c r="C143" s="7">
        <v>4.1329999999999999E-2</v>
      </c>
      <c r="D143" s="19">
        <v>2.5059999999999999E-2</v>
      </c>
      <c r="G143" s="23">
        <f t="shared" si="24"/>
        <v>1.3397650974702033E-2</v>
      </c>
      <c r="H143" s="23">
        <f t="shared" si="25"/>
        <v>1.7588380296173305E-2</v>
      </c>
      <c r="I143" s="23">
        <f t="shared" si="26"/>
        <v>1.0749286763754091E-2</v>
      </c>
      <c r="L143" s="23">
        <f t="shared" si="27"/>
        <v>0.17059039809424253</v>
      </c>
      <c r="M143" s="23">
        <f t="shared" si="28"/>
        <v>9.8109978583762872E-2</v>
      </c>
      <c r="N143" s="23">
        <f t="shared" si="29"/>
        <v>0.24197863234579409</v>
      </c>
      <c r="Q143" s="23">
        <f t="shared" si="33"/>
        <v>1.450094727713911E-2</v>
      </c>
      <c r="R143" s="23">
        <f t="shared" si="34"/>
        <v>1.8681081428033635E-2</v>
      </c>
      <c r="S143" s="23">
        <f t="shared" si="35"/>
        <v>1.1304306515183571E-2</v>
      </c>
      <c r="V143" s="23">
        <f t="shared" si="30"/>
        <v>1.3397650974702033E-2</v>
      </c>
      <c r="W143" s="23">
        <f t="shared" si="31"/>
        <v>1.7588380296173305E-2</v>
      </c>
      <c r="X143" s="23">
        <f t="shared" si="32"/>
        <v>1.0749286763754091E-2</v>
      </c>
      <c r="AA143" s="23">
        <f>EXP(-$G143*$A143)</f>
        <v>0.17059039809424253</v>
      </c>
      <c r="AB143" s="23">
        <f>EXP(-$H143*$A143)</f>
        <v>9.8109978583762872E-2</v>
      </c>
      <c r="AC143" s="23">
        <f>EXP(-$I143*$A143)</f>
        <v>0.24197863234579409</v>
      </c>
      <c r="AF143" s="23">
        <f>-LN($L143/$L142)</f>
        <v>1.450094727713911E-2</v>
      </c>
      <c r="AG143" s="23">
        <f>-LN($M143/$M142)</f>
        <v>1.8681081428033635E-2</v>
      </c>
      <c r="AH143" s="23">
        <f>-LN($N143/$N142)</f>
        <v>1.1304306515183571E-2</v>
      </c>
    </row>
    <row r="144" spans="1:34" x14ac:dyDescent="0.3">
      <c r="A144" s="11">
        <v>133</v>
      </c>
      <c r="B144" s="7">
        <v>3.134E-2</v>
      </c>
      <c r="C144" s="7">
        <v>4.1340000000000002E-2</v>
      </c>
      <c r="D144" s="19">
        <v>2.5069999999999999E-2</v>
      </c>
      <c r="G144" s="23">
        <f t="shared" si="24"/>
        <v>1.3401861968044642E-2</v>
      </c>
      <c r="H144" s="23">
        <f t="shared" si="25"/>
        <v>1.7592550851104234E-2</v>
      </c>
      <c r="I144" s="23">
        <f t="shared" si="26"/>
        <v>1.0753523514417707E-2</v>
      </c>
      <c r="L144" s="23">
        <f t="shared" si="27"/>
        <v>0.16822588623818335</v>
      </c>
      <c r="M144" s="23">
        <f t="shared" si="28"/>
        <v>9.634601320859941E-2</v>
      </c>
      <c r="N144" s="23">
        <f t="shared" si="29"/>
        <v>0.23925660847090741</v>
      </c>
      <c r="Q144" s="23">
        <f t="shared" si="33"/>
        <v>1.3957713089269016E-2</v>
      </c>
      <c r="R144" s="23">
        <f t="shared" si="34"/>
        <v>1.8143064101987013E-2</v>
      </c>
      <c r="S144" s="23">
        <f t="shared" si="35"/>
        <v>1.1312774602015022E-2</v>
      </c>
      <c r="V144" s="23">
        <f t="shared" si="30"/>
        <v>1.3401861968044642E-2</v>
      </c>
      <c r="W144" s="23">
        <f t="shared" si="31"/>
        <v>1.7592550851104234E-2</v>
      </c>
      <c r="X144" s="23">
        <f t="shared" si="32"/>
        <v>1.0753523514417707E-2</v>
      </c>
      <c r="AA144" s="23">
        <f>EXP(-$G144*$A144)</f>
        <v>0.16822588623818335</v>
      </c>
      <c r="AB144" s="23">
        <f>EXP(-$H144*$A144)</f>
        <v>9.634601320859941E-2</v>
      </c>
      <c r="AC144" s="23">
        <f>EXP(-$I144*$A144)</f>
        <v>0.23925660847090741</v>
      </c>
      <c r="AF144" s="23">
        <f>-LN($L144/$L143)</f>
        <v>1.3957713089269016E-2</v>
      </c>
      <c r="AG144" s="23">
        <f>-LN($M144/$M143)</f>
        <v>1.8143064101987013E-2</v>
      </c>
      <c r="AH144" s="23">
        <f>-LN($N144/$N143)</f>
        <v>1.1312774602015022E-2</v>
      </c>
    </row>
    <row r="145" spans="1:34" x14ac:dyDescent="0.3">
      <c r="A145" s="11">
        <v>134</v>
      </c>
      <c r="B145" s="7">
        <v>3.1350000000000003E-2</v>
      </c>
      <c r="C145" s="7">
        <v>4.1349999999999998E-2</v>
      </c>
      <c r="D145" s="19">
        <v>2.5080000000000002E-2</v>
      </c>
      <c r="G145" s="23">
        <f t="shared" si="24"/>
        <v>1.3406072920557229E-2</v>
      </c>
      <c r="H145" s="23">
        <f t="shared" si="25"/>
        <v>1.759672136598556E-2</v>
      </c>
      <c r="I145" s="23">
        <f t="shared" si="26"/>
        <v>1.0757760223750287E-2</v>
      </c>
      <c r="L145" s="23">
        <f t="shared" si="27"/>
        <v>0.16589275205884532</v>
      </c>
      <c r="M145" s="23">
        <f t="shared" si="28"/>
        <v>9.4612974322488039E-2</v>
      </c>
      <c r="N145" s="23">
        <f t="shared" si="29"/>
        <v>0.23656320149586751</v>
      </c>
      <c r="Q145" s="23">
        <f t="shared" si="33"/>
        <v>1.3966129604731268E-2</v>
      </c>
      <c r="R145" s="23">
        <f t="shared" si="34"/>
        <v>1.8151399845201914E-2</v>
      </c>
      <c r="S145" s="23">
        <f t="shared" si="35"/>
        <v>1.1321242564983514E-2</v>
      </c>
      <c r="V145" s="23">
        <f t="shared" si="30"/>
        <v>1.3406072920557229E-2</v>
      </c>
      <c r="W145" s="23">
        <f t="shared" si="31"/>
        <v>1.759672136598556E-2</v>
      </c>
      <c r="X145" s="23">
        <f t="shared" si="32"/>
        <v>1.0757760223750287E-2</v>
      </c>
      <c r="AA145" s="23">
        <f>EXP(-$G145*$A145)</f>
        <v>0.16589275205884532</v>
      </c>
      <c r="AB145" s="23">
        <f>EXP(-$H145*$A145)</f>
        <v>9.4612974322488039E-2</v>
      </c>
      <c r="AC145" s="23">
        <f>EXP(-$I145*$A145)</f>
        <v>0.23656320149586751</v>
      </c>
      <c r="AF145" s="23">
        <f>-LN($L145/$L144)</f>
        <v>1.3966129604731268E-2</v>
      </c>
      <c r="AG145" s="23">
        <f>-LN($M145/$M144)</f>
        <v>1.8151399845201914E-2</v>
      </c>
      <c r="AH145" s="23">
        <f>-LN($N145/$N144)</f>
        <v>1.1321242564983514E-2</v>
      </c>
    </row>
    <row r="146" spans="1:34" x14ac:dyDescent="0.3">
      <c r="A146" s="13">
        <v>135</v>
      </c>
      <c r="B146" s="8">
        <v>3.1359999999999999E-2</v>
      </c>
      <c r="C146" s="8">
        <v>4.1360000000000001E-2</v>
      </c>
      <c r="D146" s="20">
        <v>2.5090000000000001E-2</v>
      </c>
      <c r="G146" s="23">
        <f t="shared" si="24"/>
        <v>1.3410283832240496E-2</v>
      </c>
      <c r="H146" s="23">
        <f t="shared" si="25"/>
        <v>1.7600891840817961E-2</v>
      </c>
      <c r="I146" s="23">
        <f t="shared" si="26"/>
        <v>1.0761996891752546E-2</v>
      </c>
      <c r="L146" s="23">
        <f t="shared" si="27"/>
        <v>0.16359059939871723</v>
      </c>
      <c r="M146" s="23">
        <f t="shared" si="28"/>
        <v>9.291033427391733E-2</v>
      </c>
      <c r="N146" s="23">
        <f t="shared" si="29"/>
        <v>0.23389813465620349</v>
      </c>
      <c r="Q146" s="23">
        <f t="shared" si="33"/>
        <v>1.3974545997798371E-2</v>
      </c>
      <c r="R146" s="23">
        <f t="shared" si="34"/>
        <v>1.8159735468359816E-2</v>
      </c>
      <c r="S146" s="23">
        <f t="shared" si="35"/>
        <v>1.1329710404054972E-2</v>
      </c>
      <c r="V146" s="23">
        <f t="shared" si="30"/>
        <v>1.3410283832240496E-2</v>
      </c>
      <c r="W146" s="23">
        <f t="shared" si="31"/>
        <v>1.7600891840817961E-2</v>
      </c>
      <c r="X146" s="23">
        <f t="shared" si="32"/>
        <v>1.0761996891752546E-2</v>
      </c>
      <c r="AA146" s="23">
        <f>EXP(-$G146*$A146)</f>
        <v>0.16359059939871723</v>
      </c>
      <c r="AB146" s="23">
        <f>EXP(-$H146*$A146)</f>
        <v>9.291033427391733E-2</v>
      </c>
      <c r="AC146" s="23">
        <f>EXP(-$I146*$A146)</f>
        <v>0.23389813465620349</v>
      </c>
      <c r="AF146" s="23">
        <f>-LN($L146/$L145)</f>
        <v>1.3974545997798371E-2</v>
      </c>
      <c r="AG146" s="23">
        <f>-LN($M146/$M145)</f>
        <v>1.8159735468359816E-2</v>
      </c>
      <c r="AH146" s="23">
        <f>-LN($N146/$N145)</f>
        <v>1.1329710404054972E-2</v>
      </c>
    </row>
    <row r="147" spans="1:34" x14ac:dyDescent="0.3">
      <c r="A147" s="11">
        <v>136</v>
      </c>
      <c r="B147" s="7">
        <v>3.1370000000000002E-2</v>
      </c>
      <c r="C147" s="7">
        <v>4.1369999999999997E-2</v>
      </c>
      <c r="D147" s="19">
        <v>2.5100000000000001E-2</v>
      </c>
      <c r="G147" s="23">
        <f t="shared" si="24"/>
        <v>1.3414494703095138E-2</v>
      </c>
      <c r="H147" s="23">
        <f t="shared" si="25"/>
        <v>1.7605062275602112E-2</v>
      </c>
      <c r="I147" s="23">
        <f t="shared" si="26"/>
        <v>1.0766233518425195E-2</v>
      </c>
      <c r="L147" s="23">
        <f t="shared" si="27"/>
        <v>0.16131903681859031</v>
      </c>
      <c r="M147" s="23">
        <f t="shared" si="28"/>
        <v>9.1237574150799153E-2</v>
      </c>
      <c r="N147" s="23">
        <f t="shared" si="29"/>
        <v>0.23126113358737921</v>
      </c>
      <c r="Q147" s="23">
        <f t="shared" si="33"/>
        <v>1.3982962268471818E-2</v>
      </c>
      <c r="R147" s="23">
        <f t="shared" si="34"/>
        <v>1.8168070971462225E-2</v>
      </c>
      <c r="S147" s="23">
        <f t="shared" si="35"/>
        <v>1.133817811923294E-2</v>
      </c>
      <c r="V147" s="23">
        <f t="shared" si="30"/>
        <v>1.3414494703095138E-2</v>
      </c>
      <c r="W147" s="23">
        <f t="shared" si="31"/>
        <v>1.7605062275602112E-2</v>
      </c>
      <c r="X147" s="23">
        <f t="shared" si="32"/>
        <v>1.0766233518425195E-2</v>
      </c>
      <c r="AA147" s="23">
        <f>EXP(-$G147*$A147)</f>
        <v>0.16131903681859031</v>
      </c>
      <c r="AB147" s="23">
        <f>EXP(-$H147*$A147)</f>
        <v>9.1237574150799153E-2</v>
      </c>
      <c r="AC147" s="23">
        <f>EXP(-$I147*$A147)</f>
        <v>0.23126113358737921</v>
      </c>
      <c r="AF147" s="23">
        <f>-LN($L147/$L146)</f>
        <v>1.3982962268471818E-2</v>
      </c>
      <c r="AG147" s="23">
        <f>-LN($M147/$M146)</f>
        <v>1.8168070971462225E-2</v>
      </c>
      <c r="AH147" s="23">
        <f>-LN($N147/$N146)</f>
        <v>1.133817811923294E-2</v>
      </c>
    </row>
    <row r="148" spans="1:34" x14ac:dyDescent="0.3">
      <c r="A148" s="11">
        <v>137</v>
      </c>
      <c r="B148" s="7">
        <v>3.1390000000000001E-2</v>
      </c>
      <c r="C148" s="7">
        <v>4.1390000000000003E-2</v>
      </c>
      <c r="D148" s="19">
        <v>2.511E-2</v>
      </c>
      <c r="G148" s="23">
        <f t="shared" si="24"/>
        <v>1.3422916322322188E-2</v>
      </c>
      <c r="H148" s="23">
        <f t="shared" si="25"/>
        <v>1.7613403025029208E-2</v>
      </c>
      <c r="I148" s="23">
        <f t="shared" si="26"/>
        <v>1.0770470103769228E-2</v>
      </c>
      <c r="L148" s="23">
        <f t="shared" si="27"/>
        <v>0.15898593557807306</v>
      </c>
      <c r="M148" s="23">
        <f t="shared" si="28"/>
        <v>8.9543009645807317E-2</v>
      </c>
      <c r="N148" s="23">
        <f t="shared" si="29"/>
        <v>0.22865192630700934</v>
      </c>
      <c r="Q148" s="23">
        <f t="shared" si="33"/>
        <v>1.4568256537200985E-2</v>
      </c>
      <c r="R148" s="23">
        <f t="shared" si="34"/>
        <v>1.8747744947114592E-2</v>
      </c>
      <c r="S148" s="23">
        <f t="shared" si="35"/>
        <v>1.1346645710557683E-2</v>
      </c>
      <c r="V148" s="23">
        <f t="shared" si="30"/>
        <v>1.3422916322322188E-2</v>
      </c>
      <c r="W148" s="23">
        <f t="shared" si="31"/>
        <v>1.7613403025029208E-2</v>
      </c>
      <c r="X148" s="23">
        <f t="shared" si="32"/>
        <v>1.0770470103769228E-2</v>
      </c>
      <c r="AA148" s="23">
        <f>EXP(-$G148*$A148)</f>
        <v>0.15898593557807306</v>
      </c>
      <c r="AB148" s="23">
        <f>EXP(-$H148*$A148)</f>
        <v>8.9543009645807317E-2</v>
      </c>
      <c r="AC148" s="23">
        <f>EXP(-$I148*$A148)</f>
        <v>0.22865192630700934</v>
      </c>
      <c r="AF148" s="23">
        <f>-LN($L148/$L147)</f>
        <v>1.4568256537200985E-2</v>
      </c>
      <c r="AG148" s="23">
        <f>-LN($M148/$M147)</f>
        <v>1.8747744947114592E-2</v>
      </c>
      <c r="AH148" s="23">
        <f>-LN($N148/$N147)</f>
        <v>1.1346645710557683E-2</v>
      </c>
    </row>
    <row r="149" spans="1:34" x14ac:dyDescent="0.3">
      <c r="A149" s="11">
        <v>138</v>
      </c>
      <c r="B149" s="7">
        <v>3.1399999999999997E-2</v>
      </c>
      <c r="C149" s="7">
        <v>4.1399999999999999E-2</v>
      </c>
      <c r="D149" s="19">
        <v>2.512E-2</v>
      </c>
      <c r="G149" s="23">
        <f t="shared" si="24"/>
        <v>1.3427127070696085E-2</v>
      </c>
      <c r="H149" s="23">
        <f t="shared" si="25"/>
        <v>1.7617573339673596E-2</v>
      </c>
      <c r="I149" s="23">
        <f t="shared" si="26"/>
        <v>1.0774706647785359E-2</v>
      </c>
      <c r="L149" s="23">
        <f t="shared" si="27"/>
        <v>0.15677501360759913</v>
      </c>
      <c r="M149" s="23">
        <f t="shared" si="28"/>
        <v>8.7929042862210996E-2</v>
      </c>
      <c r="N149" s="23">
        <f t="shared" si="29"/>
        <v>0.22607024319720062</v>
      </c>
      <c r="Q149" s="23">
        <f t="shared" si="33"/>
        <v>1.400399959791997E-2</v>
      </c>
      <c r="R149" s="23">
        <f t="shared" si="34"/>
        <v>1.818890644595449E-2</v>
      </c>
      <c r="S149" s="23">
        <f t="shared" si="35"/>
        <v>1.135511317799524E-2</v>
      </c>
      <c r="V149" s="23">
        <f t="shared" si="30"/>
        <v>1.3427127070696085E-2</v>
      </c>
      <c r="W149" s="23">
        <f t="shared" si="31"/>
        <v>1.7617573339673596E-2</v>
      </c>
      <c r="X149" s="23">
        <f t="shared" si="32"/>
        <v>1.0774706647785359E-2</v>
      </c>
      <c r="AA149" s="23">
        <f>EXP(-$G149*$A149)</f>
        <v>0.15677501360759913</v>
      </c>
      <c r="AB149" s="23">
        <f>EXP(-$H149*$A149)</f>
        <v>8.7929042862210996E-2</v>
      </c>
      <c r="AC149" s="23">
        <f>EXP(-$I149*$A149)</f>
        <v>0.22607024319720062</v>
      </c>
      <c r="AF149" s="23">
        <f>-LN($L149/$L148)</f>
        <v>1.400399959791997E-2</v>
      </c>
      <c r="AG149" s="23">
        <f>-LN($M149/$M148)</f>
        <v>1.818890644595449E-2</v>
      </c>
      <c r="AH149" s="23">
        <f>-LN($N149/$N148)</f>
        <v>1.135511317799524E-2</v>
      </c>
    </row>
    <row r="150" spans="1:34" x14ac:dyDescent="0.3">
      <c r="A150" s="11">
        <v>139</v>
      </c>
      <c r="B150" s="7">
        <v>3.141E-2</v>
      </c>
      <c r="C150" s="7">
        <v>4.1410000000000002E-2</v>
      </c>
      <c r="D150" s="19">
        <v>2.513E-2</v>
      </c>
      <c r="G150" s="23">
        <f t="shared" si="24"/>
        <v>1.3431337778244524E-2</v>
      </c>
      <c r="H150" s="23">
        <f t="shared" si="25"/>
        <v>1.7621743614272815E-2</v>
      </c>
      <c r="I150" s="23">
        <f t="shared" si="26"/>
        <v>1.0778943150474393E-2</v>
      </c>
      <c r="L150" s="23">
        <f t="shared" si="27"/>
        <v>0.15459353656464073</v>
      </c>
      <c r="M150" s="23">
        <f t="shared" si="28"/>
        <v>8.6343447320315361E-2</v>
      </c>
      <c r="N150" s="23">
        <f t="shared" si="29"/>
        <v>0.22351581698696391</v>
      </c>
      <c r="Q150" s="23">
        <f t="shared" si="33"/>
        <v>1.4012415419928948E-2</v>
      </c>
      <c r="R150" s="23">
        <f t="shared" si="34"/>
        <v>1.8197241508965078E-2</v>
      </c>
      <c r="S150" s="23">
        <f t="shared" si="35"/>
        <v>1.1363580521561173E-2</v>
      </c>
      <c r="V150" s="23">
        <f t="shared" si="30"/>
        <v>1.3431337778244524E-2</v>
      </c>
      <c r="W150" s="23">
        <f t="shared" si="31"/>
        <v>1.7621743614272815E-2</v>
      </c>
      <c r="X150" s="23">
        <f t="shared" si="32"/>
        <v>1.0778943150474393E-2</v>
      </c>
      <c r="AA150" s="23">
        <f>EXP(-$G150*$A150)</f>
        <v>0.15459353656464073</v>
      </c>
      <c r="AB150" s="23">
        <f>EXP(-$H150*$A150)</f>
        <v>8.6343447320315361E-2</v>
      </c>
      <c r="AC150" s="23">
        <f>EXP(-$I150*$A150)</f>
        <v>0.22351581698696391</v>
      </c>
      <c r="AF150" s="23">
        <f>-LN($L150/$L149)</f>
        <v>1.4012415419928948E-2</v>
      </c>
      <c r="AG150" s="23">
        <f>-LN($M150/$M149)</f>
        <v>1.8197241508965078E-2</v>
      </c>
      <c r="AH150" s="23">
        <f>-LN($N150/$N149)</f>
        <v>1.1363580521561173E-2</v>
      </c>
    </row>
    <row r="151" spans="1:34" x14ac:dyDescent="0.3">
      <c r="A151" s="13">
        <v>140</v>
      </c>
      <c r="B151" s="8">
        <v>3.1419999999999997E-2</v>
      </c>
      <c r="C151" s="8">
        <v>4.1419999999999998E-2</v>
      </c>
      <c r="D151" s="20">
        <v>2.5139999999999999E-2</v>
      </c>
      <c r="G151" s="23">
        <f t="shared" si="24"/>
        <v>1.3435548444968486E-2</v>
      </c>
      <c r="H151" s="23">
        <f t="shared" si="25"/>
        <v>1.7625913848827814E-2</v>
      </c>
      <c r="I151" s="23">
        <f t="shared" si="26"/>
        <v>1.0783179611837041E-2</v>
      </c>
      <c r="L151" s="23">
        <f t="shared" si="27"/>
        <v>0.15244113121279199</v>
      </c>
      <c r="M151" s="23">
        <f t="shared" si="28"/>
        <v>8.4785737614662265E-2</v>
      </c>
      <c r="N151" s="23">
        <f t="shared" si="29"/>
        <v>0.22098838273474286</v>
      </c>
      <c r="Q151" s="23">
        <f t="shared" si="33"/>
        <v>1.4020831119599285E-2</v>
      </c>
      <c r="R151" s="23">
        <f t="shared" si="34"/>
        <v>1.8205576451972467E-2</v>
      </c>
      <c r="S151" s="23">
        <f t="shared" si="35"/>
        <v>1.13720477412451E-2</v>
      </c>
      <c r="V151" s="23">
        <f t="shared" si="30"/>
        <v>1.3435548444968486E-2</v>
      </c>
      <c r="W151" s="23">
        <f t="shared" si="31"/>
        <v>1.7625913848827814E-2</v>
      </c>
      <c r="X151" s="23">
        <f t="shared" si="32"/>
        <v>1.0783179611837041E-2</v>
      </c>
      <c r="AA151" s="23">
        <f>EXP(-$G151*$A151)</f>
        <v>0.15244113121279199</v>
      </c>
      <c r="AB151" s="23">
        <f>EXP(-$H151*$A151)</f>
        <v>8.4785737614662265E-2</v>
      </c>
      <c r="AC151" s="23">
        <f>EXP(-$I151*$A151)</f>
        <v>0.22098838273474286</v>
      </c>
      <c r="AF151" s="23">
        <f>-LN($L151/$L150)</f>
        <v>1.4020831119599285E-2</v>
      </c>
      <c r="AG151" s="23">
        <f>-LN($M151/$M150)</f>
        <v>1.8205576451972467E-2</v>
      </c>
      <c r="AH151" s="23">
        <f>-LN($N151/$N150)</f>
        <v>1.13720477412451E-2</v>
      </c>
    </row>
    <row r="152" spans="1:34" x14ac:dyDescent="0.3">
      <c r="A152" s="11">
        <v>141</v>
      </c>
      <c r="B152" s="7">
        <v>3.143E-2</v>
      </c>
      <c r="C152" s="7">
        <v>4.1430000000000002E-2</v>
      </c>
      <c r="D152" s="19">
        <v>2.5139999999999999E-2</v>
      </c>
      <c r="G152" s="23">
        <f t="shared" si="24"/>
        <v>1.3439759070868668E-2</v>
      </c>
      <c r="H152" s="23">
        <f t="shared" si="25"/>
        <v>1.763008404333927E-2</v>
      </c>
      <c r="I152" s="23">
        <f t="shared" si="26"/>
        <v>1.0783179611837041E-2</v>
      </c>
      <c r="L152" s="23">
        <f t="shared" si="27"/>
        <v>0.15031742878102033</v>
      </c>
      <c r="M152" s="23">
        <f t="shared" si="28"/>
        <v>8.3255436403391336E-2</v>
      </c>
      <c r="N152" s="23">
        <f t="shared" si="29"/>
        <v>0.21861822718425203</v>
      </c>
      <c r="Q152" s="23">
        <f t="shared" si="33"/>
        <v>1.4029246696894194E-2</v>
      </c>
      <c r="R152" s="23">
        <f t="shared" si="34"/>
        <v>1.8213911274943345E-2</v>
      </c>
      <c r="S152" s="23">
        <f t="shared" si="35"/>
        <v>1.078317961183709E-2</v>
      </c>
      <c r="V152" s="23">
        <f t="shared" si="30"/>
        <v>1.3439759070868668E-2</v>
      </c>
      <c r="W152" s="23">
        <f t="shared" si="31"/>
        <v>1.763008404333927E-2</v>
      </c>
      <c r="X152" s="23">
        <f t="shared" si="32"/>
        <v>1.0783179611837041E-2</v>
      </c>
      <c r="AA152" s="23">
        <f>EXP(-$G152*$A152)</f>
        <v>0.15031742878102033</v>
      </c>
      <c r="AB152" s="23">
        <f>EXP(-$H152*$A152)</f>
        <v>8.3255436403391336E-2</v>
      </c>
      <c r="AC152" s="23">
        <f>EXP(-$I152*$A152)</f>
        <v>0.21861822718425203</v>
      </c>
      <c r="AF152" s="23">
        <f>-LN($L152/$L151)</f>
        <v>1.4029246696894194E-2</v>
      </c>
      <c r="AG152" s="23">
        <f>-LN($M152/$M151)</f>
        <v>1.8213911274943345E-2</v>
      </c>
      <c r="AH152" s="23">
        <f>-LN($N152/$N151)</f>
        <v>1.078317961183709E-2</v>
      </c>
    </row>
    <row r="153" spans="1:34" x14ac:dyDescent="0.3">
      <c r="A153" s="11">
        <v>142</v>
      </c>
      <c r="B153" s="7">
        <v>3.1440000000000003E-2</v>
      </c>
      <c r="C153" s="7">
        <v>4.1439999999999998E-2</v>
      </c>
      <c r="D153" s="19">
        <v>2.5149999999999999E-2</v>
      </c>
      <c r="G153" s="23">
        <f t="shared" si="24"/>
        <v>1.3443969655945768E-2</v>
      </c>
      <c r="H153" s="23">
        <f t="shared" si="25"/>
        <v>1.7634254197807862E-2</v>
      </c>
      <c r="I153" s="23">
        <f t="shared" si="26"/>
        <v>1.0787416031874299E-2</v>
      </c>
      <c r="L153" s="23">
        <f t="shared" si="27"/>
        <v>0.14822206491383719</v>
      </c>
      <c r="M153" s="23">
        <f t="shared" si="28"/>
        <v>8.1752074278553064E-2</v>
      </c>
      <c r="N153" s="23">
        <f t="shared" si="29"/>
        <v>0.21614342726858249</v>
      </c>
      <c r="Q153" s="23">
        <f t="shared" si="33"/>
        <v>1.403766215181697E-2</v>
      </c>
      <c r="R153" s="23">
        <f t="shared" si="34"/>
        <v>1.8222245977879446E-2</v>
      </c>
      <c r="S153" s="23">
        <f t="shared" si="35"/>
        <v>1.138475125712772E-2</v>
      </c>
      <c r="V153" s="23">
        <f t="shared" si="30"/>
        <v>1.3443969655945768E-2</v>
      </c>
      <c r="W153" s="23">
        <f t="shared" si="31"/>
        <v>1.7634254197807862E-2</v>
      </c>
      <c r="X153" s="23">
        <f t="shared" si="32"/>
        <v>1.0787416031874299E-2</v>
      </c>
      <c r="AA153" s="23">
        <f>EXP(-$G153*$A153)</f>
        <v>0.14822206491383719</v>
      </c>
      <c r="AB153" s="23">
        <f>EXP(-$H153*$A153)</f>
        <v>8.1752074278553064E-2</v>
      </c>
      <c r="AC153" s="23">
        <f>EXP(-$I153*$A153)</f>
        <v>0.21614342726858249</v>
      </c>
      <c r="AF153" s="23">
        <f>-LN($L153/$L152)</f>
        <v>1.403766215181697E-2</v>
      </c>
      <c r="AG153" s="23">
        <f>-LN($M153/$M152)</f>
        <v>1.8222245977879446E-2</v>
      </c>
      <c r="AH153" s="23">
        <f>-LN($N153/$N152)</f>
        <v>1.138475125712772E-2</v>
      </c>
    </row>
    <row r="154" spans="1:34" x14ac:dyDescent="0.3">
      <c r="A154" s="11">
        <v>143</v>
      </c>
      <c r="B154" s="7">
        <v>3.1449999999999999E-2</v>
      </c>
      <c r="C154" s="7">
        <v>4.1450000000000001E-2</v>
      </c>
      <c r="D154" s="19">
        <v>2.5159999999999998E-2</v>
      </c>
      <c r="G154" s="23">
        <f t="shared" si="24"/>
        <v>1.3448180200200765E-2</v>
      </c>
      <c r="H154" s="23">
        <f t="shared" si="25"/>
        <v>1.7638424312234544E-2</v>
      </c>
      <c r="I154" s="23">
        <f t="shared" si="26"/>
        <v>1.0791652410586879E-2</v>
      </c>
      <c r="L154" s="23">
        <f t="shared" si="27"/>
        <v>0.14615467962197817</v>
      </c>
      <c r="M154" s="23">
        <f t="shared" si="28"/>
        <v>8.0275189638433761E-2</v>
      </c>
      <c r="N154" s="23">
        <f t="shared" si="29"/>
        <v>0.2136948332117046</v>
      </c>
      <c r="Q154" s="23">
        <f t="shared" si="33"/>
        <v>1.4046077484410318E-2</v>
      </c>
      <c r="R154" s="23">
        <f t="shared" si="34"/>
        <v>1.8230580560823089E-2</v>
      </c>
      <c r="S154" s="23">
        <f t="shared" si="35"/>
        <v>1.1393218187773113E-2</v>
      </c>
      <c r="V154" s="23">
        <f t="shared" si="30"/>
        <v>1.3448180200200765E-2</v>
      </c>
      <c r="W154" s="23">
        <f t="shared" si="31"/>
        <v>1.7638424312234544E-2</v>
      </c>
      <c r="X154" s="23">
        <f t="shared" si="32"/>
        <v>1.0791652410586879E-2</v>
      </c>
      <c r="AA154" s="23">
        <f>EXP(-$G154*$A154)</f>
        <v>0.14615467962197817</v>
      </c>
      <c r="AB154" s="23">
        <f>EXP(-$H154*$A154)</f>
        <v>8.0275189638433761E-2</v>
      </c>
      <c r="AC154" s="23">
        <f>EXP(-$I154*$A154)</f>
        <v>0.2136948332117046</v>
      </c>
      <c r="AF154" s="23">
        <f>-LN($L154/$L153)</f>
        <v>1.4046077484410318E-2</v>
      </c>
      <c r="AG154" s="23">
        <f>-LN($M154/$M153)</f>
        <v>1.8230580560823089E-2</v>
      </c>
      <c r="AH154" s="23">
        <f>-LN($N154/$N153)</f>
        <v>1.1393218187773113E-2</v>
      </c>
    </row>
    <row r="155" spans="1:34" x14ac:dyDescent="0.3">
      <c r="A155" s="11">
        <v>144</v>
      </c>
      <c r="B155" s="7">
        <v>3.1460000000000002E-2</v>
      </c>
      <c r="C155" s="7">
        <v>4.1459999999999997E-2</v>
      </c>
      <c r="D155" s="19">
        <v>2.5170000000000001E-2</v>
      </c>
      <c r="G155" s="23">
        <f t="shared" si="24"/>
        <v>1.3452390703634355E-2</v>
      </c>
      <c r="H155" s="23">
        <f t="shared" si="25"/>
        <v>1.7642594386619987E-2</v>
      </c>
      <c r="I155" s="23">
        <f t="shared" si="26"/>
        <v>1.0795888747975494E-2</v>
      </c>
      <c r="L155" s="23">
        <f t="shared" si="27"/>
        <v>0.14411491723360528</v>
      </c>
      <c r="M155" s="23">
        <f t="shared" si="28"/>
        <v>7.8824328561872103E-2</v>
      </c>
      <c r="N155" s="23">
        <f t="shared" si="29"/>
        <v>0.21127218939422518</v>
      </c>
      <c r="Q155" s="23">
        <f t="shared" si="33"/>
        <v>1.4054492694637785E-2</v>
      </c>
      <c r="R155" s="23">
        <f t="shared" si="34"/>
        <v>1.8238915023738696E-2</v>
      </c>
      <c r="S155" s="23">
        <f t="shared" si="35"/>
        <v>1.1401684994547296E-2</v>
      </c>
      <c r="V155" s="23">
        <f t="shared" si="30"/>
        <v>1.3452390703634355E-2</v>
      </c>
      <c r="W155" s="23">
        <f t="shared" si="31"/>
        <v>1.7642594386619987E-2</v>
      </c>
      <c r="X155" s="23">
        <f t="shared" si="32"/>
        <v>1.0795888747975494E-2</v>
      </c>
      <c r="AA155" s="23">
        <f>EXP(-$G155*$A155)</f>
        <v>0.14411491723360528</v>
      </c>
      <c r="AB155" s="23">
        <f>EXP(-$H155*$A155)</f>
        <v>7.8824328561872103E-2</v>
      </c>
      <c r="AC155" s="23">
        <f>EXP(-$I155*$A155)</f>
        <v>0.21127218939422518</v>
      </c>
      <c r="AF155" s="23">
        <f>-LN($L155/$L154)</f>
        <v>1.4054492694637785E-2</v>
      </c>
      <c r="AG155" s="23">
        <f>-LN($M155/$M154)</f>
        <v>1.8238915023738696E-2</v>
      </c>
      <c r="AH155" s="23">
        <f>-LN($N155/$N154)</f>
        <v>1.1401684994547296E-2</v>
      </c>
    </row>
    <row r="156" spans="1:34" x14ac:dyDescent="0.3">
      <c r="A156" s="13">
        <v>145</v>
      </c>
      <c r="B156" s="8">
        <v>3.1480000000000001E-2</v>
      </c>
      <c r="C156" s="8">
        <v>4.1480000000000003E-2</v>
      </c>
      <c r="D156" s="20">
        <v>2.5180000000000001E-2</v>
      </c>
      <c r="G156" s="23">
        <f t="shared" si="24"/>
        <v>1.3460811588040396E-2</v>
      </c>
      <c r="H156" s="23">
        <f t="shared" si="25"/>
        <v>1.7650934415270159E-2</v>
      </c>
      <c r="I156" s="23">
        <f t="shared" si="26"/>
        <v>1.0800125044041138E-2</v>
      </c>
      <c r="L156" s="23">
        <f t="shared" si="27"/>
        <v>0.14201569770593767</v>
      </c>
      <c r="M156" s="23">
        <f t="shared" si="28"/>
        <v>7.7352259561779269E-2</v>
      </c>
      <c r="N156" s="23">
        <f t="shared" si="29"/>
        <v>0.20887524243730402</v>
      </c>
      <c r="Q156" s="23">
        <f t="shared" si="33"/>
        <v>1.4673418942510147E-2</v>
      </c>
      <c r="R156" s="23">
        <f t="shared" si="34"/>
        <v>1.8851898540894769E-2</v>
      </c>
      <c r="S156" s="23">
        <f t="shared" si="35"/>
        <v>1.1410151677493791E-2</v>
      </c>
      <c r="V156" s="23">
        <f t="shared" si="30"/>
        <v>1.3460811588040396E-2</v>
      </c>
      <c r="W156" s="23">
        <f t="shared" si="31"/>
        <v>1.7650934415270159E-2</v>
      </c>
      <c r="X156" s="23">
        <f t="shared" si="32"/>
        <v>1.0800125044041138E-2</v>
      </c>
      <c r="AA156" s="23">
        <f>EXP(-$G156*$A156)</f>
        <v>0.14201569770593767</v>
      </c>
      <c r="AB156" s="23">
        <f>EXP(-$H156*$A156)</f>
        <v>7.7352259561779269E-2</v>
      </c>
      <c r="AC156" s="23">
        <f>EXP(-$I156*$A156)</f>
        <v>0.20887524243730402</v>
      </c>
      <c r="AF156" s="23">
        <f>-LN($L156/$L155)</f>
        <v>1.4673418942510147E-2</v>
      </c>
      <c r="AG156" s="23">
        <f>-LN($M156/$M155)</f>
        <v>1.8851898540894769E-2</v>
      </c>
      <c r="AH156" s="23">
        <f>-LN($N156/$N155)</f>
        <v>1.1410151677493791E-2</v>
      </c>
    </row>
    <row r="157" spans="1:34" x14ac:dyDescent="0.3">
      <c r="A157" s="11">
        <v>146</v>
      </c>
      <c r="B157" s="7">
        <v>3.1489999999999997E-2</v>
      </c>
      <c r="C157" s="7">
        <v>4.1489999999999999E-2</v>
      </c>
      <c r="D157" s="19">
        <v>2.5190000000000001E-2</v>
      </c>
      <c r="G157" s="23">
        <f t="shared" si="24"/>
        <v>1.346502196901452E-2</v>
      </c>
      <c r="H157" s="23">
        <f t="shared" si="25"/>
        <v>1.7655104369536514E-2</v>
      </c>
      <c r="I157" s="23">
        <f t="shared" si="26"/>
        <v>1.080436129878452E-2</v>
      </c>
      <c r="L157" s="23">
        <f t="shared" si="27"/>
        <v>0.14003075422298172</v>
      </c>
      <c r="M157" s="23">
        <f t="shared" si="28"/>
        <v>7.5952644016511889E-2</v>
      </c>
      <c r="N157" s="23">
        <f t="shared" si="29"/>
        <v>0.2065037411858216</v>
      </c>
      <c r="Q157" s="23">
        <f t="shared" si="33"/>
        <v>1.4075527210262508E-2</v>
      </c>
      <c r="R157" s="23">
        <f t="shared" si="34"/>
        <v>1.825974773815818E-2</v>
      </c>
      <c r="S157" s="23">
        <f t="shared" si="35"/>
        <v>1.1418618236575043E-2</v>
      </c>
      <c r="V157" s="23">
        <f t="shared" si="30"/>
        <v>1.346502196901452E-2</v>
      </c>
      <c r="W157" s="23">
        <f t="shared" si="31"/>
        <v>1.7655104369536514E-2</v>
      </c>
      <c r="X157" s="23">
        <f t="shared" si="32"/>
        <v>1.080436129878452E-2</v>
      </c>
      <c r="AA157" s="23">
        <f>EXP(-$G157*$A157)</f>
        <v>0.14003075422298172</v>
      </c>
      <c r="AB157" s="23">
        <f>EXP(-$H157*$A157)</f>
        <v>7.5952644016511889E-2</v>
      </c>
      <c r="AC157" s="23">
        <f>EXP(-$I157*$A157)</f>
        <v>0.2065037411858216</v>
      </c>
      <c r="AF157" s="23">
        <f>-LN($L157/$L156)</f>
        <v>1.4075527210262508E-2</v>
      </c>
      <c r="AG157" s="23">
        <f>-LN($M157/$M156)</f>
        <v>1.825974773815818E-2</v>
      </c>
      <c r="AH157" s="23">
        <f>-LN($N157/$N156)</f>
        <v>1.1418618236575043E-2</v>
      </c>
    </row>
    <row r="158" spans="1:34" x14ac:dyDescent="0.3">
      <c r="A158" s="11">
        <v>147</v>
      </c>
      <c r="B158" s="7">
        <v>3.15E-2</v>
      </c>
      <c r="C158" s="7">
        <v>4.1500000000000002E-2</v>
      </c>
      <c r="D158" s="19">
        <v>2.52E-2</v>
      </c>
      <c r="G158" s="23">
        <f t="shared" si="24"/>
        <v>1.3469232309170406E-2</v>
      </c>
      <c r="H158" s="23">
        <f t="shared" si="25"/>
        <v>1.7659274283764709E-2</v>
      </c>
      <c r="I158" s="23">
        <f t="shared" si="26"/>
        <v>1.0808597512206357E-2</v>
      </c>
      <c r="L158" s="23">
        <f t="shared" si="27"/>
        <v>0.13807239230521928</v>
      </c>
      <c r="M158" s="23">
        <f t="shared" si="28"/>
        <v>7.4577731647852877E-2</v>
      </c>
      <c r="N158" s="23">
        <f t="shared" si="29"/>
        <v>0.20415743669161784</v>
      </c>
      <c r="Q158" s="23">
        <f t="shared" si="33"/>
        <v>1.4083941971929607E-2</v>
      </c>
      <c r="R158" s="23">
        <f t="shared" si="34"/>
        <v>1.8268081761080836E-2</v>
      </c>
      <c r="S158" s="23">
        <f t="shared" si="35"/>
        <v>1.1427084671794487E-2</v>
      </c>
      <c r="V158" s="23">
        <f t="shared" si="30"/>
        <v>1.3469232309170406E-2</v>
      </c>
      <c r="W158" s="23">
        <f t="shared" si="31"/>
        <v>1.7659274283764709E-2</v>
      </c>
      <c r="X158" s="23">
        <f t="shared" si="32"/>
        <v>1.0808597512206357E-2</v>
      </c>
      <c r="AA158" s="23">
        <f>EXP(-$G158*$A158)</f>
        <v>0.13807239230521928</v>
      </c>
      <c r="AB158" s="23">
        <f>EXP(-$H158*$A158)</f>
        <v>7.4577731647852877E-2</v>
      </c>
      <c r="AC158" s="23">
        <f>EXP(-$I158*$A158)</f>
        <v>0.20415743669161784</v>
      </c>
      <c r="AF158" s="23">
        <f>-LN($L158/$L157)</f>
        <v>1.4083941971929607E-2</v>
      </c>
      <c r="AG158" s="23">
        <f>-LN($M158/$M157)</f>
        <v>1.8268081761080836E-2</v>
      </c>
      <c r="AH158" s="23">
        <f>-LN($N158/$N157)</f>
        <v>1.1427084671794487E-2</v>
      </c>
    </row>
    <row r="159" spans="1:34" x14ac:dyDescent="0.3">
      <c r="A159" s="11">
        <v>148</v>
      </c>
      <c r="B159" s="7">
        <v>3.1510000000000003E-2</v>
      </c>
      <c r="C159" s="7">
        <v>4.1509999999999998E-2</v>
      </c>
      <c r="D159" s="19">
        <v>2.521E-2</v>
      </c>
      <c r="G159" s="23">
        <f t="shared" si="24"/>
        <v>1.3473442608508749E-2</v>
      </c>
      <c r="H159" s="23">
        <f t="shared" si="25"/>
        <v>1.766344415795542E-2</v>
      </c>
      <c r="I159" s="23">
        <f t="shared" si="26"/>
        <v>1.0812833684307639E-2</v>
      </c>
      <c r="L159" s="23">
        <f t="shared" si="27"/>
        <v>0.13614027294777306</v>
      </c>
      <c r="M159" s="23">
        <f t="shared" si="28"/>
        <v>7.3227097991543436E-2</v>
      </c>
      <c r="N159" s="23">
        <f t="shared" si="29"/>
        <v>0.20183608219682855</v>
      </c>
      <c r="Q159" s="23">
        <f t="shared" si="33"/>
        <v>1.4092356611245206E-2</v>
      </c>
      <c r="R159" s="23">
        <f t="shared" si="34"/>
        <v>1.8276415663990117E-2</v>
      </c>
      <c r="S159" s="23">
        <f t="shared" si="35"/>
        <v>1.1435550983196322E-2</v>
      </c>
      <c r="V159" s="23">
        <f t="shared" si="30"/>
        <v>1.3473442608508749E-2</v>
      </c>
      <c r="W159" s="23">
        <f t="shared" si="31"/>
        <v>1.766344415795542E-2</v>
      </c>
      <c r="X159" s="23">
        <f t="shared" si="32"/>
        <v>1.0812833684307639E-2</v>
      </c>
      <c r="AA159" s="23">
        <f>EXP(-$G159*$A159)</f>
        <v>0.13614027294777306</v>
      </c>
      <c r="AB159" s="23">
        <f>EXP(-$H159*$A159)</f>
        <v>7.3227097991543436E-2</v>
      </c>
      <c r="AC159" s="23">
        <f>EXP(-$I159*$A159)</f>
        <v>0.20183608219682855</v>
      </c>
      <c r="AF159" s="23">
        <f>-LN($L159/$L158)</f>
        <v>1.4092356611245206E-2</v>
      </c>
      <c r="AG159" s="23">
        <f>-LN($M159/$M158)</f>
        <v>1.8276415663990117E-2</v>
      </c>
      <c r="AH159" s="23">
        <f>-LN($N159/$N158)</f>
        <v>1.1435550983196322E-2</v>
      </c>
    </row>
    <row r="160" spans="1:34" x14ac:dyDescent="0.3">
      <c r="A160" s="11">
        <v>149</v>
      </c>
      <c r="B160" s="7">
        <v>3.1519999999999999E-2</v>
      </c>
      <c r="C160" s="7">
        <v>4.1520000000000001E-2</v>
      </c>
      <c r="D160" s="19">
        <v>2.5219999999999999E-2</v>
      </c>
      <c r="G160" s="23">
        <f t="shared" si="24"/>
        <v>1.347765286703053E-2</v>
      </c>
      <c r="H160" s="23">
        <f t="shared" si="25"/>
        <v>1.7667613992109605E-2</v>
      </c>
      <c r="I160" s="23">
        <f t="shared" si="26"/>
        <v>1.081706981508908E-2</v>
      </c>
      <c r="L160" s="23">
        <f t="shared" si="27"/>
        <v>0.1342340612296902</v>
      </c>
      <c r="M160" s="23">
        <f t="shared" si="28"/>
        <v>7.1900325666812412E-2</v>
      </c>
      <c r="N160" s="23">
        <f t="shared" si="29"/>
        <v>0.19953943311734357</v>
      </c>
      <c r="Q160" s="23">
        <f t="shared" si="33"/>
        <v>1.4100771128254261E-2</v>
      </c>
      <c r="R160" s="23">
        <f t="shared" si="34"/>
        <v>1.8284749446929021E-2</v>
      </c>
      <c r="S160" s="23">
        <f t="shared" si="35"/>
        <v>1.1444017170742097E-2</v>
      </c>
      <c r="V160" s="23">
        <f t="shared" si="30"/>
        <v>1.347765286703053E-2</v>
      </c>
      <c r="W160" s="23">
        <f t="shared" si="31"/>
        <v>1.7667613992109605E-2</v>
      </c>
      <c r="X160" s="23">
        <f t="shared" si="32"/>
        <v>1.081706981508908E-2</v>
      </c>
      <c r="AA160" s="23">
        <f>EXP(-$G160*$A160)</f>
        <v>0.1342340612296902</v>
      </c>
      <c r="AB160" s="23">
        <f>EXP(-$H160*$A160)</f>
        <v>7.1900325666812412E-2</v>
      </c>
      <c r="AC160" s="23">
        <f>EXP(-$I160*$A160)</f>
        <v>0.19953943311734357</v>
      </c>
      <c r="AF160" s="23">
        <f>-LN($L160/$L159)</f>
        <v>1.4100771128254261E-2</v>
      </c>
      <c r="AG160" s="23">
        <f>-LN($M160/$M159)</f>
        <v>1.8284749446929021E-2</v>
      </c>
      <c r="AH160" s="23">
        <f>-LN($N160/$N159)</f>
        <v>1.1444017170742097E-2</v>
      </c>
    </row>
    <row r="161" spans="1:34" x14ac:dyDescent="0.3">
      <c r="A161" s="13">
        <v>150</v>
      </c>
      <c r="B161" s="8">
        <v>3.1530000000000002E-2</v>
      </c>
      <c r="C161" s="8">
        <v>4.1529999999999997E-2</v>
      </c>
      <c r="D161" s="20">
        <v>2.5219999999999999E-2</v>
      </c>
      <c r="G161" s="23">
        <f t="shared" si="24"/>
        <v>1.3481863084736447E-2</v>
      </c>
      <c r="H161" s="23">
        <f t="shared" si="25"/>
        <v>1.7671783786227933E-2</v>
      </c>
      <c r="I161" s="23">
        <f t="shared" si="26"/>
        <v>1.081706981508908E-2</v>
      </c>
      <c r="L161" s="23">
        <f t="shared" si="27"/>
        <v>0.13235342626801813</v>
      </c>
      <c r="M161" s="23">
        <f t="shared" si="28"/>
        <v>7.0597004261902005E-2</v>
      </c>
      <c r="N161" s="23">
        <f t="shared" si="29"/>
        <v>0.19739263311407634</v>
      </c>
      <c r="Q161" s="23">
        <f t="shared" si="33"/>
        <v>1.4109185522917848E-2</v>
      </c>
      <c r="R161" s="23">
        <f t="shared" si="34"/>
        <v>1.8293083109858697E-2</v>
      </c>
      <c r="S161" s="23">
        <f t="shared" si="35"/>
        <v>1.0817069815089154E-2</v>
      </c>
      <c r="V161" s="23">
        <f t="shared" si="30"/>
        <v>1.3481863084736447E-2</v>
      </c>
      <c r="W161" s="23">
        <f t="shared" si="31"/>
        <v>1.7671783786227933E-2</v>
      </c>
      <c r="X161" s="23">
        <f t="shared" si="32"/>
        <v>1.081706981508908E-2</v>
      </c>
      <c r="AA161" s="23">
        <f>EXP(-$G161*$A161)</f>
        <v>0.13235342626801813</v>
      </c>
      <c r="AB161" s="23">
        <f>EXP(-$H161*$A161)</f>
        <v>7.0597004261902005E-2</v>
      </c>
      <c r="AC161" s="23">
        <f>EXP(-$I161*$A161)</f>
        <v>0.19739263311407634</v>
      </c>
      <c r="AF161" s="23">
        <f>-LN($L161/$L160)</f>
        <v>1.4109185522917848E-2</v>
      </c>
      <c r="AG161" s="23">
        <f>-LN($M161/$M160)</f>
        <v>1.8293083109858697E-2</v>
      </c>
      <c r="AH161" s="23">
        <f>-LN($N161/$N160)</f>
        <v>1.0817069815089154E-2</v>
      </c>
    </row>
    <row r="162" spans="1:34" x14ac:dyDescent="0.3">
      <c r="C162" s="18"/>
    </row>
    <row r="163" spans="1:34" x14ac:dyDescent="0.3">
      <c r="C163" s="18"/>
    </row>
    <row r="164" spans="1:34" x14ac:dyDescent="0.3">
      <c r="C164" s="18"/>
    </row>
    <row r="165" spans="1:34" x14ac:dyDescent="0.3">
      <c r="C165" s="18"/>
    </row>
    <row r="166" spans="1:34" x14ac:dyDescent="0.3">
      <c r="C166" s="18"/>
    </row>
    <row r="167" spans="1:34" x14ac:dyDescent="0.3">
      <c r="C167" s="18"/>
    </row>
    <row r="168" spans="1:34" x14ac:dyDescent="0.3">
      <c r="C168" s="18"/>
    </row>
    <row r="169" spans="1:34" x14ac:dyDescent="0.3">
      <c r="C169" s="18"/>
    </row>
    <row r="170" spans="1:34" x14ac:dyDescent="0.3">
      <c r="C170" s="18"/>
    </row>
    <row r="171" spans="1:34" x14ac:dyDescent="0.3">
      <c r="C171" s="18"/>
    </row>
  </sheetData>
  <mergeCells count="6">
    <mergeCell ref="Q1:S1"/>
    <mergeCell ref="L1:N1"/>
    <mergeCell ref="G1:I1"/>
    <mergeCell ref="V1:X1"/>
    <mergeCell ref="AA1:AC1"/>
    <mergeCell ref="AF1:AH1"/>
  </mergeCells>
  <hyperlinks>
    <hyperlink ref="A3" location="Main_Menu!D10" display="Main menu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D452-C87C-408F-8FCB-96206894331F}">
  <dimension ref="B2:D20"/>
  <sheetViews>
    <sheetView workbookViewId="0">
      <selection activeCell="E12" sqref="E12"/>
    </sheetView>
  </sheetViews>
  <sheetFormatPr defaultRowHeight="14.4" x14ac:dyDescent="0.3"/>
  <cols>
    <col min="2" max="2" width="29.109375" customWidth="1"/>
    <col min="3" max="3" width="14.88671875" customWidth="1"/>
    <col min="5" max="5" width="12.33203125" customWidth="1"/>
  </cols>
  <sheetData>
    <row r="2" spans="2:4" ht="15" thickBot="1" x14ac:dyDescent="0.35"/>
    <row r="3" spans="2:4" ht="15" thickBot="1" x14ac:dyDescent="0.35">
      <c r="B3" s="96" t="s">
        <v>46</v>
      </c>
      <c r="C3" s="97"/>
    </row>
    <row r="4" spans="2:4" x14ac:dyDescent="0.3">
      <c r="B4" s="28" t="s">
        <v>31</v>
      </c>
      <c r="C4" s="29">
        <v>70000</v>
      </c>
    </row>
    <row r="5" spans="2:4" x14ac:dyDescent="0.3">
      <c r="B5" s="30" t="s">
        <v>37</v>
      </c>
      <c r="C5" s="35">
        <v>0.8</v>
      </c>
    </row>
    <row r="6" spans="2:4" x14ac:dyDescent="0.3">
      <c r="B6" s="30" t="s">
        <v>38</v>
      </c>
      <c r="C6" s="35">
        <v>0.2</v>
      </c>
    </row>
    <row r="7" spans="2:4" x14ac:dyDescent="0.3">
      <c r="B7" s="30" t="s">
        <v>39</v>
      </c>
      <c r="C7" s="36">
        <v>0.2</v>
      </c>
    </row>
    <row r="8" spans="2:4" x14ac:dyDescent="0.3">
      <c r="B8" s="30" t="s">
        <v>40</v>
      </c>
      <c r="C8" s="31">
        <v>0.1</v>
      </c>
    </row>
    <row r="9" spans="2:4" x14ac:dyDescent="0.3">
      <c r="B9" s="30" t="s">
        <v>32</v>
      </c>
      <c r="C9" s="31">
        <v>50</v>
      </c>
    </row>
    <row r="10" spans="2:4" x14ac:dyDescent="0.3">
      <c r="B10" s="30" t="s">
        <v>33</v>
      </c>
      <c r="C10" s="35">
        <v>0.02</v>
      </c>
    </row>
    <row r="11" spans="2:4" x14ac:dyDescent="0.3">
      <c r="B11" s="30" t="s">
        <v>34</v>
      </c>
      <c r="C11" s="37">
        <v>20</v>
      </c>
      <c r="D11" s="24"/>
    </row>
    <row r="12" spans="2:4" x14ac:dyDescent="0.3">
      <c r="B12" s="30" t="s">
        <v>41</v>
      </c>
      <c r="C12" s="40">
        <v>0.15</v>
      </c>
      <c r="D12" s="24"/>
    </row>
    <row r="13" spans="2:4" x14ac:dyDescent="0.3">
      <c r="B13" s="30" t="s">
        <v>42</v>
      </c>
      <c r="C13" s="37">
        <v>50</v>
      </c>
      <c r="D13" s="24"/>
    </row>
    <row r="14" spans="2:4" x14ac:dyDescent="0.3">
      <c r="B14" s="30" t="s">
        <v>35</v>
      </c>
      <c r="C14" s="38">
        <v>2.1999999999999999E-2</v>
      </c>
    </row>
    <row r="15" spans="2:4" ht="15" thickBot="1" x14ac:dyDescent="0.35">
      <c r="B15" s="32" t="s">
        <v>36</v>
      </c>
      <c r="C15" s="39">
        <v>1.4E-2</v>
      </c>
    </row>
    <row r="16" spans="2:4" ht="15" thickBot="1" x14ac:dyDescent="0.35">
      <c r="C16" s="25"/>
    </row>
    <row r="17" spans="2:3" ht="15" thickBot="1" x14ac:dyDescent="0.35">
      <c r="B17" s="94" t="s">
        <v>47</v>
      </c>
      <c r="C17" s="95"/>
    </row>
    <row r="18" spans="2:3" x14ac:dyDescent="0.3">
      <c r="B18" s="28" t="s">
        <v>43</v>
      </c>
      <c r="C18" s="29" t="s">
        <v>45</v>
      </c>
    </row>
    <row r="19" spans="2:3" x14ac:dyDescent="0.3">
      <c r="B19" s="30" t="s">
        <v>44</v>
      </c>
      <c r="C19" s="31">
        <v>100</v>
      </c>
    </row>
    <row r="20" spans="2:3" ht="15" thickBot="1" x14ac:dyDescent="0.35">
      <c r="B20" s="32" t="s">
        <v>30</v>
      </c>
      <c r="C20" s="33">
        <v>60</v>
      </c>
    </row>
  </sheetData>
  <mergeCells count="2">
    <mergeCell ref="B17:C17"/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3126-F20D-45CA-BC7D-AAAD6494E8F5}">
  <dimension ref="A1:AA53"/>
  <sheetViews>
    <sheetView tabSelected="1" topLeftCell="J1" workbookViewId="0">
      <selection activeCell="T4" sqref="T4"/>
    </sheetView>
  </sheetViews>
  <sheetFormatPr defaultRowHeight="14.4" x14ac:dyDescent="0.3"/>
  <cols>
    <col min="1" max="1" width="12.88671875" customWidth="1"/>
    <col min="2" max="3" width="23.44140625" customWidth="1"/>
    <col min="4" max="4" width="22.109375" customWidth="1"/>
    <col min="5" max="5" width="22.6640625" customWidth="1"/>
    <col min="6" max="6" width="19.109375" customWidth="1"/>
    <col min="7" max="7" width="19" customWidth="1"/>
    <col min="9" max="9" width="24.33203125" customWidth="1"/>
    <col min="10" max="10" width="22.33203125" customWidth="1"/>
    <col min="12" max="12" width="17.44140625" customWidth="1"/>
    <col min="13" max="13" width="14.5546875" customWidth="1"/>
    <col min="14" max="14" width="15.6640625" customWidth="1"/>
    <col min="15" max="15" width="16.44140625" customWidth="1"/>
    <col min="16" max="16" width="17.6640625" customWidth="1"/>
    <col min="17" max="17" width="17.33203125" customWidth="1"/>
    <col min="18" max="18" width="18" customWidth="1"/>
    <col min="20" max="20" width="10.5546875" bestFit="1" customWidth="1"/>
    <col min="21" max="22" width="10.6640625" bestFit="1" customWidth="1"/>
    <col min="26" max="26" width="12.88671875" customWidth="1"/>
    <col min="27" max="27" width="14.44140625" customWidth="1"/>
  </cols>
  <sheetData>
    <row r="1" spans="1:27" ht="15" thickBot="1" x14ac:dyDescent="0.35">
      <c r="A1" s="42"/>
      <c r="B1" s="98" t="s">
        <v>48</v>
      </c>
      <c r="C1" s="98"/>
      <c r="D1" s="98"/>
      <c r="E1" s="98"/>
      <c r="F1" s="98"/>
      <c r="G1" s="98"/>
      <c r="I1" s="99" t="s">
        <v>55</v>
      </c>
      <c r="J1" s="100"/>
      <c r="L1" s="101" t="s">
        <v>57</v>
      </c>
      <c r="M1" s="102"/>
      <c r="N1" s="102"/>
      <c r="O1" s="102"/>
      <c r="P1" s="102"/>
      <c r="Q1" s="102"/>
      <c r="R1" s="103"/>
      <c r="T1" s="104" t="s">
        <v>65</v>
      </c>
      <c r="U1" s="105"/>
      <c r="V1" s="105"/>
      <c r="W1" s="106"/>
    </row>
    <row r="2" spans="1:27" ht="49.95" customHeight="1" thickBot="1" x14ac:dyDescent="0.35">
      <c r="A2" s="27"/>
      <c r="B2" s="49" t="s">
        <v>51</v>
      </c>
      <c r="C2" s="50" t="s">
        <v>52</v>
      </c>
      <c r="D2" s="50" t="s">
        <v>49</v>
      </c>
      <c r="E2" s="50" t="s">
        <v>53</v>
      </c>
      <c r="F2" s="51" t="s">
        <v>50</v>
      </c>
      <c r="G2" s="52" t="s">
        <v>54</v>
      </c>
      <c r="H2" s="41"/>
      <c r="I2" s="57" t="s">
        <v>63</v>
      </c>
      <c r="J2" s="58" t="s">
        <v>64</v>
      </c>
      <c r="L2" s="62" t="s">
        <v>56</v>
      </c>
      <c r="M2" s="63" t="s">
        <v>58</v>
      </c>
      <c r="N2" s="63" t="s">
        <v>59</v>
      </c>
      <c r="O2" s="63" t="s">
        <v>78</v>
      </c>
      <c r="P2" s="63" t="s">
        <v>60</v>
      </c>
      <c r="Q2" s="63" t="s">
        <v>61</v>
      </c>
      <c r="R2" s="64" t="s">
        <v>62</v>
      </c>
      <c r="T2" s="68" t="s">
        <v>66</v>
      </c>
      <c r="U2" s="69" t="s">
        <v>67</v>
      </c>
      <c r="V2" s="69" t="s">
        <v>69</v>
      </c>
      <c r="W2" s="70" t="s">
        <v>68</v>
      </c>
    </row>
    <row r="3" spans="1:27" ht="15" thickBot="1" x14ac:dyDescent="0.35">
      <c r="A3" s="53">
        <v>0</v>
      </c>
      <c r="B3" s="43">
        <f>DATA!$C$4*DATA!$C5</f>
        <v>56000</v>
      </c>
      <c r="C3" s="46"/>
      <c r="D3" s="46">
        <f>DATA!$C$4*DATA!$C6</f>
        <v>14000</v>
      </c>
      <c r="E3" s="46"/>
      <c r="F3" s="46">
        <f xml:space="preserve"> B3+D3</f>
        <v>70000</v>
      </c>
      <c r="G3" s="34"/>
      <c r="I3" s="43">
        <v>1</v>
      </c>
      <c r="J3" s="79">
        <v>1</v>
      </c>
      <c r="L3" s="43">
        <f>(G3-DATA!$C$11)*'BASE CASE'!I3*(1-'BASE CASE'!J3)</f>
        <v>0</v>
      </c>
      <c r="M3" s="46">
        <v>0</v>
      </c>
      <c r="N3" s="46">
        <v>0</v>
      </c>
      <c r="O3" s="46">
        <v>0</v>
      </c>
      <c r="P3" s="46">
        <v>0</v>
      </c>
      <c r="Q3" s="46">
        <f>SUM(L3:P3)</f>
        <v>0</v>
      </c>
      <c r="R3" s="34">
        <f>Q3*'EIOPA RATES'!AA12</f>
        <v>0</v>
      </c>
      <c r="T3" s="30">
        <v>0</v>
      </c>
      <c r="U3" s="65">
        <v>0</v>
      </c>
      <c r="V3" s="65">
        <v>0</v>
      </c>
      <c r="W3" s="31">
        <v>0</v>
      </c>
      <c r="Z3" s="80" t="s">
        <v>70</v>
      </c>
      <c r="AA3" s="83">
        <f>SUM(R4:R53)</f>
        <v>72207.938744890605</v>
      </c>
    </row>
    <row r="4" spans="1:27" ht="15" thickBot="1" x14ac:dyDescent="0.35">
      <c r="A4" s="54">
        <v>1</v>
      </c>
      <c r="B4" s="44">
        <f>$B3*EXP('EIOPA RATES'!AF12)</f>
        <v>56518.30408165665</v>
      </c>
      <c r="C4" s="47">
        <f>B4*(1-DATA!$C$14)</f>
        <v>55274.9013918602</v>
      </c>
      <c r="D4" s="47">
        <f>$D3*EXP('EIOPA RATES'!AF12)</f>
        <v>14129.576020414162</v>
      </c>
      <c r="E4" s="47">
        <f>D4*(1-DATA!$C$14)</f>
        <v>13818.72534796505</v>
      </c>
      <c r="F4" s="47">
        <f t="shared" ref="F4:F53" si="0" xml:space="preserve"> B4+D4</f>
        <v>70647.880102070805</v>
      </c>
      <c r="G4" s="26">
        <f>F4*(1-DATA!$C$14)</f>
        <v>69093.626739825253</v>
      </c>
      <c r="I4" s="44">
        <f>'MORTALITY RATES MALE'!B64/'MORTALITY RATES MALE'!$B$63</f>
        <v>0.99405488784626261</v>
      </c>
      <c r="J4" s="77">
        <f>(1-DATA!$C$12)*'BASE CASE'!$J3</f>
        <v>0.85</v>
      </c>
      <c r="L4" s="59">
        <f>(G4-DATA!$C$11*((1+DATA!$C$10)^'BASE CASE'!A4))*'BASE CASE'!I4*J3*DATA!$C$12</f>
        <v>10299.38679900547</v>
      </c>
      <c r="M4" s="47">
        <f>MAX(G4,DATA!$C$4)*I3*(1-'MORTALITY RATES MALE'!B64/'MORTALITY RATES MALE'!B63)*J4</f>
        <v>353.73417314737446</v>
      </c>
      <c r="N4" s="47">
        <v>0</v>
      </c>
      <c r="O4" s="61">
        <f>G4*DATA!$C$15*J4*I4</f>
        <v>817.3260028190075</v>
      </c>
      <c r="P4" s="47">
        <f>DATA!$C$13*((1+DATA!$C$10)^'BASE CASE'!A4)*'BASE CASE'!I4*'BASE CASE'!J4</f>
        <v>43.092279388135488</v>
      </c>
      <c r="Q4" s="47">
        <f t="shared" ref="Q4:Q53" si="1">SUM(L4:P4)</f>
        <v>11513.539254359988</v>
      </c>
      <c r="R4" s="34">
        <f>Q4*'EIOPA RATES'!AA13</f>
        <v>11308.433261184482</v>
      </c>
      <c r="T4" s="71">
        <f>B4*(DATA!$C$14-DATA!$C$15)</f>
        <v>452.1464326532531</v>
      </c>
      <c r="U4" s="66">
        <f>D4*(DATA!$C$14-DATA!$C$15)</f>
        <v>113.03660816331328</v>
      </c>
      <c r="V4" s="67">
        <f>T4+U4</f>
        <v>565.1830408165664</v>
      </c>
      <c r="W4" s="72">
        <f>V4*I4*J3</f>
        <v>561.82296425152163</v>
      </c>
      <c r="Z4" s="81" t="s">
        <v>71</v>
      </c>
      <c r="AA4" s="84">
        <v>0</v>
      </c>
    </row>
    <row r="5" spans="1:27" ht="15" thickBot="1" x14ac:dyDescent="0.35">
      <c r="A5" s="54">
        <v>2</v>
      </c>
      <c r="B5" s="44">
        <f>$B4*EXP('EIOPA RATES'!AF13)</f>
        <v>57015.696458788254</v>
      </c>
      <c r="C5" s="47">
        <f>B5*(1-DATA!$C$14)</f>
        <v>55761.35113669491</v>
      </c>
      <c r="D5" s="47">
        <f>$D4*EXP('EIOPA RATES'!AF13)</f>
        <v>14253.924114697063</v>
      </c>
      <c r="E5" s="47">
        <f>D5*(1-DATA!$C$14)</f>
        <v>13940.337784173727</v>
      </c>
      <c r="F5" s="47">
        <f t="shared" si="0"/>
        <v>71269.620573485314</v>
      </c>
      <c r="G5" s="26">
        <f>F5*(1-DATA!$C$14)</f>
        <v>69701.688920868633</v>
      </c>
      <c r="I5" s="44">
        <f>'MORTALITY RATES MALE'!B65/'MORTALITY RATES MALE'!$B$63</f>
        <v>0.98761702765816139</v>
      </c>
      <c r="J5" s="77">
        <f>(1-DATA!$C$12)*'BASE CASE'!$J4</f>
        <v>0.72249999999999992</v>
      </c>
      <c r="L5" s="59">
        <f>(G5-DATA!$C$11*((1+DATA!$C$10)^'BASE CASE'!A5))*'BASE CASE'!I5*J4*DATA!$C$12</f>
        <v>8774.2981237079948</v>
      </c>
      <c r="M5" s="47">
        <f>MAX(G5,DATA!$C$4)*I4*(1-'MORTALITY RATES MALE'!B65/'MORTALITY RATES MALE'!B64)*J5</f>
        <v>325.59477901321827</v>
      </c>
      <c r="N5" s="47">
        <v>0</v>
      </c>
      <c r="O5" s="61">
        <f>G5*DATA!$C$15*J5*I5</f>
        <v>696.3021844538207</v>
      </c>
      <c r="P5" s="47">
        <f>DATA!$C$13*((1+DATA!$C$10)^'BASE CASE'!A5)*'BASE CASE'!I5*'BASE CASE'!J5</f>
        <v>37.119042795166777</v>
      </c>
      <c r="Q5" s="47">
        <f t="shared" si="1"/>
        <v>9833.3141299702002</v>
      </c>
      <c r="R5" s="34">
        <f>Q5*'EIOPA RATES'!AA14</f>
        <v>9563.4268739437248</v>
      </c>
      <c r="T5" s="71">
        <f>B5*(DATA!$C$14-DATA!$C$15)</f>
        <v>456.12557167030593</v>
      </c>
      <c r="U5" s="66">
        <f>D5*(DATA!$C$14-DATA!$C$15)</f>
        <v>114.03139291757648</v>
      </c>
      <c r="V5" s="67">
        <f t="shared" ref="V5:V53" si="2">T5+U5</f>
        <v>570.15696458788238</v>
      </c>
      <c r="W5" s="72">
        <f>V5*I5*J4</f>
        <v>478.6322176651513</v>
      </c>
      <c r="Z5" s="81" t="s">
        <v>73</v>
      </c>
      <c r="AA5" s="84">
        <f>SUMPRODUCT(L4:L53,'EIOPA RATES'!V12:V61)</f>
        <v>679.48476295707337</v>
      </c>
    </row>
    <row r="6" spans="1:27" ht="15" thickBot="1" x14ac:dyDescent="0.35">
      <c r="A6" s="54">
        <v>3</v>
      </c>
      <c r="B6" s="44">
        <f>$B5*EXP('EIOPA RATES'!AF14)</f>
        <v>57580.363036879695</v>
      </c>
      <c r="C6" s="47">
        <f>B6*(1-DATA!$C$14)</f>
        <v>56313.595050068339</v>
      </c>
      <c r="D6" s="47">
        <f>$D5*EXP('EIOPA RATES'!AF14)</f>
        <v>14395.090759219924</v>
      </c>
      <c r="E6" s="47">
        <f>D6*(1-DATA!$C$14)</f>
        <v>14078.398762517085</v>
      </c>
      <c r="F6" s="47">
        <f t="shared" si="0"/>
        <v>71975.453796099624</v>
      </c>
      <c r="G6" s="26">
        <f>F6*(1-DATA!$C$14)</f>
        <v>70391.993812585424</v>
      </c>
      <c r="I6" s="44">
        <f>'MORTALITY RATES MALE'!B66/'MORTALITY RATES MALE'!$B$63</f>
        <v>0.9806435717805343</v>
      </c>
      <c r="J6" s="77">
        <f>(1-DATA!$C$12)*'BASE CASE'!$J5</f>
        <v>0.61412499999999992</v>
      </c>
      <c r="L6" s="59">
        <f>(G6-DATA!$C$11*((1+DATA!$C$10)^'BASE CASE'!A6))*'BASE CASE'!I6*J5*DATA!$C$12</f>
        <v>7478.811674402009</v>
      </c>
      <c r="M6" s="47">
        <f>MAX(G6,DATA!$C$4)*I5*(1-'MORTALITY RATES MALE'!B66/'MORTALITY RATES MALE'!B65)*J6</f>
        <v>301.45889370889648</v>
      </c>
      <c r="N6" s="47">
        <v>0</v>
      </c>
      <c r="O6" s="61">
        <f>G6*DATA!$C$15*J6*I6</f>
        <v>593.49800736275893</v>
      </c>
      <c r="P6" s="47">
        <f>DATA!$C$13*((1+DATA!$C$10)^'BASE CASE'!A6)*'BASE CASE'!I6*'BASE CASE'!J6</f>
        <v>31.954975035649777</v>
      </c>
      <c r="Q6" s="47">
        <f t="shared" si="1"/>
        <v>8405.723550509314</v>
      </c>
      <c r="R6" s="34">
        <f>Q6*'EIOPA RATES'!AA15</f>
        <v>8088.5256979689166</v>
      </c>
      <c r="T6" s="71">
        <f>B6*(DATA!$C$14-DATA!$C$15)</f>
        <v>460.64290429503745</v>
      </c>
      <c r="U6" s="66">
        <f>D6*(DATA!$C$14-DATA!$C$15)</f>
        <v>115.16072607375936</v>
      </c>
      <c r="V6" s="67">
        <f t="shared" si="2"/>
        <v>575.8036303687968</v>
      </c>
      <c r="W6" s="72">
        <f t="shared" ref="W5:W53" si="3">V6*I6*J5</f>
        <v>407.96549800674251</v>
      </c>
      <c r="Z6" s="81" t="s">
        <v>72</v>
      </c>
      <c r="AA6" s="84">
        <f>SUMPRODUCT(M4:M53,'EIOPA RATES'!V12:V61)</f>
        <v>50.772153787151055</v>
      </c>
    </row>
    <row r="7" spans="1:27" ht="15" thickBot="1" x14ac:dyDescent="0.35">
      <c r="A7" s="54">
        <v>4</v>
      </c>
      <c r="B7" s="44">
        <f>$B6*EXP('EIOPA RATES'!AF15)</f>
        <v>58196.083737079884</v>
      </c>
      <c r="C7" s="47">
        <f>B7*(1-DATA!$C$14)</f>
        <v>56915.769894864126</v>
      </c>
      <c r="D7" s="47">
        <f>$D6*EXP('EIOPA RATES'!AF15)</f>
        <v>14549.020934269971</v>
      </c>
      <c r="E7" s="47">
        <f>D7*(1-DATA!$C$14)</f>
        <v>14228.942473716032</v>
      </c>
      <c r="F7" s="47">
        <f t="shared" si="0"/>
        <v>72745.104671349851</v>
      </c>
      <c r="G7" s="26">
        <f>F7*(1-DATA!$C$14)</f>
        <v>71144.712368580149</v>
      </c>
      <c r="I7" s="44">
        <f>'MORTALITY RATES MALE'!B67/'MORTALITY RATES MALE'!$B$63</f>
        <v>0.97297384150652355</v>
      </c>
      <c r="J7" s="77">
        <f>(1-DATA!$C$12)*'BASE CASE'!$J6</f>
        <v>0.52200624999999989</v>
      </c>
      <c r="L7" s="59">
        <f>(G7-DATA!$C$11*((1+DATA!$C$10)^'BASE CASE'!A7))*'BASE CASE'!I7*J6*DATA!$C$12</f>
        <v>6374.6986135621146</v>
      </c>
      <c r="M7" s="47">
        <f>MAX(G7,DATA!$C$4)*I6*(1-'MORTALITY RATES MALE'!B67/'MORTALITY RATES MALE'!B66)*J7</f>
        <v>284.83832411861897</v>
      </c>
      <c r="N7" s="47">
        <v>0</v>
      </c>
      <c r="O7" s="61">
        <f>G7*DATA!$C$15*J7*I7</f>
        <v>505.88002437465633</v>
      </c>
      <c r="P7" s="47">
        <f>DATA!$C$13*((1+DATA!$C$10)^'BASE CASE'!A7)*'BASE CASE'!I7*'BASE CASE'!J7</f>
        <v>27.488279534889315</v>
      </c>
      <c r="Q7" s="47">
        <f t="shared" si="1"/>
        <v>7192.9052415902797</v>
      </c>
      <c r="R7" s="34">
        <f>Q7*'EIOPA RATES'!AA16</f>
        <v>6844.1797130446375</v>
      </c>
      <c r="T7" s="71">
        <f>B7*(DATA!$C$14-DATA!$C$15)</f>
        <v>465.56866989663899</v>
      </c>
      <c r="U7" s="66">
        <f>D7*(DATA!$C$14-DATA!$C$15)</f>
        <v>116.39216747415975</v>
      </c>
      <c r="V7" s="67">
        <f t="shared" si="2"/>
        <v>581.9608373707988</v>
      </c>
      <c r="W7" s="72">
        <f t="shared" si="3"/>
        <v>347.73763941135672</v>
      </c>
      <c r="Z7" s="81" t="s">
        <v>76</v>
      </c>
      <c r="AA7" s="84">
        <f>SUMPRODUCT(N4:N53,'EIOPA RATES'!V12:V61)</f>
        <v>4.910864730955169E-6</v>
      </c>
    </row>
    <row r="8" spans="1:27" ht="15" thickBot="1" x14ac:dyDescent="0.35">
      <c r="A8" s="55">
        <v>5</v>
      </c>
      <c r="B8" s="44">
        <f>$B7*EXP('EIOPA RATES'!AF16)</f>
        <v>58853.319231424546</v>
      </c>
      <c r="C8" s="47">
        <f>B8*(1-DATA!$C$14)</f>
        <v>57558.546208333202</v>
      </c>
      <c r="D8" s="47">
        <f>$D7*EXP('EIOPA RATES'!AF16)</f>
        <v>14713.329807856137</v>
      </c>
      <c r="E8" s="47">
        <f>D8*(1-DATA!$C$14)</f>
        <v>14389.636552083301</v>
      </c>
      <c r="F8" s="47">
        <f t="shared" si="0"/>
        <v>73566.649039280688</v>
      </c>
      <c r="G8" s="26">
        <f>F8*(1-DATA!$C$14)</f>
        <v>71948.182760416516</v>
      </c>
      <c r="I8" s="44">
        <f>'MORTALITY RATES MALE'!B68/'MORTALITY RATES MALE'!$B$63</f>
        <v>0.96460783683612916</v>
      </c>
      <c r="J8" s="77">
        <f>(1-DATA!$C$12)*'BASE CASE'!$J7</f>
        <v>0.44370531249999989</v>
      </c>
      <c r="L8" s="59">
        <f>(G8-DATA!$C$11*((1+DATA!$C$10)^'BASE CASE'!A8))*'BASE CASE'!I8*J7*DATA!$C$12</f>
        <v>5432.5566937308768</v>
      </c>
      <c r="M8" s="47">
        <f>MAX(G8,DATA!$C$4)*I7*(1-'MORTALITY RATES MALE'!B68/'MORTALITY RATES MALE'!B67)*J8</f>
        <v>267.07458389591523</v>
      </c>
      <c r="N8" s="47">
        <v>0</v>
      </c>
      <c r="O8" s="61">
        <f>G8*DATA!$C$15*J8*I8</f>
        <v>431.11514458076977</v>
      </c>
      <c r="P8" s="47">
        <f>DATA!$C$13*((1+DATA!$C$10)^'BASE CASE'!A8)*'BASE CASE'!I8*'BASE CASE'!J8</f>
        <v>23.627418711951321</v>
      </c>
      <c r="Q8" s="47">
        <f t="shared" si="1"/>
        <v>6154.3738409195139</v>
      </c>
      <c r="R8" s="34">
        <f>Q8*'EIOPA RATES'!AA17</f>
        <v>5788.6420097053369</v>
      </c>
      <c r="T8" s="71">
        <f>B8*(DATA!$C$14-DATA!$C$15)</f>
        <v>470.82655385139628</v>
      </c>
      <c r="U8" s="66">
        <f>D8*(DATA!$C$14-DATA!$C$15)</f>
        <v>117.70663846284907</v>
      </c>
      <c r="V8" s="67">
        <f t="shared" si="2"/>
        <v>588.5331923142453</v>
      </c>
      <c r="W8" s="72">
        <f t="shared" si="3"/>
        <v>296.34489497054159</v>
      </c>
      <c r="Z8" s="81" t="s">
        <v>75</v>
      </c>
      <c r="AA8" s="84">
        <f>SUMPRODUCT(O4:O53,'EIOPA RATES'!V12:V61)</f>
        <v>53.922537136098995</v>
      </c>
    </row>
    <row r="9" spans="1:27" ht="15" thickBot="1" x14ac:dyDescent="0.35">
      <c r="A9" s="54">
        <v>6</v>
      </c>
      <c r="B9" s="44">
        <f>$B8*EXP('EIOPA RATES'!AF17)</f>
        <v>59538.1325211777</v>
      </c>
      <c r="C9" s="47">
        <f>B9*(1-DATA!$C$14)</f>
        <v>58228.293605711791</v>
      </c>
      <c r="D9" s="47">
        <f>$D8*EXP('EIOPA RATES'!AF17)</f>
        <v>14884.533130294425</v>
      </c>
      <c r="E9" s="47">
        <f>D9*(1-DATA!$C$14)</f>
        <v>14557.073401427948</v>
      </c>
      <c r="F9" s="47">
        <f t="shared" si="0"/>
        <v>74422.665651472125</v>
      </c>
      <c r="G9" s="26">
        <f>F9*(1-DATA!$C$14)</f>
        <v>72785.367007139736</v>
      </c>
      <c r="I9" s="44">
        <f>'MORTALITY RATES MALE'!B69/'MORTALITY RATES MALE'!$B$63</f>
        <v>0.95541701480386487</v>
      </c>
      <c r="J9" s="77">
        <f>(1-DATA!$C$12)*'BASE CASE'!$J8</f>
        <v>0.37714951562499988</v>
      </c>
      <c r="L9" s="59">
        <f>(G9-DATA!$C$11*((1+DATA!$C$10)^'BASE CASE'!A9))*'BASE CASE'!I9*J8*DATA!$C$12</f>
        <v>4626.8830567640798</v>
      </c>
      <c r="M9" s="47">
        <f>MAX(G9,DATA!$C$4)*I8*(1-'MORTALITY RATES MALE'!B69/'MORTALITY RATES MALE'!B68)*J9</f>
        <v>252.2969423047945</v>
      </c>
      <c r="N9" s="47">
        <v>0</v>
      </c>
      <c r="O9" s="61">
        <f>G9*DATA!$C$15*J9*I9</f>
        <v>367.17967866280588</v>
      </c>
      <c r="P9" s="47">
        <f>DATA!$C$13*((1+DATA!$C$10)^'BASE CASE'!A9)*'BASE CASE'!I9*'BASE CASE'!J9</f>
        <v>20.289790390880245</v>
      </c>
      <c r="Q9" s="47">
        <f t="shared" si="1"/>
        <v>5266.6494681225604</v>
      </c>
      <c r="R9" s="34">
        <f>Q9*'EIOPA RATES'!AA18</f>
        <v>4894.9126352135008</v>
      </c>
      <c r="T9" s="71">
        <f>B9*(DATA!$C$14-DATA!$C$15)</f>
        <v>476.30506016942149</v>
      </c>
      <c r="U9" s="66">
        <f>D9*(DATA!$C$14-DATA!$C$15)</f>
        <v>119.07626504235537</v>
      </c>
      <c r="V9" s="67">
        <f t="shared" si="2"/>
        <v>595.38132521177681</v>
      </c>
      <c r="W9" s="72">
        <f t="shared" si="3"/>
        <v>252.3961978057128</v>
      </c>
      <c r="Z9" s="82" t="s">
        <v>74</v>
      </c>
      <c r="AA9" s="85">
        <f>SUMPRODUCT(P4:P53,'EIOPA RATES'!V12:V61)</f>
        <v>2.9903466972343651</v>
      </c>
    </row>
    <row r="10" spans="1:27" ht="15" thickBot="1" x14ac:dyDescent="0.35">
      <c r="A10" s="54">
        <v>7</v>
      </c>
      <c r="B10" s="44">
        <f>$B9*EXP('EIOPA RATES'!AF18)</f>
        <v>60252.836402666326</v>
      </c>
      <c r="C10" s="47">
        <f>B10*(1-DATA!$C$14)</f>
        <v>58927.274001807666</v>
      </c>
      <c r="D10" s="47">
        <f>$D9*EXP('EIOPA RATES'!AF18)</f>
        <v>15063.209100666581</v>
      </c>
      <c r="E10" s="47">
        <f>D10*(1-DATA!$C$14)</f>
        <v>14731.818500451916</v>
      </c>
      <c r="F10" s="47">
        <f t="shared" si="0"/>
        <v>75316.045503332905</v>
      </c>
      <c r="G10" s="26">
        <f>F10*(1-DATA!$C$14)</f>
        <v>73659.092502259577</v>
      </c>
      <c r="I10" s="44">
        <f>'MORTALITY RATES MALE'!B70/'MORTALITY RATES MALE'!$B$63</f>
        <v>0.94527283244424454</v>
      </c>
      <c r="J10" s="77">
        <f>(1-DATA!$C$12)*'BASE CASE'!$J9</f>
        <v>0.32057708828124987</v>
      </c>
      <c r="L10" s="59">
        <f>(G10-DATA!$C$11*((1+DATA!$C$10)^'BASE CASE'!A10))*'BASE CASE'!I10*J9*DATA!$C$12</f>
        <v>3937.7929694549475</v>
      </c>
      <c r="M10" s="47">
        <f>MAX(G10,DATA!$C$4)*I9*(1-'MORTALITY RATES MALE'!B70/'MORTALITY RATES MALE'!B69)*J10</f>
        <v>239.53881223754269</v>
      </c>
      <c r="N10" s="47">
        <v>0</v>
      </c>
      <c r="O10" s="61">
        <f>G10*DATA!$C$15*J10*I10</f>
        <v>312.49570728894042</v>
      </c>
      <c r="P10" s="47">
        <f>DATA!$C$13*((1+DATA!$C$10)^'BASE CASE'!A10)*'BASE CASE'!I10*'BASE CASE'!J10</f>
        <v>17.404472413315965</v>
      </c>
      <c r="Q10" s="47">
        <f t="shared" si="1"/>
        <v>4507.2319613947466</v>
      </c>
      <c r="R10" s="34">
        <f>Q10*'EIOPA RATES'!AA19</f>
        <v>4137.9370434143138</v>
      </c>
      <c r="T10" s="71">
        <f>B10*(DATA!$C$14-DATA!$C$15)</f>
        <v>482.02269122133049</v>
      </c>
      <c r="U10" s="66">
        <f>D10*(DATA!$C$14-DATA!$C$15)</f>
        <v>120.50567280533262</v>
      </c>
      <c r="V10" s="67">
        <f t="shared" si="2"/>
        <v>602.5283640266631</v>
      </c>
      <c r="W10" s="72">
        <f t="shared" si="3"/>
        <v>214.8068995473117</v>
      </c>
    </row>
    <row r="11" spans="1:27" ht="15" thickBot="1" x14ac:dyDescent="0.35">
      <c r="A11" s="54">
        <v>8</v>
      </c>
      <c r="B11" s="44">
        <f>$B10*EXP('EIOPA RATES'!AF19)</f>
        <v>60997.783965760922</v>
      </c>
      <c r="C11" s="47">
        <f>B11*(1-DATA!$C$14)</f>
        <v>59655.832718514182</v>
      </c>
      <c r="D11" s="47">
        <f>$D10*EXP('EIOPA RATES'!AF19)</f>
        <v>15249.445991440231</v>
      </c>
      <c r="E11" s="47">
        <f>D11*(1-DATA!$C$14)</f>
        <v>14913.958179628546</v>
      </c>
      <c r="F11" s="47">
        <f t="shared" si="0"/>
        <v>76247.229957201154</v>
      </c>
      <c r="G11" s="26">
        <f>F11*(1-DATA!$C$14)</f>
        <v>74569.790898142732</v>
      </c>
      <c r="I11" s="44">
        <f>'MORTALITY RATES MALE'!B71/'MORTALITY RATES MALE'!$B$63</f>
        <v>0.93405745870557233</v>
      </c>
      <c r="J11" s="77">
        <f>(1-DATA!$C$12)*'BASE CASE'!$J10</f>
        <v>0.2724905250390624</v>
      </c>
      <c r="L11" s="59">
        <f>(G11-DATA!$C$11*((1+DATA!$C$10)^'BASE CASE'!A11))*'BASE CASE'!I11*J10*DATA!$C$12</f>
        <v>3348.2953579494192</v>
      </c>
      <c r="M11" s="47">
        <f>MAX(G11,DATA!$C$4)*I10*(1-'MORTALITY RATES MALE'!B71/'MORTALITY RATES MALE'!B70)*J11</f>
        <v>227.89147613557756</v>
      </c>
      <c r="N11" s="47">
        <v>0</v>
      </c>
      <c r="O11" s="61">
        <f>G11*DATA!$C$15*J11*I11</f>
        <v>265.71493133236083</v>
      </c>
      <c r="P11" s="47">
        <f>DATA!$C$13*((1+DATA!$C$10)^'BASE CASE'!A11)*'BASE CASE'!I11*'BASE CASE'!J11</f>
        <v>14.910643161939085</v>
      </c>
      <c r="Q11" s="47">
        <f t="shared" si="1"/>
        <v>3856.8124085792965</v>
      </c>
      <c r="R11" s="34">
        <f>Q11*'EIOPA RATES'!AA20</f>
        <v>3496.7687996167892</v>
      </c>
      <c r="T11" s="71">
        <f>B11*(DATA!$C$14-DATA!$C$15)</f>
        <v>487.98227172608728</v>
      </c>
      <c r="U11" s="66">
        <f>D11*(DATA!$C$14-DATA!$C$15)</f>
        <v>121.99556793152182</v>
      </c>
      <c r="V11" s="67">
        <f t="shared" si="2"/>
        <v>609.97783965760914</v>
      </c>
      <c r="W11" s="72">
        <f t="shared" si="3"/>
        <v>182.65019080776119</v>
      </c>
      <c r="Z11" s="80" t="s">
        <v>77</v>
      </c>
      <c r="AA11" s="83">
        <f>DATA!C4-'BASE CASE'!AA3</f>
        <v>-2207.9387448906054</v>
      </c>
    </row>
    <row r="12" spans="1:27" ht="15" thickBot="1" x14ac:dyDescent="0.35">
      <c r="A12" s="54">
        <v>9</v>
      </c>
      <c r="B12" s="44">
        <f>$B11*EXP('EIOPA RATES'!AF20)</f>
        <v>61766.020934558226</v>
      </c>
      <c r="C12" s="47">
        <f>B12*(1-DATA!$C$14)</f>
        <v>60407.168473997946</v>
      </c>
      <c r="D12" s="47">
        <f>$D11*EXP('EIOPA RATES'!AF20)</f>
        <v>15441.505233639557</v>
      </c>
      <c r="E12" s="47">
        <f>D12*(1-DATA!$C$14)</f>
        <v>15101.792118499487</v>
      </c>
      <c r="F12" s="47">
        <f t="shared" si="0"/>
        <v>77207.526168197786</v>
      </c>
      <c r="G12" s="26">
        <f>F12*(1-DATA!$C$14)</f>
        <v>75508.960592497431</v>
      </c>
      <c r="I12" s="44">
        <f>'MORTALITY RATES MALE'!B72/'MORTALITY RATES MALE'!$B$63</f>
        <v>0.92188872463954408</v>
      </c>
      <c r="J12" s="77">
        <f>(1-DATA!$C$12)*'BASE CASE'!$J11</f>
        <v>0.23161694628320303</v>
      </c>
      <c r="L12" s="59">
        <f>(G12-DATA!$C$11*((1+DATA!$C$10)^'BASE CASE'!A12))*'BASE CASE'!I12*J11*DATA!$C$12</f>
        <v>2844.3443000444231</v>
      </c>
      <c r="M12" s="47">
        <f>MAX(G12,DATA!$C$4)*I11*(1-'MORTALITY RATES MALE'!B72/'MORTALITY RATES MALE'!B71)*J12</f>
        <v>212.82087464595617</v>
      </c>
      <c r="N12" s="47">
        <v>0</v>
      </c>
      <c r="O12" s="61">
        <f>G12*DATA!$C$15*J12*I12</f>
        <v>225.72276548672863</v>
      </c>
      <c r="P12" s="47">
        <f>DATA!$C$13*((1+DATA!$C$10)^'BASE CASE'!A12)*'BASE CASE'!I12*'BASE CASE'!J12</f>
        <v>12.759110096023175</v>
      </c>
      <c r="Q12" s="47">
        <f t="shared" si="1"/>
        <v>3295.6470502731313</v>
      </c>
      <c r="R12" s="34">
        <f>Q12*'EIOPA RATES'!AA21</f>
        <v>2951.5022710656012</v>
      </c>
      <c r="T12" s="71">
        <f>B12*(DATA!$C$14-DATA!$C$15)</f>
        <v>494.12816747646571</v>
      </c>
      <c r="U12" s="66">
        <f>D12*(DATA!$C$14-DATA!$C$15)</f>
        <v>123.53204186911643</v>
      </c>
      <c r="V12" s="67">
        <f t="shared" si="2"/>
        <v>617.66020934558219</v>
      </c>
      <c r="W12" s="72">
        <f t="shared" si="3"/>
        <v>155.1599150980245</v>
      </c>
    </row>
    <row r="13" spans="1:27" ht="15" thickBot="1" x14ac:dyDescent="0.35">
      <c r="A13" s="55">
        <v>10</v>
      </c>
      <c r="B13" s="44">
        <f>$B12*EXP('EIOPA RATES'!AF21)</f>
        <v>62529.59268388561</v>
      </c>
      <c r="C13" s="47">
        <f>B13*(1-DATA!$C$14)</f>
        <v>61153.941644840124</v>
      </c>
      <c r="D13" s="47">
        <f>$D12*EXP('EIOPA RATES'!AF21)</f>
        <v>15632.398170971403</v>
      </c>
      <c r="E13" s="47">
        <f>D13*(1-DATA!$C$14)</f>
        <v>15288.485411210031</v>
      </c>
      <c r="F13" s="47">
        <f t="shared" si="0"/>
        <v>78161.990854857009</v>
      </c>
      <c r="G13" s="26">
        <f>F13*(1-DATA!$C$14)</f>
        <v>76442.427056050146</v>
      </c>
      <c r="I13" s="44">
        <f>'MORTALITY RATES MALE'!B73/'MORTALITY RATES MALE'!$B$63</f>
        <v>0.90863808728067352</v>
      </c>
      <c r="J13" s="77">
        <f>(1-DATA!$C$12)*'BASE CASE'!$J12</f>
        <v>0.19687440434072256</v>
      </c>
      <c r="L13" s="59">
        <f>(G13-DATA!$C$11*((1+DATA!$C$10)^'BASE CASE'!A13))*'BASE CASE'!I13*J12*DATA!$C$12</f>
        <v>2412.3952400928824</v>
      </c>
      <c r="M13" s="47">
        <f>MAX(G13,DATA!$C$4)*I12*(1-'MORTALITY RATES MALE'!B73/'MORTALITY RATES MALE'!B72)*J13</f>
        <v>199.41622610133973</v>
      </c>
      <c r="N13" s="47">
        <v>0</v>
      </c>
      <c r="O13" s="61">
        <f>G13*DATA!$C$15*J13*I13</f>
        <v>191.44441334409581</v>
      </c>
      <c r="P13" s="47">
        <f>DATA!$C$13*((1+DATA!$C$10)^'BASE CASE'!A13)*'BASE CASE'!I13*'BASE CASE'!J13</f>
        <v>10.90314822508318</v>
      </c>
      <c r="Q13" s="47">
        <f t="shared" si="1"/>
        <v>2814.1590277634009</v>
      </c>
      <c r="R13" s="34">
        <f>Q13*'EIOPA RATES'!AA22</f>
        <v>2487.200820336408</v>
      </c>
      <c r="T13" s="71">
        <f>B13*(DATA!$C$14-DATA!$C$15)</f>
        <v>500.23674147108477</v>
      </c>
      <c r="U13" s="66">
        <f>D13*(DATA!$C$14-DATA!$C$15)</f>
        <v>125.05918536777119</v>
      </c>
      <c r="V13" s="67">
        <f t="shared" si="2"/>
        <v>625.29592683885596</v>
      </c>
      <c r="W13" s="72">
        <f t="shared" si="3"/>
        <v>131.59726648044943</v>
      </c>
    </row>
    <row r="14" spans="1:27" ht="15" thickBot="1" x14ac:dyDescent="0.35">
      <c r="A14" s="54">
        <v>11</v>
      </c>
      <c r="B14" s="44">
        <f>$B13*EXP('EIOPA RATES'!AF22)</f>
        <v>63361.552579994379</v>
      </c>
      <c r="C14" s="47">
        <f>B14*(1-DATA!$C$14)</f>
        <v>61967.5984232345</v>
      </c>
      <c r="D14" s="47">
        <f>$D13*EXP('EIOPA RATES'!AF22)</f>
        <v>15840.388144998595</v>
      </c>
      <c r="E14" s="47">
        <f>D14*(1-DATA!$C$14)</f>
        <v>15491.899605808625</v>
      </c>
      <c r="F14" s="47">
        <f t="shared" si="0"/>
        <v>79201.940724992979</v>
      </c>
      <c r="G14" s="26">
        <f>F14*(1-DATA!$C$14)</f>
        <v>77459.498029043127</v>
      </c>
      <c r="I14" s="44">
        <f>'MORTALITY RATES MALE'!B74/'MORTALITY RATES MALE'!$B$63</f>
        <v>0.894455513422028</v>
      </c>
      <c r="J14" s="77">
        <f>(1-DATA!$C$12)*'BASE CASE'!$J13</f>
        <v>0.16734324368961417</v>
      </c>
      <c r="L14" s="59">
        <f>(G14-DATA!$C$11*((1+DATA!$C$10)^'BASE CASE'!A14))*'BASE CASE'!I14*J13*DATA!$C$12</f>
        <v>2045.3822942456391</v>
      </c>
      <c r="M14" s="47">
        <f>MAX(G14,DATA!$C$4)*I13*(1-'MORTALITY RATES MALE'!B74/'MORTALITY RATES MALE'!B73)*J14</f>
        <v>183.83911261315097</v>
      </c>
      <c r="N14" s="47">
        <v>0</v>
      </c>
      <c r="O14" s="61">
        <f>G14*DATA!$C$15*J14*I14</f>
        <v>162.31910603651863</v>
      </c>
      <c r="P14" s="47">
        <f>DATA!$C$13*((1+DATA!$C$10)^'BASE CASE'!A14)*'BASE CASE'!I14*'BASE CASE'!J14</f>
        <v>9.3054808984414432</v>
      </c>
      <c r="Q14" s="47">
        <f t="shared" si="1"/>
        <v>2400.8459937937505</v>
      </c>
      <c r="R14" s="34">
        <f>Q14*'EIOPA RATES'!AA23</f>
        <v>2094.7038631885589</v>
      </c>
      <c r="T14" s="71">
        <f>B14*(DATA!$C$14-DATA!$C$15)</f>
        <v>506.89242063995493</v>
      </c>
      <c r="U14" s="66">
        <f>D14*(DATA!$C$14-DATA!$C$15)</f>
        <v>126.72310515998873</v>
      </c>
      <c r="V14" s="67">
        <f t="shared" si="2"/>
        <v>633.61552579994373</v>
      </c>
      <c r="W14" s="72">
        <f t="shared" si="3"/>
        <v>111.57677718995626</v>
      </c>
      <c r="Z14" s="87" t="s">
        <v>79</v>
      </c>
      <c r="AA14" s="86">
        <f>SUM(W3:W53)</f>
        <v>3693.2537454665671</v>
      </c>
    </row>
    <row r="15" spans="1:27" ht="15" thickBot="1" x14ac:dyDescent="0.35">
      <c r="A15" s="54">
        <v>12</v>
      </c>
      <c r="B15" s="44">
        <f>$B14*EXP('EIOPA RATES'!AF23)</f>
        <v>64184.431038282528</v>
      </c>
      <c r="C15" s="47">
        <f>B15*(1-DATA!$C$14)</f>
        <v>62772.37355544031</v>
      </c>
      <c r="D15" s="47">
        <f>$D14*EXP('EIOPA RATES'!AF23)</f>
        <v>16046.107759570632</v>
      </c>
      <c r="E15" s="47">
        <f>D15*(1-DATA!$C$14)</f>
        <v>15693.093388860078</v>
      </c>
      <c r="F15" s="47">
        <f t="shared" si="0"/>
        <v>80230.538797853165</v>
      </c>
      <c r="G15" s="26">
        <f>F15*(1-DATA!$C$14)</f>
        <v>78465.466944300395</v>
      </c>
      <c r="I15" s="44">
        <f>'MORTALITY RATES MALE'!B75/'MORTALITY RATES MALE'!$B$63</f>
        <v>0.87890181459819616</v>
      </c>
      <c r="J15" s="77">
        <f>(1-DATA!$C$12)*'BASE CASE'!$J14</f>
        <v>0.14224175713617204</v>
      </c>
      <c r="L15" s="59">
        <f>(G15-DATA!$C$11*((1+DATA!$C$10)^'BASE CASE'!A15))*'BASE CASE'!I15*J14*DATA!$C$12</f>
        <v>1730.5253015177325</v>
      </c>
      <c r="M15" s="47">
        <f>MAX(G15,DATA!$C$4)*I14*(1-'MORTALITY RATES MALE'!B75/'MORTALITY RATES MALE'!B74)*J15</f>
        <v>173.59585744749293</v>
      </c>
      <c r="N15" s="47">
        <v>0</v>
      </c>
      <c r="O15" s="61">
        <f>G15*DATA!$C$15*J15*I15</f>
        <v>137.33273492281717</v>
      </c>
      <c r="P15" s="47">
        <f>DATA!$C$13*((1+DATA!$C$10)^'BASE CASE'!A15)*'BASE CASE'!I15*'BASE CASE'!J15</f>
        <v>7.9275599542377275</v>
      </c>
      <c r="Q15" s="47">
        <f t="shared" si="1"/>
        <v>2049.3814538422807</v>
      </c>
      <c r="R15" s="34">
        <f>Q15*'EIOPA RATES'!AA24</f>
        <v>1765.4167725798304</v>
      </c>
      <c r="T15" s="71">
        <f>B15*(DATA!$C$14-DATA!$C$15)</f>
        <v>513.47544830626009</v>
      </c>
      <c r="U15" s="66">
        <f>D15*(DATA!$C$14-DATA!$C$15)</f>
        <v>128.36886207656502</v>
      </c>
      <c r="V15" s="67">
        <f t="shared" si="2"/>
        <v>641.84431038282514</v>
      </c>
      <c r="W15" s="72">
        <f t="shared" si="3"/>
        <v>94.401357545199176</v>
      </c>
      <c r="Z15" s="88" t="s">
        <v>80</v>
      </c>
      <c r="AA15" s="84">
        <f>F3-AA3-AA14</f>
        <v>-5901.1924903571726</v>
      </c>
    </row>
    <row r="16" spans="1:27" ht="15" thickBot="1" x14ac:dyDescent="0.35">
      <c r="A16" s="54">
        <v>13</v>
      </c>
      <c r="B16" s="44">
        <f>$B15*EXP('EIOPA RATES'!AF24)</f>
        <v>65007.51731697857</v>
      </c>
      <c r="C16" s="47">
        <f>B16*(1-DATA!$C$14)</f>
        <v>63577.351936005041</v>
      </c>
      <c r="D16" s="47">
        <f>$D15*EXP('EIOPA RATES'!AF24)</f>
        <v>16251.879329244643</v>
      </c>
      <c r="E16" s="47">
        <f>D16*(1-DATA!$C$14)</f>
        <v>15894.33798400126</v>
      </c>
      <c r="F16" s="47">
        <f t="shared" si="0"/>
        <v>81259.396646223206</v>
      </c>
      <c r="G16" s="26">
        <f>F16*(1-DATA!$C$14)</f>
        <v>79471.689920006291</v>
      </c>
      <c r="I16" s="44">
        <f>'MORTALITY RATES MALE'!B76/'MORTALITY RATES MALE'!$B$63</f>
        <v>0.86194485506780638</v>
      </c>
      <c r="J16" s="77">
        <f>(1-DATA!$C$12)*'BASE CASE'!$J15</f>
        <v>0.12090549356574623</v>
      </c>
      <c r="L16" s="59">
        <f>(G16-DATA!$C$11*((1+DATA!$C$10)^'BASE CASE'!A16))*'BASE CASE'!I16*J15*DATA!$C$12</f>
        <v>1461.0628196913513</v>
      </c>
      <c r="M16" s="47">
        <f>MAX(G16,DATA!$C$4)*I15*(1-'MORTALITY RATES MALE'!B76/'MORTALITY RATES MALE'!B75)*J16</f>
        <v>162.932029100509</v>
      </c>
      <c r="N16" s="47">
        <v>0</v>
      </c>
      <c r="O16" s="61">
        <f>G16*DATA!$C$15*J16*I16</f>
        <v>115.9487309857368</v>
      </c>
      <c r="P16" s="47">
        <f>DATA!$C$13*((1+DATA!$C$10)^'BASE CASE'!A16)*'BASE CASE'!I16*'BASE CASE'!J16</f>
        <v>6.7405875398086463</v>
      </c>
      <c r="Q16" s="47">
        <f t="shared" si="1"/>
        <v>1746.6841673174058</v>
      </c>
      <c r="R16" s="34">
        <f>Q16*'EIOPA RATES'!AA25</f>
        <v>1486.3524151345364</v>
      </c>
      <c r="T16" s="71">
        <f>B16*(DATA!$C$14-DATA!$C$15)</f>
        <v>520.06013853582851</v>
      </c>
      <c r="U16" s="66">
        <f>D16*(DATA!$C$14-DATA!$C$15)</f>
        <v>130.01503463395713</v>
      </c>
      <c r="V16" s="67">
        <f t="shared" si="2"/>
        <v>650.07517316978567</v>
      </c>
      <c r="W16" s="72">
        <f t="shared" si="3"/>
        <v>79.702174553272371</v>
      </c>
      <c r="Z16" s="89" t="s">
        <v>81</v>
      </c>
      <c r="AA16" s="85">
        <f>(DATA!$C$14-DATA!$C$15)*AA18*F3</f>
        <v>3462.8108802541619</v>
      </c>
    </row>
    <row r="17" spans="1:27" ht="15" thickBot="1" x14ac:dyDescent="0.35">
      <c r="A17" s="54">
        <v>14</v>
      </c>
      <c r="B17" s="44">
        <f>$B16*EXP('EIOPA RATES'!AF25)</f>
        <v>65808.291744136019</v>
      </c>
      <c r="C17" s="47">
        <f>B17*(1-DATA!$C$14)</f>
        <v>64360.509325765022</v>
      </c>
      <c r="D17" s="47">
        <f>$D16*EXP('EIOPA RATES'!AF25)</f>
        <v>16452.072936034005</v>
      </c>
      <c r="E17" s="47">
        <f>D17*(1-DATA!$C$14)</f>
        <v>16090.127331441256</v>
      </c>
      <c r="F17" s="47">
        <f t="shared" si="0"/>
        <v>82260.364680170023</v>
      </c>
      <c r="G17" s="26">
        <f>F17*(1-DATA!$C$14)</f>
        <v>80450.636657206283</v>
      </c>
      <c r="I17" s="44">
        <f>'MORTALITY RATES MALE'!B77/'MORTALITY RATES MALE'!$B$63</f>
        <v>0.84323114167577184</v>
      </c>
      <c r="J17" s="77">
        <f>(1-DATA!$C$12)*'BASE CASE'!$J16</f>
        <v>0.10276966953088429</v>
      </c>
      <c r="L17" s="59">
        <f>(G17-DATA!$C$11*((1+DATA!$C$10)^'BASE CASE'!A17))*'BASE CASE'!I17*J16*DATA!$C$12</f>
        <v>1229.9032082807958</v>
      </c>
      <c r="M17" s="47">
        <f>MAX(G17,DATA!$C$4)*I16*(1-'MORTALITY RATES MALE'!B77/'MORTALITY RATES MALE'!B76)*J17</f>
        <v>154.72283666355682</v>
      </c>
      <c r="N17" s="47">
        <v>0</v>
      </c>
      <c r="O17" s="61">
        <f>G17*DATA!$C$15*J17*I17</f>
        <v>97.60433755607275</v>
      </c>
      <c r="P17" s="47">
        <f>DATA!$C$13*((1+DATA!$C$10)^'BASE CASE'!A17)*'BASE CASE'!I17*'BASE CASE'!J17</f>
        <v>5.7172081779080948</v>
      </c>
      <c r="Q17" s="47">
        <f t="shared" si="1"/>
        <v>1487.9475906783334</v>
      </c>
      <c r="R17" s="34">
        <f>Q17*'EIOPA RATES'!AA26</f>
        <v>1250.951538272519</v>
      </c>
      <c r="T17" s="71">
        <f>B17*(DATA!$C$14-DATA!$C$15)</f>
        <v>526.466333953088</v>
      </c>
      <c r="U17" s="66">
        <f>D17*(DATA!$C$14-DATA!$C$15)</f>
        <v>131.616583488272</v>
      </c>
      <c r="V17" s="67">
        <f t="shared" si="2"/>
        <v>658.08291744136</v>
      </c>
      <c r="W17" s="72">
        <f t="shared" si="3"/>
        <v>67.092394051363769</v>
      </c>
    </row>
    <row r="18" spans="1:27" ht="15" thickBot="1" x14ac:dyDescent="0.35">
      <c r="A18" s="55">
        <v>15</v>
      </c>
      <c r="B18" s="44">
        <f>$B17*EXP('EIOPA RATES'!AF26)</f>
        <v>66609.34698801607</v>
      </c>
      <c r="C18" s="47">
        <f>B18*(1-DATA!$C$14)</f>
        <v>65143.941354279712</v>
      </c>
      <c r="D18" s="47">
        <f>$D17*EXP('EIOPA RATES'!AF26)</f>
        <v>16652.336747004018</v>
      </c>
      <c r="E18" s="47">
        <f>D18*(1-DATA!$C$14)</f>
        <v>16285.985338569928</v>
      </c>
      <c r="F18" s="47">
        <f t="shared" si="0"/>
        <v>83261.68373502008</v>
      </c>
      <c r="G18" s="26">
        <f>F18*(1-DATA!$C$14)</f>
        <v>81429.926692849636</v>
      </c>
      <c r="I18" s="44">
        <f>'MORTALITY RATES MALE'!B78/'MORTALITY RATES MALE'!$B$63</f>
        <v>0.82299633652548365</v>
      </c>
      <c r="J18" s="77">
        <f>(1-DATA!$C$12)*'BASE CASE'!$J17</f>
        <v>8.7354219101251643E-2</v>
      </c>
      <c r="L18" s="59">
        <f>(G18-DATA!$C$11*((1+DATA!$C$10)^'BASE CASE'!A18))*'BASE CASE'!I18*J17*DATA!$C$12</f>
        <v>1032.7485201758902</v>
      </c>
      <c r="M18" s="47">
        <f>MAX(G18,DATA!$C$4)*I17*(1-'MORTALITY RATES MALE'!B78/'MORTALITY RATES MALE'!B77)*J18</f>
        <v>143.93518033983031</v>
      </c>
      <c r="N18" s="47">
        <v>0</v>
      </c>
      <c r="O18" s="61">
        <f>G18*DATA!$C$15*J18*I18</f>
        <v>81.958474683498196</v>
      </c>
      <c r="P18" s="47">
        <f>DATA!$C$13*((1+DATA!$C$10)^'BASE CASE'!A18)*'BASE CASE'!I18*'BASE CASE'!J18</f>
        <v>4.8378719424233605</v>
      </c>
      <c r="Q18" s="47">
        <f t="shared" si="1"/>
        <v>1263.4800471416422</v>
      </c>
      <c r="R18" s="34">
        <f>Q18*'EIOPA RATES'!AA27</f>
        <v>1049.3110883517706</v>
      </c>
      <c r="T18" s="71">
        <f>B18*(DATA!$C$14-DATA!$C$15)</f>
        <v>532.87477590412846</v>
      </c>
      <c r="U18" s="66">
        <f>D18*(DATA!$C$14-DATA!$C$15)</f>
        <v>133.21869397603211</v>
      </c>
      <c r="V18" s="67">
        <f t="shared" si="2"/>
        <v>666.09346988016057</v>
      </c>
      <c r="W18" s="72">
        <f t="shared" si="3"/>
        <v>56.33756057362698</v>
      </c>
      <c r="Z18" s="80" t="s">
        <v>82</v>
      </c>
      <c r="AA18" s="83">
        <f>SUMPRODUCT(R4:R53,A4:A53)/SUM(R4:R53)</f>
        <v>6.1835908575967187</v>
      </c>
    </row>
    <row r="19" spans="1:27" ht="15" thickBot="1" x14ac:dyDescent="0.35">
      <c r="A19" s="54">
        <v>16</v>
      </c>
      <c r="B19" s="44">
        <f>$B18*EXP('EIOPA RATES'!AF27)</f>
        <v>67429.843661589257</v>
      </c>
      <c r="C19" s="47">
        <f>B19*(1-DATA!$C$14)</f>
        <v>65946.387101034299</v>
      </c>
      <c r="D19" s="47">
        <f>$D18*EXP('EIOPA RATES'!AF27)</f>
        <v>16857.460915397314</v>
      </c>
      <c r="E19" s="47">
        <f>D19*(1-DATA!$C$14)</f>
        <v>16486.596775258575</v>
      </c>
      <c r="F19" s="47">
        <f t="shared" si="0"/>
        <v>84287.304576986571</v>
      </c>
      <c r="G19" s="26">
        <f>F19*(1-DATA!$C$14)</f>
        <v>82432.98387629287</v>
      </c>
      <c r="I19" s="44">
        <f>'MORTALITY RATES MALE'!B79/'MORTALITY RATES MALE'!$B$63</f>
        <v>0.80079053923774024</v>
      </c>
      <c r="J19" s="77">
        <f>(1-DATA!$C$12)*'BASE CASE'!$J18</f>
        <v>7.4251086236063898E-2</v>
      </c>
      <c r="L19" s="59">
        <f>(G19-DATA!$C$11*((1+DATA!$C$10)^'BASE CASE'!A19))*'BASE CASE'!I19*J18*DATA!$C$12</f>
        <v>864.67006848280266</v>
      </c>
      <c r="M19" s="47">
        <f>MAX(G19,DATA!$C$4)*I18*(1-'MORTALITY RATES MALE'!B79/'MORTALITY RATES MALE'!B78)*J19</f>
        <v>135.91588048061644</v>
      </c>
      <c r="N19" s="47">
        <v>0</v>
      </c>
      <c r="O19" s="61">
        <f>G19*DATA!$C$15*J19*I19</f>
        <v>68.62001383466108</v>
      </c>
      <c r="P19" s="47">
        <f>DATA!$C$13*((1+DATA!$C$10)^'BASE CASE'!A19)*'BASE CASE'!I19*'BASE CASE'!J19</f>
        <v>4.0812622069162749</v>
      </c>
      <c r="Q19" s="47">
        <f t="shared" si="1"/>
        <v>1073.2872250049966</v>
      </c>
      <c r="R19" s="34">
        <f>Q19*'EIOPA RATES'!AA28</f>
        <v>880.62661307980079</v>
      </c>
      <c r="T19" s="71">
        <f>B19*(DATA!$C$14-DATA!$C$15)</f>
        <v>539.43874929271396</v>
      </c>
      <c r="U19" s="66">
        <f>D19*(DATA!$C$14-DATA!$C$15)</f>
        <v>134.85968732317849</v>
      </c>
      <c r="V19" s="67">
        <f t="shared" si="2"/>
        <v>674.29843661589246</v>
      </c>
      <c r="W19" s="72">
        <f t="shared" si="3"/>
        <v>47.168815682604567</v>
      </c>
    </row>
    <row r="20" spans="1:27" ht="15" thickBot="1" x14ac:dyDescent="0.35">
      <c r="A20" s="54">
        <v>17</v>
      </c>
      <c r="B20" s="44">
        <f>$B19*EXP('EIOPA RATES'!AF28)</f>
        <v>68251.496954059563</v>
      </c>
      <c r="C20" s="47">
        <f>B20*(1-DATA!$C$14)</f>
        <v>66749.964021070249</v>
      </c>
      <c r="D20" s="47">
        <f>$D19*EXP('EIOPA RATES'!AF28)</f>
        <v>17062.874238514891</v>
      </c>
      <c r="E20" s="47">
        <f>D20*(1-DATA!$C$14)</f>
        <v>16687.491005267562</v>
      </c>
      <c r="F20" s="47">
        <f t="shared" si="0"/>
        <v>85314.371192574457</v>
      </c>
      <c r="G20" s="26">
        <f>F20*(1-DATA!$C$14)</f>
        <v>83437.455026337819</v>
      </c>
      <c r="I20" s="44">
        <f>'MORTALITY RATES MALE'!B80/'MORTALITY RATES MALE'!$B$63</f>
        <v>0.77767422927780272</v>
      </c>
      <c r="J20" s="77">
        <f>(1-DATA!$C$12)*'BASE CASE'!$J19</f>
        <v>6.3113423300654309E-2</v>
      </c>
      <c r="L20" s="59">
        <f>(G20-DATA!$C$11*((1+DATA!$C$10)^'BASE CASE'!A20))*'BASE CASE'!I20*J19*DATA!$C$12</f>
        <v>722.44873747207373</v>
      </c>
      <c r="M20" s="47">
        <f>MAX(G20,DATA!$C$4)*I19*(1-'MORTALITY RATES MALE'!B80/'MORTALITY RATES MALE'!B79)*J20</f>
        <v>121.73102959155244</v>
      </c>
      <c r="N20" s="47">
        <v>0</v>
      </c>
      <c r="O20" s="61">
        <f>G20*DATA!$C$15*J20*I20</f>
        <v>57.333509843577112</v>
      </c>
      <c r="P20" s="47">
        <f>DATA!$C$13*((1+DATA!$C$10)^'BASE CASE'!A20)*'BASE CASE'!I20*'BASE CASE'!J20</f>
        <v>3.4363102605808953</v>
      </c>
      <c r="Q20" s="47">
        <f t="shared" si="1"/>
        <v>904.9495871677841</v>
      </c>
      <c r="R20" s="34">
        <f>Q20*'EIOPA RATES'!AA29</f>
        <v>734.02689944023109</v>
      </c>
      <c r="T20" s="71">
        <f>B20*(DATA!$C$14-DATA!$C$15)</f>
        <v>546.01197563247638</v>
      </c>
      <c r="U20" s="66">
        <f>D20*(DATA!$C$14-DATA!$C$15)</f>
        <v>136.50299390811909</v>
      </c>
      <c r="V20" s="67">
        <f t="shared" si="2"/>
        <v>682.51496954059553</v>
      </c>
      <c r="W20" s="72">
        <f t="shared" si="3"/>
        <v>39.410568537111999</v>
      </c>
    </row>
    <row r="21" spans="1:27" ht="15" thickBot="1" x14ac:dyDescent="0.35">
      <c r="A21" s="54">
        <v>18</v>
      </c>
      <c r="B21" s="44">
        <f>$B20*EXP('EIOPA RATES'!AF29)</f>
        <v>69039.945157380906</v>
      </c>
      <c r="C21" s="47">
        <f>B21*(1-DATA!$C$14)</f>
        <v>67521.066363918522</v>
      </c>
      <c r="D21" s="47">
        <f>$D20*EXP('EIOPA RATES'!AF29)</f>
        <v>17259.986289345226</v>
      </c>
      <c r="E21" s="47">
        <f>D21*(1-DATA!$C$14)</f>
        <v>16880.266590979631</v>
      </c>
      <c r="F21" s="47">
        <f t="shared" si="0"/>
        <v>86299.931446726128</v>
      </c>
      <c r="G21" s="26">
        <f>F21*(1-DATA!$C$14)</f>
        <v>84401.332954898156</v>
      </c>
      <c r="I21" s="44">
        <f>'MORTALITY RATES MALE'!B81/'MORTALITY RATES MALE'!$B$63</f>
        <v>0.75285472502517303</v>
      </c>
      <c r="J21" s="77">
        <f>(1-DATA!$C$12)*'BASE CASE'!$J20</f>
        <v>5.3646409805556163E-2</v>
      </c>
      <c r="L21" s="59">
        <f>(G21-DATA!$C$11*((1+DATA!$C$10)^'BASE CASE'!A21))*'BASE CASE'!I21*J20*DATA!$C$12</f>
        <v>601.34883500164699</v>
      </c>
      <c r="M21" s="47">
        <f>MAX(G21,DATA!$C$4)*I20*(1-'MORTALITY RATES MALE'!B81/'MORTALITY RATES MALE'!B80)*J21</f>
        <v>112.37845860752192</v>
      </c>
      <c r="N21" s="47">
        <v>0</v>
      </c>
      <c r="O21" s="61">
        <f>G21*DATA!$C$15*J21*I21</f>
        <v>47.723159080687893</v>
      </c>
      <c r="P21" s="47">
        <f>DATA!$C$13*((1+DATA!$C$10)^'BASE CASE'!A21)*'BASE CASE'!I21*'BASE CASE'!J21</f>
        <v>2.8841971233144394</v>
      </c>
      <c r="Q21" s="47">
        <f t="shared" si="1"/>
        <v>764.33464981317127</v>
      </c>
      <c r="R21" s="34">
        <f>Q21*'EIOPA RATES'!AA30</f>
        <v>613.54133353974657</v>
      </c>
      <c r="T21" s="71">
        <f>B21*(DATA!$C$14-DATA!$C$15)</f>
        <v>552.31956125904719</v>
      </c>
      <c r="U21" s="66">
        <f>D21*(DATA!$C$14-DATA!$C$15)</f>
        <v>138.0798903147618</v>
      </c>
      <c r="V21" s="67">
        <f t="shared" si="2"/>
        <v>690.39945157380896</v>
      </c>
      <c r="W21" s="72">
        <f t="shared" si="3"/>
        <v>32.804494908620157</v>
      </c>
    </row>
    <row r="22" spans="1:27" ht="15" thickBot="1" x14ac:dyDescent="0.35">
      <c r="A22" s="54">
        <v>19</v>
      </c>
      <c r="B22" s="44">
        <f>$B21*EXP('EIOPA RATES'!AF30)</f>
        <v>69763.417800383177</v>
      </c>
      <c r="C22" s="47">
        <f>B22*(1-DATA!$C$14)</f>
        <v>68228.622608774749</v>
      </c>
      <c r="D22" s="47">
        <f>$D21*EXP('EIOPA RATES'!AF30)</f>
        <v>17440.854450095794</v>
      </c>
      <c r="E22" s="47">
        <f>D22*(1-DATA!$C$14)</f>
        <v>17057.155652193687</v>
      </c>
      <c r="F22" s="47">
        <f t="shared" si="0"/>
        <v>87204.272250478971</v>
      </c>
      <c r="G22" s="26">
        <f>F22*(1-DATA!$C$14)</f>
        <v>85285.778260968436</v>
      </c>
      <c r="I22" s="44">
        <f>'MORTALITY RATES MALE'!B82/'MORTALITY RATES MALE'!$B$63</f>
        <v>0.72572144739379141</v>
      </c>
      <c r="J22" s="77">
        <f>(1-DATA!$C$12)*'BASE CASE'!$J21</f>
        <v>4.5599448334722736E-2</v>
      </c>
      <c r="L22" s="59">
        <f>(G22-DATA!$C$11*((1+DATA!$C$10)^'BASE CASE'!A22))*'BASE CASE'!I22*J21*DATA!$C$12</f>
        <v>497.8862163385096</v>
      </c>
      <c r="M22" s="47">
        <f>MAX(G22,DATA!$C$4)*I21*(1-'MORTALITY RATES MALE'!B82/'MORTALITY RATES MALE'!B81)*J22</f>
        <v>105.52089450101263</v>
      </c>
      <c r="N22" s="47">
        <v>0</v>
      </c>
      <c r="O22" s="61">
        <f>G22*DATA!$C$15*J22*I22</f>
        <v>39.512471828538345</v>
      </c>
      <c r="P22" s="47">
        <f>DATA!$C$13*((1+DATA!$C$10)^'BASE CASE'!A22)*'BASE CASE'!I22*'BASE CASE'!J22</f>
        <v>2.4104760148649973</v>
      </c>
      <c r="Q22" s="47">
        <f t="shared" si="1"/>
        <v>645.3300586829256</v>
      </c>
      <c r="R22" s="34">
        <f>Q22*'EIOPA RATES'!AA31</f>
        <v>513.22865435545555</v>
      </c>
      <c r="T22" s="71">
        <f>B22*(DATA!$C$14-DATA!$C$15)</f>
        <v>558.10734240306533</v>
      </c>
      <c r="U22" s="66">
        <f>D22*(DATA!$C$14-DATA!$C$15)</f>
        <v>139.52683560076633</v>
      </c>
      <c r="V22" s="67">
        <f t="shared" si="2"/>
        <v>697.63417800383172</v>
      </c>
      <c r="W22" s="72">
        <f t="shared" si="3"/>
        <v>27.160538109699669</v>
      </c>
    </row>
    <row r="23" spans="1:27" ht="15" thickBot="1" x14ac:dyDescent="0.35">
      <c r="A23" s="55">
        <v>20</v>
      </c>
      <c r="B23" s="44">
        <f>$B22*EXP('EIOPA RATES'!AF31)</f>
        <v>70414.001594725414</v>
      </c>
      <c r="C23" s="47">
        <f>B23*(1-DATA!$C$14)</f>
        <v>68864.893559641452</v>
      </c>
      <c r="D23" s="47">
        <f>$D22*EXP('EIOPA RATES'!AF31)</f>
        <v>17603.500398681354</v>
      </c>
      <c r="E23" s="47">
        <f>D23*(1-DATA!$C$14)</f>
        <v>17216.223389910363</v>
      </c>
      <c r="F23" s="47">
        <f t="shared" si="0"/>
        <v>88017.501993406768</v>
      </c>
      <c r="G23" s="26">
        <f>F23*(1-DATA!$C$14)</f>
        <v>86081.116949551812</v>
      </c>
      <c r="I23" s="44">
        <f>'MORTALITY RATES MALE'!B83/'MORTALITY RATES MALE'!$B$63</f>
        <v>0.69585663174582768</v>
      </c>
      <c r="J23" s="77">
        <f>(1-DATA!$C$12)*'BASE CASE'!$J22</f>
        <v>3.8759531084514326E-2</v>
      </c>
      <c r="L23" s="59">
        <f>(G23-DATA!$C$11*((1+DATA!$C$10)^'BASE CASE'!A23))*'BASE CASE'!I23*J22*DATA!$C$12</f>
        <v>409.57038702693154</v>
      </c>
      <c r="M23" s="47">
        <f>MAX(G23,DATA!$C$4)*I22*(1-'MORTALITY RATES MALE'!B83/'MORTALITY RATES MALE'!B82)*J23</f>
        <v>99.642874158687235</v>
      </c>
      <c r="N23" s="47">
        <v>0</v>
      </c>
      <c r="O23" s="61">
        <f>G23*DATA!$C$15*J23*I23</f>
        <v>32.503805765823039</v>
      </c>
      <c r="P23" s="47">
        <f>DATA!$C$13*((1+DATA!$C$10)^'BASE CASE'!A23)*'BASE CASE'!I23*'BASE CASE'!J23</f>
        <v>2.0038800630596216</v>
      </c>
      <c r="Q23" s="47">
        <f t="shared" si="1"/>
        <v>543.72094701450135</v>
      </c>
      <c r="R23" s="34">
        <f>Q23*'EIOPA RATES'!AA32</f>
        <v>428.29374291875922</v>
      </c>
      <c r="T23" s="71">
        <f>B23*(DATA!$C$14-DATA!$C$15)</f>
        <v>563.31201275780325</v>
      </c>
      <c r="U23" s="66">
        <f>D23*(DATA!$C$14-DATA!$C$15)</f>
        <v>140.82800318945081</v>
      </c>
      <c r="V23" s="67">
        <f t="shared" si="2"/>
        <v>704.14001594725403</v>
      </c>
      <c r="W23" s="72">
        <f t="shared" si="3"/>
        <v>22.342840484489376</v>
      </c>
    </row>
    <row r="24" spans="1:27" ht="15" thickBot="1" x14ac:dyDescent="0.35">
      <c r="A24" s="54">
        <v>21</v>
      </c>
      <c r="B24" s="44">
        <f>$B23*EXP('EIOPA RATES'!AF32)</f>
        <v>71092.266782397666</v>
      </c>
      <c r="C24" s="47">
        <f>B24*(1-DATA!$C$14)</f>
        <v>69528.236913184912</v>
      </c>
      <c r="D24" s="47">
        <f>$D23*EXP('EIOPA RATES'!AF32)</f>
        <v>17773.066695599417</v>
      </c>
      <c r="E24" s="47">
        <f>D24*(1-DATA!$C$14)</f>
        <v>17382.059228296228</v>
      </c>
      <c r="F24" s="47">
        <f t="shared" si="0"/>
        <v>88865.333477997076</v>
      </c>
      <c r="G24" s="26">
        <f>F24*(1-DATA!$C$14)</f>
        <v>86910.296141481143</v>
      </c>
      <c r="I24" s="44">
        <f>'MORTALITY RATES MALE'!B84/'MORTALITY RATES MALE'!$B$63</f>
        <v>0.66379587377080784</v>
      </c>
      <c r="J24" s="77">
        <f>(1-DATA!$C$12)*'BASE CASE'!$J23</f>
        <v>3.2945601421837174E-2</v>
      </c>
      <c r="L24" s="59">
        <f>(G24-DATA!$C$11*((1+DATA!$C$10)^'BASE CASE'!A24))*'BASE CASE'!I24*J23*DATA!$C$12</f>
        <v>335.29266145623995</v>
      </c>
      <c r="M24" s="47">
        <f>MAX(G24,DATA!$C$4)*I23*(1-'MORTALITY RATES MALE'!B84/'MORTALITY RATES MALE'!B83)*J24</f>
        <v>91.799952273714013</v>
      </c>
      <c r="N24" s="47">
        <v>0</v>
      </c>
      <c r="O24" s="61">
        <f>G24*DATA!$C$15*J24*I24</f>
        <v>26.609165451040798</v>
      </c>
      <c r="P24" s="47">
        <f>DATA!$C$13*((1+DATA!$C$10)^'BASE CASE'!A24)*'BASE CASE'!I24*'BASE CASE'!J24</f>
        <v>1.6573170557909722</v>
      </c>
      <c r="Q24" s="47">
        <f t="shared" si="1"/>
        <v>455.35909623678577</v>
      </c>
      <c r="R24" s="34">
        <f>Q24*'EIOPA RATES'!AA33</f>
        <v>355.10000073983105</v>
      </c>
      <c r="T24" s="71">
        <f>B24*(DATA!$C$14-DATA!$C$15)</f>
        <v>568.73813425918127</v>
      </c>
      <c r="U24" s="66">
        <f>D24*(DATA!$C$14-DATA!$C$15)</f>
        <v>142.18453356479532</v>
      </c>
      <c r="V24" s="67">
        <f t="shared" si="2"/>
        <v>710.92266782397655</v>
      </c>
      <c r="W24" s="72">
        <f t="shared" si="3"/>
        <v>18.290914712612462</v>
      </c>
    </row>
    <row r="25" spans="1:27" ht="15" thickBot="1" x14ac:dyDescent="0.35">
      <c r="A25" s="54">
        <v>22</v>
      </c>
      <c r="B25" s="44">
        <f>$B24*EXP('EIOPA RATES'!AF33)</f>
        <v>71811.065435460274</v>
      </c>
      <c r="C25" s="47">
        <f>B25*(1-DATA!$C$14)</f>
        <v>70231.221995880143</v>
      </c>
      <c r="D25" s="47">
        <f>$D24*EXP('EIOPA RATES'!AF33)</f>
        <v>17952.766358865068</v>
      </c>
      <c r="E25" s="47">
        <f>D25*(1-DATA!$C$14)</f>
        <v>17557.805498970036</v>
      </c>
      <c r="F25" s="47">
        <f t="shared" si="0"/>
        <v>89763.83179432535</v>
      </c>
      <c r="G25" s="26">
        <f>F25*(1-DATA!$C$14)</f>
        <v>87789.02749485019</v>
      </c>
      <c r="I25" s="44">
        <f>'MORTALITY RATES MALE'!B85/'MORTALITY RATES MALE'!$B$63</f>
        <v>0.62830730338282237</v>
      </c>
      <c r="J25" s="77">
        <f>(1-DATA!$C$12)*'BASE CASE'!$J24</f>
        <v>2.8003761208561597E-2</v>
      </c>
      <c r="L25" s="59">
        <f>(G25-DATA!$C$11*((1+DATA!$C$10)^'BASE CASE'!A25))*'BASE CASE'!I25*J24*DATA!$C$12</f>
        <v>272.48842465055992</v>
      </c>
      <c r="M25" s="47">
        <f>MAX(G25,DATA!$C$4)*I24*(1-'MORTALITY RATES MALE'!B85/'MORTALITY RATES MALE'!B84)*J25</f>
        <v>87.245916355134923</v>
      </c>
      <c r="N25" s="47">
        <v>0</v>
      </c>
      <c r="O25" s="61">
        <f>G25*DATA!$C$15*J25*I25</f>
        <v>21.625031431737426</v>
      </c>
      <c r="P25" s="47">
        <f>DATA!$C$13*((1+DATA!$C$10)^'BASE CASE'!A25)*'BASE CASE'!I25*'BASE CASE'!J25</f>
        <v>1.3600731177984233</v>
      </c>
      <c r="Q25" s="47">
        <f t="shared" si="1"/>
        <v>382.71944555523072</v>
      </c>
      <c r="R25" s="34">
        <f>Q25*'EIOPA RATES'!AA34</f>
        <v>295.32899325241681</v>
      </c>
      <c r="T25" s="71">
        <f>B25*(DATA!$C$14-DATA!$C$15)</f>
        <v>574.48852348368212</v>
      </c>
      <c r="U25" s="66">
        <f>D25*(DATA!$C$14-DATA!$C$15)</f>
        <v>143.62213087092053</v>
      </c>
      <c r="V25" s="67">
        <f t="shared" si="2"/>
        <v>718.11065435460262</v>
      </c>
      <c r="W25" s="72">
        <f t="shared" si="3"/>
        <v>14.864863248088136</v>
      </c>
    </row>
    <row r="26" spans="1:27" ht="15" thickBot="1" x14ac:dyDescent="0.35">
      <c r="A26" s="54">
        <v>23</v>
      </c>
      <c r="B26" s="44">
        <f>$B25*EXP('EIOPA RATES'!AF34)</f>
        <v>72570.893616174013</v>
      </c>
      <c r="C26" s="47">
        <f>B26*(1-DATA!$C$14)</f>
        <v>70974.333956618182</v>
      </c>
      <c r="D26" s="47">
        <f>$D25*EXP('EIOPA RATES'!AF34)</f>
        <v>18142.723404043503</v>
      </c>
      <c r="E26" s="47">
        <f>D26*(1-DATA!$C$14)</f>
        <v>17743.583489154546</v>
      </c>
      <c r="F26" s="47">
        <f t="shared" si="0"/>
        <v>90713.617020217513</v>
      </c>
      <c r="G26" s="26">
        <f>F26*(1-DATA!$C$14)</f>
        <v>88717.91744577272</v>
      </c>
      <c r="I26" s="44">
        <f>'MORTALITY RATES MALE'!B86/'MORTALITY RATES MALE'!$B$63</f>
        <v>0.59080489320221952</v>
      </c>
      <c r="J26" s="77">
        <f>(1-DATA!$C$12)*'BASE CASE'!$J25</f>
        <v>2.3803197027277356E-2</v>
      </c>
      <c r="L26" s="59">
        <f>(G26-DATA!$C$11*((1+DATA!$C$10)^'BASE CASE'!A26))*'BASE CASE'!I26*J25*DATA!$C$12</f>
        <v>220.09421821002101</v>
      </c>
      <c r="M26" s="47">
        <f>MAX(G26,DATA!$C$4)*I25*(1-'MORTALITY RATES MALE'!B86/'MORTALITY RATES MALE'!B85)*J26</f>
        <v>79.196467327687145</v>
      </c>
      <c r="N26" s="47">
        <v>0</v>
      </c>
      <c r="O26" s="61">
        <f>G26*DATA!$C$15*J26*I26</f>
        <v>17.467017259605139</v>
      </c>
      <c r="P26" s="47">
        <f>DATA!$C$13*((1+DATA!$C$10)^'BASE CASE'!A26)*'BASE CASE'!I26*'BASE CASE'!J26</f>
        <v>1.1088002875246785</v>
      </c>
      <c r="Q26" s="47">
        <f t="shared" si="1"/>
        <v>317.86650308483797</v>
      </c>
      <c r="R26" s="34">
        <f>Q26*'EIOPA RATES'!AA35</f>
        <v>242.60966764225719</v>
      </c>
      <c r="T26" s="71">
        <f>B26*(DATA!$C$14-DATA!$C$15)</f>
        <v>580.56714892939203</v>
      </c>
      <c r="U26" s="66">
        <f>D26*(DATA!$C$14-DATA!$C$15)</f>
        <v>145.14178723234801</v>
      </c>
      <c r="V26" s="67">
        <f t="shared" si="2"/>
        <v>725.70893616173998</v>
      </c>
      <c r="W26" s="72">
        <f t="shared" si="3"/>
        <v>12.006679561860174</v>
      </c>
    </row>
    <row r="27" spans="1:27" ht="15" thickBot="1" x14ac:dyDescent="0.35">
      <c r="A27" s="54">
        <v>24</v>
      </c>
      <c r="B27" s="44">
        <f>$B26*EXP('EIOPA RATES'!AF35)</f>
        <v>73371.042241395277</v>
      </c>
      <c r="C27" s="47">
        <f>B27*(1-DATA!$C$14)</f>
        <v>71756.87931208458</v>
      </c>
      <c r="D27" s="47">
        <f>$D26*EXP('EIOPA RATES'!AF35)</f>
        <v>18342.760560348819</v>
      </c>
      <c r="E27" s="47">
        <f>D27*(1-DATA!$C$14)</f>
        <v>17939.219828021145</v>
      </c>
      <c r="F27" s="47">
        <f t="shared" si="0"/>
        <v>91713.802801744096</v>
      </c>
      <c r="G27" s="26">
        <f>F27*(1-DATA!$C$14)</f>
        <v>89696.099140105725</v>
      </c>
      <c r="I27" s="44">
        <f>'MORTALITY RATES MALE'!B87/'MORTALITY RATES MALE'!$B$63</f>
        <v>0.55137433853932338</v>
      </c>
      <c r="J27" s="77">
        <f>(1-DATA!$C$12)*'BASE CASE'!$J26</f>
        <v>2.0232717473185752E-2</v>
      </c>
      <c r="L27" s="59">
        <f>(G27-DATA!$C$11*((1+DATA!$C$10)^'BASE CASE'!A27))*'BASE CASE'!I27*J26*DATA!$C$12</f>
        <v>176.51876179777861</v>
      </c>
      <c r="M27" s="47">
        <f>MAX(G27,DATA!$C$4)*I26*(1-'MORTALITY RATES MALE'!B87/'MORTALITY RATES MALE'!B86)*J27</f>
        <v>71.558406269418199</v>
      </c>
      <c r="N27" s="47">
        <v>0</v>
      </c>
      <c r="O27" s="61">
        <f>G27*DATA!$C$15*J27*I27</f>
        <v>14.008845923031966</v>
      </c>
      <c r="P27" s="47">
        <f>DATA!$C$13*((1+DATA!$C$10)^'BASE CASE'!A27)*'BASE CASE'!I27*'BASE CASE'!J27</f>
        <v>0.89717031098723543</v>
      </c>
      <c r="Q27" s="47">
        <f t="shared" si="1"/>
        <v>262.983184301216</v>
      </c>
      <c r="R27" s="34">
        <f>Q27*'EIOPA RATES'!AA36</f>
        <v>198.4523950745801</v>
      </c>
      <c r="T27" s="71">
        <f>B27*(DATA!$C$14-DATA!$C$15)</f>
        <v>586.96833793116207</v>
      </c>
      <c r="U27" s="66">
        <f>D27*(DATA!$C$14-DATA!$C$15)</f>
        <v>146.74208448279052</v>
      </c>
      <c r="V27" s="67">
        <f t="shared" si="2"/>
        <v>733.71042241395253</v>
      </c>
      <c r="W27" s="72">
        <f t="shared" si="3"/>
        <v>9.6295619068460478</v>
      </c>
    </row>
    <row r="28" spans="1:27" ht="15" thickBot="1" x14ac:dyDescent="0.35">
      <c r="A28" s="55">
        <v>25</v>
      </c>
      <c r="B28" s="44">
        <f>$B27*EXP('EIOPA RATES'!AF36)</f>
        <v>74209.52674989657</v>
      </c>
      <c r="C28" s="47">
        <f>B28*(1-DATA!$C$14)</f>
        <v>72576.917161398844</v>
      </c>
      <c r="D28" s="47">
        <f>$D27*EXP('EIOPA RATES'!AF36)</f>
        <v>18552.381687474142</v>
      </c>
      <c r="E28" s="47">
        <f>D28*(1-DATA!$C$14)</f>
        <v>18144.229290349711</v>
      </c>
      <c r="F28" s="47">
        <f t="shared" si="0"/>
        <v>92761.908437370716</v>
      </c>
      <c r="G28" s="26">
        <f>F28*(1-DATA!$C$14)</f>
        <v>90721.146451748558</v>
      </c>
      <c r="I28" s="44">
        <f>'MORTALITY RATES MALE'!B88/'MORTALITY RATES MALE'!$B$63</f>
        <v>0.50986567260106685</v>
      </c>
      <c r="J28" s="77">
        <f>(1-DATA!$C$12)*'BASE CASE'!$J27</f>
        <v>1.7197809852207889E-2</v>
      </c>
      <c r="L28" s="59">
        <f>(G28-DATA!$C$11*((1+DATA!$C$10)^'BASE CASE'!A28))*'BASE CASE'!I28*J27*DATA!$C$12</f>
        <v>140.33069464242871</v>
      </c>
      <c r="M28" s="47">
        <f>MAX(G28,DATA!$C$4)*I27*(1-'MORTALITY RATES MALE'!B88/'MORTALITY RATES MALE'!B87)*J28</f>
        <v>64.762029229861255</v>
      </c>
      <c r="N28" s="47">
        <v>0</v>
      </c>
      <c r="O28" s="61">
        <f>G28*DATA!$C$15*J28*I28</f>
        <v>11.136929791473838</v>
      </c>
      <c r="P28" s="47">
        <f>DATA!$C$13*((1+DATA!$C$10)^'BASE CASE'!A28)*'BASE CASE'!I28*'BASE CASE'!J28</f>
        <v>0.71928866211169284</v>
      </c>
      <c r="Q28" s="47">
        <f t="shared" si="1"/>
        <v>216.94894232587552</v>
      </c>
      <c r="R28" s="34">
        <f>Q28*'EIOPA RATES'!AA37</f>
        <v>161.82726250415649</v>
      </c>
      <c r="T28" s="71">
        <f>B28*(DATA!$C$14-DATA!$C$15)</f>
        <v>593.67621399917243</v>
      </c>
      <c r="U28" s="66">
        <f>D28*(DATA!$C$14-DATA!$C$15)</f>
        <v>148.41905349979311</v>
      </c>
      <c r="V28" s="67">
        <f t="shared" si="2"/>
        <v>742.09526749896554</v>
      </c>
      <c r="W28" s="72">
        <f t="shared" si="3"/>
        <v>7.6554311089163845</v>
      </c>
    </row>
    <row r="29" spans="1:27" ht="15" thickBot="1" x14ac:dyDescent="0.35">
      <c r="A29" s="54">
        <v>26</v>
      </c>
      <c r="B29" s="44">
        <f>$B28*EXP('EIOPA RATES'!AF37)</f>
        <v>75074.746876701189</v>
      </c>
      <c r="C29" s="47">
        <f>B29*(1-DATA!$C$14)</f>
        <v>73423.102445413766</v>
      </c>
      <c r="D29" s="47">
        <f>$D28*EXP('EIOPA RATES'!AF37)</f>
        <v>18768.686719175297</v>
      </c>
      <c r="E29" s="47">
        <f>D29*(1-DATA!$C$14)</f>
        <v>18355.775611353441</v>
      </c>
      <c r="F29" s="47">
        <f t="shared" si="0"/>
        <v>93843.433595876486</v>
      </c>
      <c r="G29" s="26">
        <f>F29*(1-DATA!$C$14)</f>
        <v>91778.878056767207</v>
      </c>
      <c r="I29" s="44">
        <f>'MORTALITY RATES MALE'!B89/'MORTALITY RATES MALE'!$B$63</f>
        <v>0.46754290121473102</v>
      </c>
      <c r="J29" s="77">
        <f>(1-DATA!$C$12)*'BASE CASE'!$J28</f>
        <v>1.4618138374376706E-2</v>
      </c>
      <c r="L29" s="59">
        <f>(G29-DATA!$C$11*((1+DATA!$C$10)^'BASE CASE'!A29))*'BASE CASE'!I29*J28*DATA!$C$12</f>
        <v>110.65478882544953</v>
      </c>
      <c r="M29" s="47">
        <f>MAX(G29,DATA!$C$4)*I28*(1-'MORTALITY RATES MALE'!B89/'MORTALITY RATES MALE'!B88)*J29</f>
        <v>56.781768070900164</v>
      </c>
      <c r="N29" s="47">
        <v>0</v>
      </c>
      <c r="O29" s="61">
        <f>G29*DATA!$C$15*J29*I29</f>
        <v>8.7818156501817501</v>
      </c>
      <c r="P29" s="47">
        <f>DATA!$C$13*((1+DATA!$C$10)^'BASE CASE'!A29)*'BASE CASE'!I29*'BASE CASE'!J29</f>
        <v>0.57185774334864736</v>
      </c>
      <c r="Q29" s="47">
        <f t="shared" si="1"/>
        <v>176.7902302898801</v>
      </c>
      <c r="R29" s="34">
        <f>Q29*'EIOPA RATES'!AA38</f>
        <v>130.30417200337519</v>
      </c>
      <c r="T29" s="71">
        <f>B29*(DATA!$C$14-DATA!$C$15)</f>
        <v>600.59797501360936</v>
      </c>
      <c r="U29" s="66">
        <f>D29*(DATA!$C$14-DATA!$C$15)</f>
        <v>150.14949375340234</v>
      </c>
      <c r="V29" s="67">
        <f t="shared" si="2"/>
        <v>750.7474687670117</v>
      </c>
      <c r="W29" s="72">
        <f t="shared" si="3"/>
        <v>6.0365456171447454</v>
      </c>
    </row>
    <row r="30" spans="1:27" ht="15" thickBot="1" x14ac:dyDescent="0.35">
      <c r="A30" s="54">
        <v>27</v>
      </c>
      <c r="B30" s="44">
        <f>$B29*EXP('EIOPA RATES'!AF38)</f>
        <v>75978.019306832633</v>
      </c>
      <c r="C30" s="47">
        <f>B30*(1-DATA!$C$14)</f>
        <v>74306.502882082321</v>
      </c>
      <c r="D30" s="47">
        <f>$D29*EXP('EIOPA RATES'!AF38)</f>
        <v>18994.504826708158</v>
      </c>
      <c r="E30" s="47">
        <f>D30*(1-DATA!$C$14)</f>
        <v>18576.62572052058</v>
      </c>
      <c r="F30" s="47">
        <f t="shared" si="0"/>
        <v>94972.524133540792</v>
      </c>
      <c r="G30" s="26">
        <f>F30*(1-DATA!$C$14)</f>
        <v>92883.128602602897</v>
      </c>
      <c r="I30" s="44">
        <f>'MORTALITY RATES MALE'!B90/'MORTALITY RATES MALE'!$B$63</f>
        <v>0.4238168691218373</v>
      </c>
      <c r="J30" s="77">
        <f>(1-DATA!$C$12)*'BASE CASE'!$J29</f>
        <v>1.24254176182202E-2</v>
      </c>
      <c r="L30" s="59">
        <f>(G30-DATA!$C$11*((1+DATA!$C$10)^'BASE CASE'!A30))*'BASE CASE'!I30*J29*DATA!$C$12</f>
        <v>86.285685652471216</v>
      </c>
      <c r="M30" s="47">
        <f>MAX(G30,DATA!$C$4)*I29*(1-'MORTALITY RATES MALE'!B90/'MORTALITY RATES MALE'!B89)*J30</f>
        <v>50.464723596502147</v>
      </c>
      <c r="N30" s="47">
        <v>0</v>
      </c>
      <c r="O30" s="61">
        <f>G30*DATA!$C$15*J30*I30</f>
        <v>6.8478478802887093</v>
      </c>
      <c r="P30" s="47">
        <f>DATA!$C$13*((1+DATA!$C$10)^'BASE CASE'!A30)*'BASE CASE'!I30*'BASE CASE'!J30</f>
        <v>0.44943187964157583</v>
      </c>
      <c r="Q30" s="47">
        <f t="shared" si="1"/>
        <v>144.04768900890363</v>
      </c>
      <c r="R30" s="34">
        <f>Q30*'EIOPA RATES'!AA39</f>
        <v>104.89113315423597</v>
      </c>
      <c r="T30" s="71">
        <f>B30*(DATA!$C$14-DATA!$C$15)</f>
        <v>607.82415445466097</v>
      </c>
      <c r="U30" s="66">
        <f>D30*(DATA!$C$14-DATA!$C$15)</f>
        <v>151.95603861366524</v>
      </c>
      <c r="V30" s="67">
        <f t="shared" si="2"/>
        <v>759.78019306832618</v>
      </c>
      <c r="W30" s="72">
        <f t="shared" si="3"/>
        <v>4.7071525701835046</v>
      </c>
    </row>
    <row r="31" spans="1:27" ht="15" thickBot="1" x14ac:dyDescent="0.35">
      <c r="A31" s="54">
        <v>28</v>
      </c>
      <c r="B31" s="44">
        <f>$B30*EXP('EIOPA RATES'!AF39)</f>
        <v>76905.171504221013</v>
      </c>
      <c r="C31" s="47">
        <f>B31*(1-DATA!$C$14)</f>
        <v>75213.257731128149</v>
      </c>
      <c r="D31" s="47">
        <f>$D30*EXP('EIOPA RATES'!AF39)</f>
        <v>19226.292876055253</v>
      </c>
      <c r="E31" s="47">
        <f>D31*(1-DATA!$C$14)</f>
        <v>18803.314432782037</v>
      </c>
      <c r="F31" s="47">
        <f t="shared" si="0"/>
        <v>96131.464380276273</v>
      </c>
      <c r="G31" s="26">
        <f>F31*(1-DATA!$C$14)</f>
        <v>94016.572163910198</v>
      </c>
      <c r="I31" s="44">
        <f>'MORTALITY RATES MALE'!B91/'MORTALITY RATES MALE'!$B$63</f>
        <v>0.37850547378794697</v>
      </c>
      <c r="J31" s="77">
        <f>(1-DATA!$C$12)*'BASE CASE'!$J30</f>
        <v>1.0561604975487169E-2</v>
      </c>
      <c r="L31" s="59">
        <f>(G31-DATA!$C$11*((1+DATA!$C$10)^'BASE CASE'!A31))*'BASE CASE'!I31*J30*DATA!$C$12</f>
        <v>66.300675494658321</v>
      </c>
      <c r="M31" s="47">
        <f>MAX(G31,DATA!$C$4)*I30*(1-'MORTALITY RATES MALE'!B91/'MORTALITY RATES MALE'!B90)*J31</f>
        <v>44.992670282341059</v>
      </c>
      <c r="N31" s="47">
        <v>0</v>
      </c>
      <c r="O31" s="61">
        <f>G31*DATA!$C$15*J31*I31</f>
        <v>5.261802378716621</v>
      </c>
      <c r="P31" s="47">
        <f>DATA!$C$13*((1+DATA!$C$10)^'BASE CASE'!A31)*'BASE CASE'!I31*'BASE CASE'!J31</f>
        <v>0.34799812030850796</v>
      </c>
      <c r="Q31" s="47">
        <f t="shared" si="1"/>
        <v>116.90314627602451</v>
      </c>
      <c r="R31" s="34">
        <f>Q31*'EIOPA RATES'!AA40</f>
        <v>84.073443081865477</v>
      </c>
      <c r="T31" s="71">
        <f>B31*(DATA!$C$14-DATA!$C$15)</f>
        <v>615.24137203376802</v>
      </c>
      <c r="U31" s="66">
        <f>D31*(DATA!$C$14-DATA!$C$15)</f>
        <v>153.810343008442</v>
      </c>
      <c r="V31" s="67">
        <f t="shared" si="2"/>
        <v>769.05171504221005</v>
      </c>
      <c r="W31" s="72">
        <f t="shared" si="3"/>
        <v>3.6169183404420751</v>
      </c>
    </row>
    <row r="32" spans="1:27" ht="15" thickBot="1" x14ac:dyDescent="0.35">
      <c r="A32" s="54">
        <v>29</v>
      </c>
      <c r="B32" s="44">
        <f>$B31*EXP('EIOPA RATES'!AF40)</f>
        <v>77867.34968238094</v>
      </c>
      <c r="C32" s="47">
        <f>B32*(1-DATA!$C$14)</f>
        <v>76154.267989368556</v>
      </c>
      <c r="D32" s="47">
        <f>$D31*EXP('EIOPA RATES'!AF40)</f>
        <v>19466.837420595235</v>
      </c>
      <c r="E32" s="47">
        <f>D32*(1-DATA!$C$14)</f>
        <v>19038.566997342139</v>
      </c>
      <c r="F32" s="47">
        <f t="shared" si="0"/>
        <v>97334.187102976168</v>
      </c>
      <c r="G32" s="26">
        <f>F32*(1-DATA!$C$14)</f>
        <v>95192.834986710688</v>
      </c>
      <c r="I32" s="44">
        <f>'MORTALITY RATES MALE'!B92/'MORTALITY RATES MALE'!$B$63</f>
        <v>0.33229427769565312</v>
      </c>
      <c r="J32" s="77">
        <f>(1-DATA!$C$12)*'BASE CASE'!$J31</f>
        <v>8.9773642291640938E-3</v>
      </c>
      <c r="L32" s="59">
        <f>(G32-DATA!$C$11*((1+DATA!$C$10)^'BASE CASE'!A32))*'BASE CASE'!I32*J31*DATA!$C$12</f>
        <v>50.094060391146407</v>
      </c>
      <c r="M32" s="47">
        <f>MAX(G32,DATA!$C$4)*I31*(1-'MORTALITY RATES MALE'!B92/'MORTALITY RATES MALE'!B91)*J32</f>
        <v>39.491198692696045</v>
      </c>
      <c r="N32" s="47">
        <v>0</v>
      </c>
      <c r="O32" s="61">
        <f>G32*DATA!$C$15*J32*I32</f>
        <v>3.9756121105808373</v>
      </c>
      <c r="P32" s="47">
        <f>DATA!$C$13*((1+DATA!$C$10)^'BASE CASE'!A32)*'BASE CASE'!I32*'BASE CASE'!J32</f>
        <v>0.26487849105159827</v>
      </c>
      <c r="Q32" s="47">
        <f t="shared" si="1"/>
        <v>93.825749685474904</v>
      </c>
      <c r="R32" s="34">
        <f>Q32*'EIOPA RATES'!AA41</f>
        <v>66.637976026424994</v>
      </c>
      <c r="T32" s="71">
        <f>B32*(DATA!$C$14-DATA!$C$15)</f>
        <v>622.93879745904735</v>
      </c>
      <c r="U32" s="66">
        <f>D32*(DATA!$C$14-DATA!$C$15)</f>
        <v>155.73469936476184</v>
      </c>
      <c r="V32" s="67">
        <f t="shared" si="2"/>
        <v>778.67349682380916</v>
      </c>
      <c r="W32" s="72">
        <f t="shared" si="3"/>
        <v>2.73280205569991</v>
      </c>
    </row>
    <row r="33" spans="1:23" ht="15" thickBot="1" x14ac:dyDescent="0.35">
      <c r="A33" s="55">
        <v>30</v>
      </c>
      <c r="B33" s="44">
        <f>$B32*EXP('EIOPA RATES'!AF41)</f>
        <v>78847.562541561085</v>
      </c>
      <c r="C33" s="47">
        <f>B33*(1-DATA!$C$14)</f>
        <v>77112.916165646733</v>
      </c>
      <c r="D33" s="47">
        <f>$D32*EXP('EIOPA RATES'!AF41)</f>
        <v>19711.890635390271</v>
      </c>
      <c r="E33" s="47">
        <f>D33*(1-DATA!$C$14)</f>
        <v>19278.229041411683</v>
      </c>
      <c r="F33" s="47">
        <f t="shared" si="0"/>
        <v>98559.453176951356</v>
      </c>
      <c r="G33" s="26">
        <f>F33*(1-DATA!$C$14)</f>
        <v>96391.14520705842</v>
      </c>
      <c r="I33" s="44">
        <f>'MORTALITY RATES MALE'!B93/'MORTALITY RATES MALE'!$B$63</f>
        <v>0.28638301518949377</v>
      </c>
      <c r="J33" s="77">
        <f>(1-DATA!$C$12)*'BASE CASE'!$J32</f>
        <v>7.6307595947894798E-3</v>
      </c>
      <c r="L33" s="59">
        <f>(G33-DATA!$C$11*((1+DATA!$C$10)^'BASE CASE'!A33))*'BASE CASE'!I33*J32*DATA!$C$12</f>
        <v>37.15876299872081</v>
      </c>
      <c r="M33" s="47">
        <f>MAX(G33,DATA!$C$4)*I32*(1-'MORTALITY RATES MALE'!B93/'MORTALITY RATES MALE'!B92)*J33</f>
        <v>33.769462414277903</v>
      </c>
      <c r="N33" s="47">
        <v>0</v>
      </c>
      <c r="O33" s="61">
        <f>G33*DATA!$C$15*J33*I33</f>
        <v>2.9490368845170503</v>
      </c>
      <c r="P33" s="47">
        <f>DATA!$C$13*((1+DATA!$C$10)^'BASE CASE'!A33)*'BASE CASE'!I33*'BASE CASE'!J33</f>
        <v>0.19792022949986476</v>
      </c>
      <c r="Q33" s="47">
        <f t="shared" si="1"/>
        <v>74.075182527015642</v>
      </c>
      <c r="R33" s="34">
        <f>Q33*'EIOPA RATES'!AA42</f>
        <v>51.938892180714753</v>
      </c>
      <c r="T33" s="71">
        <f>B33*(DATA!$C$14-DATA!$C$15)</f>
        <v>630.7805003324886</v>
      </c>
      <c r="U33" s="66">
        <f>D33*(DATA!$C$14-DATA!$C$15)</f>
        <v>157.69512508312215</v>
      </c>
      <c r="V33" s="67">
        <f t="shared" si="2"/>
        <v>788.47562541561069</v>
      </c>
      <c r="W33" s="72">
        <f t="shared" si="3"/>
        <v>2.0271429496087365</v>
      </c>
    </row>
    <row r="34" spans="1:23" ht="15" thickBot="1" x14ac:dyDescent="0.35">
      <c r="A34" s="54">
        <v>31</v>
      </c>
      <c r="B34" s="44">
        <f>$B33*EXP('EIOPA RATES'!AF42)</f>
        <v>79867.129377340316</v>
      </c>
      <c r="C34" s="47">
        <f>B34*(1-DATA!$C$14)</f>
        <v>78110.052531038833</v>
      </c>
      <c r="D34" s="47">
        <f>$D33*EXP('EIOPA RATES'!AF42)</f>
        <v>19966.782344335079</v>
      </c>
      <c r="E34" s="47">
        <f>D34*(1-DATA!$C$14)</f>
        <v>19527.513132759708</v>
      </c>
      <c r="F34" s="47">
        <f t="shared" si="0"/>
        <v>99833.911721675395</v>
      </c>
      <c r="G34" s="26">
        <f>F34*(1-DATA!$C$14)</f>
        <v>97637.565663798538</v>
      </c>
      <c r="I34" s="44">
        <f>'MORTALITY RATES MALE'!B94/'MORTALITY RATES MALE'!$B$63</f>
        <v>0.24177860616577757</v>
      </c>
      <c r="J34" s="77">
        <f>(1-DATA!$C$12)*'BASE CASE'!$J33</f>
        <v>6.486145655571058E-3</v>
      </c>
      <c r="L34" s="59">
        <f>(G34-DATA!$C$11*((1+DATA!$C$10)^'BASE CASE'!A34))*'BASE CASE'!I34*J33*DATA!$C$12</f>
        <v>27.010302580605465</v>
      </c>
      <c r="M34" s="47">
        <f>MAX(G34,DATA!$C$4)*I33*(1-'MORTALITY RATES MALE'!B94/'MORTALITY RATES MALE'!B93)*J34</f>
        <v>28.247591863965681</v>
      </c>
      <c r="N34" s="47">
        <v>0</v>
      </c>
      <c r="O34" s="61">
        <f>G34*DATA!$C$15*J34*I34</f>
        <v>2.143628612743028</v>
      </c>
      <c r="P34" s="47">
        <f>DATA!$C$13*((1+DATA!$C$10)^'BASE CASE'!A34)*'BASE CASE'!I34*'BASE CASE'!J34</f>
        <v>0.14487047886799828</v>
      </c>
      <c r="Q34" s="47">
        <f t="shared" si="1"/>
        <v>57.54639353618218</v>
      </c>
      <c r="R34" s="34">
        <f>Q34*'EIOPA RATES'!AA43</f>
        <v>39.836088806507128</v>
      </c>
      <c r="T34" s="71">
        <f>B34*(DATA!$C$14-DATA!$C$15)</f>
        <v>638.93703501872244</v>
      </c>
      <c r="U34" s="66">
        <f>D34*(DATA!$C$14-DATA!$C$15)</f>
        <v>159.73425875468061</v>
      </c>
      <c r="V34" s="67">
        <f t="shared" si="2"/>
        <v>798.67129377340302</v>
      </c>
      <c r="W34" s="72">
        <f t="shared" si="3"/>
        <v>1.4735121326274012</v>
      </c>
    </row>
    <row r="35" spans="1:23" ht="15" thickBot="1" x14ac:dyDescent="0.35">
      <c r="A35" s="54">
        <v>32</v>
      </c>
      <c r="B35" s="44">
        <f>$B34*EXP('EIOPA RATES'!AF43)</f>
        <v>80896.446779177713</v>
      </c>
      <c r="C35" s="47">
        <f>B35*(1-DATA!$C$14)</f>
        <v>79116.724950035801</v>
      </c>
      <c r="D35" s="47">
        <f>$D34*EXP('EIOPA RATES'!AF43)</f>
        <v>20224.111694794428</v>
      </c>
      <c r="E35" s="47">
        <f>D35*(1-DATA!$C$14)</f>
        <v>19779.18123750895</v>
      </c>
      <c r="F35" s="47">
        <f t="shared" si="0"/>
        <v>101120.55847397214</v>
      </c>
      <c r="G35" s="26">
        <f>F35*(1-DATA!$C$14)</f>
        <v>98895.906187544751</v>
      </c>
      <c r="I35" s="44">
        <f>'MORTALITY RATES MALE'!B95/'MORTALITY RATES MALE'!$B$63</f>
        <v>0.19954153008976583</v>
      </c>
      <c r="J35" s="77">
        <f>(1-DATA!$C$12)*'BASE CASE'!$J34</f>
        <v>5.5132238072353994E-3</v>
      </c>
      <c r="L35" s="59">
        <f>(G35-DATA!$C$11*((1+DATA!$C$10)^'BASE CASE'!A35))*'BASE CASE'!I35*J34*DATA!$C$12</f>
        <v>19.192167285240242</v>
      </c>
      <c r="M35" s="47">
        <f>MAX(G35,DATA!$C$4)*I34*(1-'MORTALITY RATES MALE'!B95/'MORTALITY RATES MALE'!B94)*J35</f>
        <v>23.029143343108785</v>
      </c>
      <c r="N35" s="47">
        <v>0</v>
      </c>
      <c r="O35" s="61">
        <f>G35*DATA!$C$15*J35*I35</f>
        <v>1.5231591049292488</v>
      </c>
      <c r="P35" s="47">
        <f>DATA!$C$13*((1+DATA!$C$10)^'BASE CASE'!A35)*'BASE CASE'!I35*'BASE CASE'!J35</f>
        <v>0.10366076789092701</v>
      </c>
      <c r="Q35" s="47">
        <f t="shared" si="1"/>
        <v>43.848130501169209</v>
      </c>
      <c r="R35" s="34">
        <f>Q35*'EIOPA RATES'!AA44</f>
        <v>29.960634119585762</v>
      </c>
      <c r="T35" s="71">
        <f>B35*(DATA!$C$14-DATA!$C$15)</f>
        <v>647.17157423342155</v>
      </c>
      <c r="U35" s="66">
        <f>D35*(DATA!$C$14-DATA!$C$15)</f>
        <v>161.79289355835539</v>
      </c>
      <c r="V35" s="67">
        <f t="shared" si="2"/>
        <v>808.964467791777</v>
      </c>
      <c r="W35" s="72">
        <f t="shared" si="3"/>
        <v>1.0470066539012894</v>
      </c>
    </row>
    <row r="36" spans="1:23" ht="15" thickBot="1" x14ac:dyDescent="0.35">
      <c r="A36" s="54">
        <v>33</v>
      </c>
      <c r="B36" s="44">
        <f>$B35*EXP('EIOPA RATES'!AF44)</f>
        <v>81957.387759702891</v>
      </c>
      <c r="C36" s="47">
        <f>B36*(1-DATA!$C$14)</f>
        <v>80154.32522898943</v>
      </c>
      <c r="D36" s="47">
        <f>$D35*EXP('EIOPA RATES'!AF44)</f>
        <v>20489.346939925723</v>
      </c>
      <c r="E36" s="47">
        <f>D36*(1-DATA!$C$14)</f>
        <v>20038.581307247357</v>
      </c>
      <c r="F36" s="47">
        <f t="shared" si="0"/>
        <v>102446.73469962861</v>
      </c>
      <c r="G36" s="26">
        <f>F36*(1-DATA!$C$14)</f>
        <v>100192.90653623677</v>
      </c>
      <c r="I36" s="44">
        <f>'MORTALITY RATES MALE'!B96/'MORTALITY RATES MALE'!$B$63</f>
        <v>0.16076440216809135</v>
      </c>
      <c r="J36" s="77">
        <f>(1-DATA!$C$12)*'BASE CASE'!$J35</f>
        <v>4.6862402361500894E-3</v>
      </c>
      <c r="L36" s="59">
        <f>(G36-DATA!$C$11*((1+DATA!$C$10)^'BASE CASE'!A36))*'BASE CASE'!I36*J35*DATA!$C$12</f>
        <v>13.315487577292803</v>
      </c>
      <c r="M36" s="47">
        <f>MAX(G36,DATA!$C$4)*I35*(1-'MORTALITY RATES MALE'!B96/'MORTALITY RATES MALE'!B95)*J36</f>
        <v>18.20694848161531</v>
      </c>
      <c r="N36" s="47">
        <v>0</v>
      </c>
      <c r="O36" s="61">
        <f>G36*DATA!$C$15*J36*I36</f>
        <v>1.0567675025881647</v>
      </c>
      <c r="P36" s="47">
        <f>DATA!$C$13*((1+DATA!$C$10)^'BASE CASE'!A36)*'BASE CASE'!I36*'BASE CASE'!J36</f>
        <v>7.2408593381339773E-2</v>
      </c>
      <c r="Q36" s="47">
        <f t="shared" si="1"/>
        <v>32.651612154877618</v>
      </c>
      <c r="R36" s="34">
        <f>Q36*'EIOPA RATES'!AA45</f>
        <v>22.016238087655029</v>
      </c>
      <c r="T36" s="71">
        <f>B36*(DATA!$C$14-DATA!$C$15)</f>
        <v>655.65910207762295</v>
      </c>
      <c r="U36" s="66">
        <f>D36*(DATA!$C$14-DATA!$C$15)</f>
        <v>163.91477551940574</v>
      </c>
      <c r="V36" s="67">
        <f t="shared" si="2"/>
        <v>819.57387759702874</v>
      </c>
      <c r="W36" s="72">
        <f t="shared" si="3"/>
        <v>0.72641302097449056</v>
      </c>
    </row>
    <row r="37" spans="1:23" ht="15" thickBot="1" x14ac:dyDescent="0.35">
      <c r="A37" s="54">
        <v>34</v>
      </c>
      <c r="B37" s="44">
        <f>$B36*EXP('EIOPA RATES'!AF45)</f>
        <v>83051.894396909673</v>
      </c>
      <c r="C37" s="47">
        <f>B37*(1-DATA!$C$14)</f>
        <v>81224.752720177654</v>
      </c>
      <c r="D37" s="47">
        <f>$D36*EXP('EIOPA RATES'!AF45)</f>
        <v>20762.973599227418</v>
      </c>
      <c r="E37" s="47">
        <f>D37*(1-DATA!$C$14)</f>
        <v>20306.188180044413</v>
      </c>
      <c r="F37" s="47">
        <f t="shared" si="0"/>
        <v>103814.86799613709</v>
      </c>
      <c r="G37" s="26">
        <f>F37*(1-DATA!$C$14)</f>
        <v>101530.94090022208</v>
      </c>
      <c r="I37" s="44">
        <f>'MORTALITY RATES MALE'!B97/'MORTALITY RATES MALE'!$B$63</f>
        <v>0.12646485421085332</v>
      </c>
      <c r="J37" s="77">
        <f>(1-DATA!$C$12)*'BASE CASE'!$J36</f>
        <v>3.9833042007275761E-3</v>
      </c>
      <c r="L37" s="59">
        <f>(G37-DATA!$C$11*((1+DATA!$C$10)^'BASE CASE'!A37))*'BASE CASE'!I37*J36*DATA!$C$12</f>
        <v>9.0222799701028915</v>
      </c>
      <c r="M37" s="47">
        <f>MAX(G37,DATA!$C$4)*I36*(1-'MORTALITY RATES MALE'!B97/'MORTALITY RATES MALE'!B96)*J37</f>
        <v>13.871718963302616</v>
      </c>
      <c r="N37" s="47">
        <v>0</v>
      </c>
      <c r="O37" s="61">
        <f>G37*DATA!$C$15*J37*I37</f>
        <v>0.7160440965429451</v>
      </c>
      <c r="P37" s="47">
        <f>DATA!$C$13*((1+DATA!$C$10)^'BASE CASE'!A37)*'BASE CASE'!I37*'BASE CASE'!J37</f>
        <v>4.9384330020649292E-2</v>
      </c>
      <c r="Q37" s="47">
        <f t="shared" si="1"/>
        <v>23.659427359969101</v>
      </c>
      <c r="R37" s="34">
        <f>Q37*'EIOPA RATES'!AA46</f>
        <v>15.743509794435445</v>
      </c>
      <c r="T37" s="71">
        <f>B37*(DATA!$C$14-DATA!$C$15)</f>
        <v>664.41515517527728</v>
      </c>
      <c r="U37" s="66">
        <f>D37*(DATA!$C$14-DATA!$C$15)</f>
        <v>166.10378879381932</v>
      </c>
      <c r="V37" s="67">
        <f t="shared" si="2"/>
        <v>830.51894396909665</v>
      </c>
      <c r="W37" s="72">
        <f t="shared" si="3"/>
        <v>0.49220264064404801</v>
      </c>
    </row>
    <row r="38" spans="1:23" ht="15" thickBot="1" x14ac:dyDescent="0.35">
      <c r="A38" s="55">
        <v>35</v>
      </c>
      <c r="B38" s="44">
        <f>$B37*EXP('EIOPA RATES'!AF46)</f>
        <v>84157.087552774654</v>
      </c>
      <c r="C38" s="47">
        <f>B38*(1-DATA!$C$14)</f>
        <v>82305.631626613613</v>
      </c>
      <c r="D38" s="47">
        <f>$D37*EXP('EIOPA RATES'!AF46)</f>
        <v>21039.271888193663</v>
      </c>
      <c r="E38" s="47">
        <f>D38*(1-DATA!$C$14)</f>
        <v>20576.407906653403</v>
      </c>
      <c r="F38" s="47">
        <f t="shared" si="0"/>
        <v>105196.35944096831</v>
      </c>
      <c r="G38" s="26">
        <f>F38*(1-DATA!$C$14)</f>
        <v>102882.03953326702</v>
      </c>
      <c r="I38" s="44">
        <f>'MORTALITY RATES MALE'!B98/'MORTALITY RATES MALE'!$B$63</f>
        <v>9.6525055166356025E-2</v>
      </c>
      <c r="J38" s="77">
        <f>(1-DATA!$C$12)*'BASE CASE'!$J37</f>
        <v>3.3858085706184394E-3</v>
      </c>
      <c r="L38" s="59">
        <f>(G38-DATA!$C$11*((1+DATA!$C$10)^'BASE CASE'!A38))*'BASE CASE'!I38*J37*DATA!$C$12</f>
        <v>5.9312397879911343</v>
      </c>
      <c r="M38" s="47">
        <f>MAX(G38,DATA!$C$4)*I37*(1-'MORTALITY RATES MALE'!B98/'MORTALITY RATES MALE'!B97)*J38</f>
        <v>10.429196402343353</v>
      </c>
      <c r="N38" s="47">
        <v>0</v>
      </c>
      <c r="O38" s="61">
        <f>G38*DATA!$C$15*J38*I38</f>
        <v>0.47072802967485633</v>
      </c>
      <c r="P38" s="47">
        <f>DATA!$C$13*((1+DATA!$C$10)^'BASE CASE'!A38)*'BASE CASE'!I38*'BASE CASE'!J38</f>
        <v>3.2679731111852725E-2</v>
      </c>
      <c r="Q38" s="47">
        <f t="shared" si="1"/>
        <v>16.863843951121193</v>
      </c>
      <c r="R38" s="34">
        <f>Q38*'EIOPA RATES'!AA47</f>
        <v>11.073181757773696</v>
      </c>
      <c r="T38" s="71">
        <f>B38*(DATA!$C$14-DATA!$C$15)</f>
        <v>673.25670042219713</v>
      </c>
      <c r="U38" s="66">
        <f>D38*(DATA!$C$14-DATA!$C$15)</f>
        <v>168.31417510554928</v>
      </c>
      <c r="V38" s="67">
        <f t="shared" si="2"/>
        <v>841.57087552774647</v>
      </c>
      <c r="W38" s="72">
        <f t="shared" si="3"/>
        <v>0.32357445630757764</v>
      </c>
    </row>
    <row r="39" spans="1:23" ht="15" thickBot="1" x14ac:dyDescent="0.35">
      <c r="A39" s="54">
        <v>36</v>
      </c>
      <c r="B39" s="44">
        <f>$B38*EXP('EIOPA RATES'!AF47)</f>
        <v>85284.905632458118</v>
      </c>
      <c r="C39" s="47">
        <f>B39*(1-DATA!$C$14)</f>
        <v>83408.637708544033</v>
      </c>
      <c r="D39" s="47">
        <f>$D38*EXP('EIOPA RATES'!AF47)</f>
        <v>21321.226408114529</v>
      </c>
      <c r="E39" s="47">
        <f>D39*(1-DATA!$C$14)</f>
        <v>20852.159427136008</v>
      </c>
      <c r="F39" s="47">
        <f t="shared" si="0"/>
        <v>106606.13204057264</v>
      </c>
      <c r="G39" s="26">
        <f>F39*(1-DATA!$C$14)</f>
        <v>104260.79713568004</v>
      </c>
      <c r="I39" s="44">
        <f>'MORTALITY RATES MALE'!B99/'MORTALITY RATES MALE'!$B$63</f>
        <v>7.1737686655097804E-2</v>
      </c>
      <c r="J39" s="77">
        <f>(1-DATA!$C$12)*'BASE CASE'!$J38</f>
        <v>2.8779372850256733E-3</v>
      </c>
      <c r="L39" s="59">
        <f>(G39-DATA!$C$11*((1+DATA!$C$10)^'BASE CASE'!A39))*'BASE CASE'!I39*J38*DATA!$C$12</f>
        <v>3.7971005094698356</v>
      </c>
      <c r="M39" s="47">
        <f>MAX(G39,DATA!$C$4)*I38*(1-'MORTALITY RATES MALE'!B99/'MORTALITY RATES MALE'!B98)*J39</f>
        <v>7.4375995245595314</v>
      </c>
      <c r="N39" s="47">
        <v>0</v>
      </c>
      <c r="O39" s="61">
        <f>G39*DATA!$C$15*J39*I39</f>
        <v>0.30135456189440468</v>
      </c>
      <c r="P39" s="47">
        <f>DATA!$C$13*((1+DATA!$C$10)^'BASE CASE'!A39)*'BASE CASE'!I39*'BASE CASE'!J39</f>
        <v>2.105740651148811E-2</v>
      </c>
      <c r="Q39" s="47">
        <f t="shared" si="1"/>
        <v>11.557112002435259</v>
      </c>
      <c r="R39" s="34">
        <f>Q39*'EIOPA RATES'!AA48</f>
        <v>7.4876129160456317</v>
      </c>
      <c r="T39" s="71">
        <f>B39*(DATA!$C$14-DATA!$C$15)</f>
        <v>682.27924505966485</v>
      </c>
      <c r="U39" s="66">
        <f>D39*(DATA!$C$14-DATA!$C$15)</f>
        <v>170.56981126491621</v>
      </c>
      <c r="V39" s="67">
        <f t="shared" si="2"/>
        <v>852.84905632458106</v>
      </c>
      <c r="W39" s="72">
        <f t="shared" si="3"/>
        <v>0.20714857066859457</v>
      </c>
    </row>
    <row r="40" spans="1:23" ht="15" thickBot="1" x14ac:dyDescent="0.35">
      <c r="A40" s="54">
        <v>37</v>
      </c>
      <c r="B40" s="44">
        <f>$B39*EXP('EIOPA RATES'!AF48)</f>
        <v>86435.861387740297</v>
      </c>
      <c r="C40" s="47">
        <f>B40*(1-DATA!$C$14)</f>
        <v>84534.272437210006</v>
      </c>
      <c r="D40" s="47">
        <f>$D39*EXP('EIOPA RATES'!AF48)</f>
        <v>21608.965346935074</v>
      </c>
      <c r="E40" s="47">
        <f>D40*(1-DATA!$C$14)</f>
        <v>21133.568109302501</v>
      </c>
      <c r="F40" s="47">
        <f t="shared" si="0"/>
        <v>108044.82673467537</v>
      </c>
      <c r="G40" s="26">
        <f>F40*(1-DATA!$C$14)</f>
        <v>105667.84054651251</v>
      </c>
      <c r="I40" s="44">
        <f>'MORTALITY RATES MALE'!B100/'MORTALITY RATES MALE'!$B$63</f>
        <v>5.1792103177153631E-2</v>
      </c>
      <c r="J40" s="77">
        <f>(1-DATA!$C$12)*'BASE CASE'!$J39</f>
        <v>2.4462466922718223E-3</v>
      </c>
      <c r="L40" s="59">
        <f>(G40-DATA!$C$11*((1+DATA!$C$10)^'BASE CASE'!A40))*'BASE CASE'!I40*J39*DATA!$C$12</f>
        <v>2.3616084729739755</v>
      </c>
      <c r="M40" s="47">
        <f>MAX(G40,DATA!$C$4)*I39*(1-'MORTALITY RATES MALE'!B100/'MORTALITY RATES MALE'!B99)*J40</f>
        <v>5.1557260030139078</v>
      </c>
      <c r="N40" s="47">
        <v>0</v>
      </c>
      <c r="O40" s="61">
        <f>G40*DATA!$C$15*J40*I40</f>
        <v>0.18742808439528</v>
      </c>
      <c r="P40" s="47">
        <f>DATA!$C$13*((1+DATA!$C$10)^'BASE CASE'!A40)*'BASE CASE'!I40*'BASE CASE'!J40</f>
        <v>1.3180751073435871E-2</v>
      </c>
      <c r="Q40" s="47">
        <f t="shared" si="1"/>
        <v>7.7179433114565992</v>
      </c>
      <c r="R40" s="34">
        <f>Q40*'EIOPA RATES'!AA49</f>
        <v>4.9332547999906584</v>
      </c>
      <c r="T40" s="71">
        <f>B40*(DATA!$C$14-DATA!$C$15)</f>
        <v>691.4868911019222</v>
      </c>
      <c r="U40" s="66">
        <f>D40*(DATA!$C$14-DATA!$C$15)</f>
        <v>172.87172277548055</v>
      </c>
      <c r="V40" s="67">
        <f t="shared" si="2"/>
        <v>864.35861387740272</v>
      </c>
      <c r="W40" s="72">
        <f t="shared" si="3"/>
        <v>0.12883647601538378</v>
      </c>
    </row>
    <row r="41" spans="1:23" ht="15" thickBot="1" x14ac:dyDescent="0.35">
      <c r="A41" s="54">
        <v>38</v>
      </c>
      <c r="B41" s="44">
        <f>$B40*EXP('EIOPA RATES'!AF49)</f>
        <v>87610.480902463765</v>
      </c>
      <c r="C41" s="47">
        <f>B41*(1-DATA!$C$14)</f>
        <v>85683.050322609561</v>
      </c>
      <c r="D41" s="47">
        <f>$D40*EXP('EIOPA RATES'!AF49)</f>
        <v>21902.620225615941</v>
      </c>
      <c r="E41" s="47">
        <f>D41*(1-DATA!$C$14)</f>
        <v>21420.76258065239</v>
      </c>
      <c r="F41" s="47">
        <f t="shared" si="0"/>
        <v>109513.10112807971</v>
      </c>
      <c r="G41" s="26">
        <f>F41*(1-DATA!$C$14)</f>
        <v>107103.81290326195</v>
      </c>
      <c r="I41" s="44">
        <f>'MORTALITY RATES MALE'!B101/'MORTALITY RATES MALE'!$B$63</f>
        <v>3.630267583606487E-2</v>
      </c>
      <c r="J41" s="77">
        <f>(1-DATA!$C$12)*'BASE CASE'!$J40</f>
        <v>2.0793096884310488E-3</v>
      </c>
      <c r="L41" s="59">
        <f>(G41-DATA!$C$11*((1+DATA!$C$10)^'BASE CASE'!A41))*'BASE CASE'!I41*J40*DATA!$C$12</f>
        <v>1.4261425322538301</v>
      </c>
      <c r="M41" s="47">
        <f>MAX(G41,DATA!$C$4)*I40*(1-'MORTALITY RATES MALE'!B101/'MORTALITY RATES MALE'!B100)*J41</f>
        <v>3.44952638324287</v>
      </c>
      <c r="N41" s="47">
        <v>0</v>
      </c>
      <c r="O41" s="61">
        <f>G41*DATA!$C$15*J41*I41</f>
        <v>0.11318549708114881</v>
      </c>
      <c r="P41" s="47">
        <f>DATA!$C$13*((1+DATA!$C$10)^'BASE CASE'!A41)*'BASE CASE'!I41*'BASE CASE'!J41</f>
        <v>8.0100337520758857E-3</v>
      </c>
      <c r="Q41" s="47">
        <f t="shared" si="1"/>
        <v>4.9968644463299254</v>
      </c>
      <c r="R41" s="34">
        <f>Q41*'EIOPA RATES'!AA50</f>
        <v>3.1508456489913796</v>
      </c>
      <c r="T41" s="71">
        <f>B41*(DATA!$C$14-DATA!$C$15)</f>
        <v>700.88384721970999</v>
      </c>
      <c r="U41" s="66">
        <f>D41*(DATA!$C$14-DATA!$C$15)</f>
        <v>175.2209618049275</v>
      </c>
      <c r="V41" s="67">
        <f t="shared" si="2"/>
        <v>876.10480902463746</v>
      </c>
      <c r="W41" s="72">
        <f t="shared" si="3"/>
        <v>7.7802750996648143E-2</v>
      </c>
    </row>
    <row r="42" spans="1:23" ht="15" thickBot="1" x14ac:dyDescent="0.35">
      <c r="A42" s="54">
        <v>39</v>
      </c>
      <c r="B42" s="44">
        <f>$B41*EXP('EIOPA RATES'!AF50)</f>
        <v>88809.303967031985</v>
      </c>
      <c r="C42" s="47">
        <f>B42*(1-DATA!$C$14)</f>
        <v>86855.499279757278</v>
      </c>
      <c r="D42" s="47">
        <f>$D41*EXP('EIOPA RATES'!AF50)</f>
        <v>22202.325991757996</v>
      </c>
      <c r="E42" s="47">
        <f>D42*(1-DATA!$C$14)</f>
        <v>21713.874819939319</v>
      </c>
      <c r="F42" s="47">
        <f t="shared" si="0"/>
        <v>111011.62995878998</v>
      </c>
      <c r="G42" s="26">
        <f>F42*(1-DATA!$C$14)</f>
        <v>108569.37409969661</v>
      </c>
      <c r="I42" s="44">
        <f>'MORTALITY RATES MALE'!B102/'MORTALITY RATES MALE'!$B$63</f>
        <v>2.4637401718190972E-2</v>
      </c>
      <c r="J42" s="77">
        <f>(1-DATA!$C$12)*'BASE CASE'!$J41</f>
        <v>1.7674132351663914E-3</v>
      </c>
      <c r="L42" s="59">
        <f>(G42-DATA!$C$11*((1+DATA!$C$10)^'BASE CASE'!A42))*'BASE CASE'!I42*J41*DATA!$C$12</f>
        <v>0.83394892707613744</v>
      </c>
      <c r="M42" s="47">
        <f>MAX(G42,DATA!$C$4)*I41*(1-'MORTALITY RATES MALE'!B102/'MORTALITY RATES MALE'!B101)*J42</f>
        <v>2.2384138564324569</v>
      </c>
      <c r="N42" s="47">
        <v>0</v>
      </c>
      <c r="O42" s="61">
        <f>G42*DATA!$C$15*J42*I42</f>
        <v>6.618634176044548E-2</v>
      </c>
      <c r="P42" s="47">
        <f>DATA!$C$13*((1+DATA!$C$10)^'BASE CASE'!A42)*'BASE CASE'!I42*'BASE CASE'!J42</f>
        <v>4.7131331676053458E-3</v>
      </c>
      <c r="Q42" s="47">
        <f t="shared" si="1"/>
        <v>3.143262258436645</v>
      </c>
      <c r="R42" s="34">
        <f>Q42*'EIOPA RATES'!AA51</f>
        <v>1.9550932697512537</v>
      </c>
      <c r="T42" s="71">
        <f>B42*(DATA!$C$14-DATA!$C$15)</f>
        <v>710.47443173625572</v>
      </c>
      <c r="U42" s="66">
        <f>D42*(DATA!$C$14-DATA!$C$15)</f>
        <v>177.61860793406393</v>
      </c>
      <c r="V42" s="67">
        <f t="shared" si="2"/>
        <v>888.09303967031963</v>
      </c>
      <c r="W42" s="72">
        <f t="shared" si="3"/>
        <v>4.5495930133832012E-2</v>
      </c>
    </row>
    <row r="43" spans="1:23" ht="15" thickBot="1" x14ac:dyDescent="0.35">
      <c r="A43" s="55">
        <v>40</v>
      </c>
      <c r="B43" s="44">
        <f>$B42*EXP('EIOPA RATES'!AF51)</f>
        <v>90032.884464303512</v>
      </c>
      <c r="C43" s="47">
        <f>B43*(1-DATA!$C$14)</f>
        <v>88052.161006088834</v>
      </c>
      <c r="D43" s="47">
        <f>$D42*EXP('EIOPA RATES'!AF51)</f>
        <v>22508.221116075878</v>
      </c>
      <c r="E43" s="47">
        <f>D43*(1-DATA!$C$14)</f>
        <v>22013.040251522209</v>
      </c>
      <c r="F43" s="47">
        <f t="shared" si="0"/>
        <v>112541.10558037939</v>
      </c>
      <c r="G43" s="26">
        <f>F43*(1-DATA!$C$14)</f>
        <v>110065.20125761104</v>
      </c>
      <c r="I43" s="44">
        <f>'MORTALITY RATES MALE'!B103/'MORTALITY RATES MALE'!$B$63</f>
        <v>1.6153565996100863E-2</v>
      </c>
      <c r="J43" s="77">
        <f>(1-DATA!$C$12)*'BASE CASE'!$J42</f>
        <v>1.5023012498914326E-3</v>
      </c>
      <c r="L43" s="59">
        <f>(G43-DATA!$C$11*((1+DATA!$C$10)^'BASE CASE'!A43))*'BASE CASE'!I43*J42*DATA!$C$12</f>
        <v>0.47116554042625114</v>
      </c>
      <c r="M43" s="47">
        <f>MAX(G43,DATA!$C$4)*I42*(1-'MORTALITY RATES MALE'!B103/'MORTALITY RATES MALE'!B102)*J43</f>
        <v>1.4028114790982502</v>
      </c>
      <c r="N43" s="47">
        <v>0</v>
      </c>
      <c r="O43" s="61">
        <f>G43*DATA!$C$15*J43*I43</f>
        <v>3.7394136296366488E-2</v>
      </c>
      <c r="P43" s="47">
        <f>DATA!$C$13*((1+DATA!$C$10)^'BASE CASE'!A43)*'BASE CASE'!I43*'BASE CASE'!J43</f>
        <v>2.6791825983135927E-3</v>
      </c>
      <c r="Q43" s="47">
        <f t="shared" si="1"/>
        <v>1.9140503384191816</v>
      </c>
      <c r="R43" s="34">
        <f>Q43*'EIOPA RATES'!AA52</f>
        <v>1.1744444200648454</v>
      </c>
      <c r="T43" s="71">
        <f>B43*(DATA!$C$14-DATA!$C$15)</f>
        <v>720.26307571442794</v>
      </c>
      <c r="U43" s="66">
        <f>D43*(DATA!$C$14-DATA!$C$15)</f>
        <v>180.06576892860699</v>
      </c>
      <c r="V43" s="67">
        <f t="shared" si="2"/>
        <v>900.32884464303493</v>
      </c>
      <c r="W43" s="72">
        <f t="shared" si="3"/>
        <v>2.5704412226197505E-2</v>
      </c>
    </row>
    <row r="44" spans="1:23" ht="15" thickBot="1" x14ac:dyDescent="0.35">
      <c r="A44" s="54">
        <v>41</v>
      </c>
      <c r="B44" s="44">
        <f>$B43*EXP('EIOPA RATES'!AF52)</f>
        <v>91265.978295980924</v>
      </c>
      <c r="C44" s="47">
        <f>B44*(1-DATA!$C$14)</f>
        <v>89258.126773469339</v>
      </c>
      <c r="D44" s="47">
        <f>$D43*EXP('EIOPA RATES'!AF52)</f>
        <v>22816.494573995231</v>
      </c>
      <c r="E44" s="47">
        <f>D44*(1-DATA!$C$14)</f>
        <v>22314.531693367335</v>
      </c>
      <c r="F44" s="47">
        <f t="shared" si="0"/>
        <v>114082.47286997616</v>
      </c>
      <c r="G44" s="26">
        <f>F44*(1-DATA!$C$14)</f>
        <v>111572.65846683668</v>
      </c>
      <c r="I44" s="44">
        <f>'MORTALITY RATES MALE'!B104/'MORTALITY RATES MALE'!$B$63</f>
        <v>1.0101334704458299E-2</v>
      </c>
      <c r="J44" s="77">
        <f>(1-DATA!$C$12)*'BASE CASE'!$J43</f>
        <v>1.2769560624077175E-3</v>
      </c>
      <c r="L44" s="59">
        <f>(G44-DATA!$C$11*((1+DATA!$C$10)^'BASE CASE'!A44))*'BASE CASE'!I44*J43*DATA!$C$12</f>
        <v>0.25386887708909617</v>
      </c>
      <c r="M44" s="47">
        <f>MAX(G44,DATA!$C$4)*I43*(1-'MORTALITY RATES MALE'!B104/'MORTALITY RATES MALE'!B103)*J44</f>
        <v>0.86228186456839218</v>
      </c>
      <c r="N44" s="47">
        <v>0</v>
      </c>
      <c r="O44" s="61">
        <f>G44*DATA!$C$15*J44*I44</f>
        <v>2.0148398541649404E-2</v>
      </c>
      <c r="P44" s="47">
        <f>DATA!$C$13*((1+DATA!$C$10)^'BASE CASE'!A44)*'BASE CASE'!I44*'BASE CASE'!J44</f>
        <v>1.452552246625879E-3</v>
      </c>
      <c r="Q44" s="47">
        <f t="shared" si="1"/>
        <v>1.1377516924457636</v>
      </c>
      <c r="R44" s="34">
        <f>Q44*'EIOPA RATES'!AA53</f>
        <v>0.68850192761063922</v>
      </c>
      <c r="T44" s="71">
        <f>B44*(DATA!$C$14-DATA!$C$15)</f>
        <v>730.12782636784721</v>
      </c>
      <c r="U44" s="66">
        <f>D44*(DATA!$C$14-DATA!$C$15)</f>
        <v>182.5319565919618</v>
      </c>
      <c r="V44" s="67">
        <f t="shared" si="2"/>
        <v>912.65978295980904</v>
      </c>
      <c r="W44" s="72">
        <f t="shared" si="3"/>
        <v>1.3849838319774122E-2</v>
      </c>
    </row>
    <row r="45" spans="1:23" ht="15" thickBot="1" x14ac:dyDescent="0.35">
      <c r="A45" s="54">
        <v>42</v>
      </c>
      <c r="B45" s="44">
        <f>$B44*EXP('EIOPA RATES'!AF53)</f>
        <v>92540.18358100258</v>
      </c>
      <c r="C45" s="47">
        <f>B45*(1-DATA!$C$14)</f>
        <v>90504.299542220528</v>
      </c>
      <c r="D45" s="47">
        <f>$D44*EXP('EIOPA RATES'!AF53)</f>
        <v>23135.045895250645</v>
      </c>
      <c r="E45" s="47">
        <f>D45*(1-DATA!$C$14)</f>
        <v>22626.074885555132</v>
      </c>
      <c r="F45" s="47">
        <f t="shared" si="0"/>
        <v>115675.22947625323</v>
      </c>
      <c r="G45" s="26">
        <f>F45*(1-DATA!$C$14)</f>
        <v>113130.37442777565</v>
      </c>
      <c r="I45" s="44">
        <f>'MORTALITY RATES MALE'!B105/'MORTALITY RATES MALE'!$B$63</f>
        <v>5.9665359813184226E-3</v>
      </c>
      <c r="J45" s="77">
        <f>(1-DATA!$C$12)*'BASE CASE'!$J44</f>
        <v>1.08541265304656E-3</v>
      </c>
      <c r="L45" s="59">
        <f>(G45-DATA!$C$11*((1+DATA!$C$10)^'BASE CASE'!A45))*'BASE CASE'!I45*J44*DATA!$C$12</f>
        <v>0.12923861311735668</v>
      </c>
      <c r="M45" s="47">
        <f>MAX(G45,DATA!$C$4)*I44*(1-'MORTALITY RATES MALE'!B105/'MORTALITY RATES MALE'!B104)*J45</f>
        <v>0.50772491785303064</v>
      </c>
      <c r="N45" s="47">
        <v>0</v>
      </c>
      <c r="O45" s="61">
        <f>G45*DATA!$C$15*J45*I45</f>
        <v>1.0257095620253714E-2</v>
      </c>
      <c r="P45" s="47">
        <f>DATA!$C$13*((1+DATA!$C$10)^'BASE CASE'!A45)*'BASE CASE'!I45*'BASE CASE'!J45</f>
        <v>7.438654065623784E-4</v>
      </c>
      <c r="Q45" s="47">
        <f t="shared" si="1"/>
        <v>0.64796449199720341</v>
      </c>
      <c r="R45" s="34">
        <f>Q45*'EIOPA RATES'!AA54</f>
        <v>0.38674619517099745</v>
      </c>
      <c r="T45" s="71">
        <f>B45*(DATA!$C$14-DATA!$C$15)</f>
        <v>740.32146864802053</v>
      </c>
      <c r="U45" s="66">
        <f>D45*(DATA!$C$14-DATA!$C$15)</f>
        <v>185.08036716200513</v>
      </c>
      <c r="V45" s="67">
        <f t="shared" si="2"/>
        <v>925.40183581002566</v>
      </c>
      <c r="W45" s="72">
        <f t="shared" si="3"/>
        <v>7.0506405597110982E-3</v>
      </c>
    </row>
    <row r="46" spans="1:23" ht="15" thickBot="1" x14ac:dyDescent="0.35">
      <c r="A46" s="54">
        <v>43</v>
      </c>
      <c r="B46" s="44">
        <f>$B45*EXP('EIOPA RATES'!AF54)</f>
        <v>93823.835903026062</v>
      </c>
      <c r="C46" s="47">
        <f>B46*(1-DATA!$C$14)</f>
        <v>91759.711513159491</v>
      </c>
      <c r="D46" s="47">
        <f>$D45*EXP('EIOPA RATES'!AF54)</f>
        <v>23455.958975756515</v>
      </c>
      <c r="E46" s="47">
        <f>D46*(1-DATA!$C$14)</f>
        <v>22939.927878289873</v>
      </c>
      <c r="F46" s="47">
        <f t="shared" si="0"/>
        <v>117279.79487878257</v>
      </c>
      <c r="G46" s="26">
        <f>F46*(1-DATA!$C$14)</f>
        <v>114699.63939144935</v>
      </c>
      <c r="I46" s="44">
        <f>'MORTALITY RATES MALE'!B106/'MORTALITY RATES MALE'!$B$63</f>
        <v>3.3206932750605221E-3</v>
      </c>
      <c r="J46" s="77">
        <f>(1-DATA!$C$12)*'BASE CASE'!$J45</f>
        <v>9.2260075508957592E-4</v>
      </c>
      <c r="L46" s="59">
        <f>(G46-DATA!$C$11*((1+DATA!$C$10)^'BASE CASE'!A46))*'BASE CASE'!I46*J45*DATA!$C$12</f>
        <v>6.1986836779094064E-2</v>
      </c>
      <c r="M46" s="47">
        <f>MAX(G46,DATA!$C$4)*I45*(1-'MORTALITY RATES MALE'!B106/'MORTALITY RATES MALE'!B105)*J46</f>
        <v>0.27998829783437401</v>
      </c>
      <c r="N46" s="47">
        <v>0</v>
      </c>
      <c r="O46" s="61">
        <f>G46*DATA!$C$15*J46*I46</f>
        <v>4.919632439680903E-3</v>
      </c>
      <c r="P46" s="47">
        <f>DATA!$C$13*((1+DATA!$C$10)^'BASE CASE'!A46)*'BASE CASE'!I46*'BASE CASE'!J46</f>
        <v>3.5893842966206531E-4</v>
      </c>
      <c r="Q46" s="47">
        <f t="shared" si="1"/>
        <v>0.34725370548281104</v>
      </c>
      <c r="R46" s="34">
        <f>Q46*'EIOPA RATES'!AA55</f>
        <v>0.20444806536239579</v>
      </c>
      <c r="T46" s="71">
        <f>B46*(DATA!$C$14-DATA!$C$15)</f>
        <v>750.5906872242083</v>
      </c>
      <c r="U46" s="66">
        <f>D46*(DATA!$C$14-DATA!$C$15)</f>
        <v>187.64767180605207</v>
      </c>
      <c r="V46" s="67">
        <f t="shared" si="2"/>
        <v>938.23835903026043</v>
      </c>
      <c r="W46" s="72">
        <f t="shared" si="3"/>
        <v>3.381713625599081E-3</v>
      </c>
    </row>
    <row r="47" spans="1:23" ht="15" thickBot="1" x14ac:dyDescent="0.35">
      <c r="A47" s="54">
        <v>44</v>
      </c>
      <c r="B47" s="44">
        <f>$B46*EXP('EIOPA RATES'!AF55)</f>
        <v>95115.634733778948</v>
      </c>
      <c r="C47" s="47">
        <f>B47*(1-DATA!$C$14)</f>
        <v>93023.090769635804</v>
      </c>
      <c r="D47" s="47">
        <f>$D46*EXP('EIOPA RATES'!AF55)</f>
        <v>23778.908683444737</v>
      </c>
      <c r="E47" s="47">
        <f>D47*(1-DATA!$C$14)</f>
        <v>23255.772692408951</v>
      </c>
      <c r="F47" s="47">
        <f t="shared" si="0"/>
        <v>118894.54341722369</v>
      </c>
      <c r="G47" s="26">
        <f>F47*(1-DATA!$C$14)</f>
        <v>116278.86346204476</v>
      </c>
      <c r="I47" s="44">
        <f>'MORTALITY RATES MALE'!B107/'MORTALITY RATES MALE'!$B$63</f>
        <v>1.7353300340638858E-3</v>
      </c>
      <c r="J47" s="77">
        <f>(1-DATA!$C$12)*'BASE CASE'!$J46</f>
        <v>7.8421064182613946E-4</v>
      </c>
      <c r="L47" s="59">
        <f>(G47-DATA!$C$11*((1+DATA!$C$10)^'BASE CASE'!A47))*'BASE CASE'!I47*J46*DATA!$C$12</f>
        <v>2.7913182533206782E-2</v>
      </c>
      <c r="M47" s="47">
        <f>MAX(G47,DATA!$C$4)*I46*(1-'MORTALITY RATES MALE'!B107/'MORTALITY RATES MALE'!B106)*J47</f>
        <v>0.14456471150314773</v>
      </c>
      <c r="N47" s="47">
        <v>0</v>
      </c>
      <c r="O47" s="61">
        <f>G47*DATA!$C$15*J47*I47</f>
        <v>2.215356524926616E-3</v>
      </c>
      <c r="P47" s="47">
        <f>DATA!$C$13*((1+DATA!$C$10)^'BASE CASE'!A47)*'BASE CASE'!I47*'BASE CASE'!J47</f>
        <v>1.6262689741856687E-4</v>
      </c>
      <c r="Q47" s="47">
        <f t="shared" si="1"/>
        <v>0.17485587745869968</v>
      </c>
      <c r="R47" s="34">
        <f>Q47*'EIOPA RATES'!AA56</f>
        <v>0.10152245715731323</v>
      </c>
      <c r="T47" s="71">
        <f>B47*(DATA!$C$14-DATA!$C$15)</f>
        <v>760.92507787023146</v>
      </c>
      <c r="U47" s="66">
        <f>D47*(DATA!$C$14-DATA!$C$15)</f>
        <v>190.23126946755787</v>
      </c>
      <c r="V47" s="67">
        <f t="shared" si="2"/>
        <v>951.15634733778938</v>
      </c>
      <c r="W47" s="72">
        <f t="shared" si="3"/>
        <v>1.5228172912832676E-3</v>
      </c>
    </row>
    <row r="48" spans="1:23" ht="15" thickBot="1" x14ac:dyDescent="0.35">
      <c r="A48" s="55">
        <v>45</v>
      </c>
      <c r="B48" s="44">
        <f>$B47*EXP('EIOPA RATES'!AF56)</f>
        <v>96450.868230210137</v>
      </c>
      <c r="C48" s="47">
        <f>B48*(1-DATA!$C$14)</f>
        <v>94328.949129145505</v>
      </c>
      <c r="D48" s="47">
        <f>$D47*EXP('EIOPA RATES'!AF56)</f>
        <v>24112.717057552534</v>
      </c>
      <c r="E48" s="47">
        <f>D48*(1-DATA!$C$14)</f>
        <v>23582.237282286376</v>
      </c>
      <c r="F48" s="47">
        <f t="shared" si="0"/>
        <v>120563.58528776267</v>
      </c>
      <c r="G48" s="26">
        <f>F48*(1-DATA!$C$14)</f>
        <v>117911.18641143189</v>
      </c>
      <c r="I48" s="44">
        <f>'MORTALITY RATES MALE'!B108/'MORTALITY RATES MALE'!$B$63</f>
        <v>8.4624118945090729E-4</v>
      </c>
      <c r="J48" s="77">
        <f>(1-DATA!$C$12)*'BASE CASE'!$J47</f>
        <v>6.6657904555221851E-4</v>
      </c>
      <c r="L48" s="59">
        <f>(G48-DATA!$C$11*((1+DATA!$C$10)^'BASE CASE'!A48))*'BASE CASE'!I48*J47*DATA!$C$12</f>
        <v>1.1732580398238395E-2</v>
      </c>
      <c r="M48" s="47">
        <f>MAX(G48,DATA!$C$4)*I47*(1-'MORTALITY RATES MALE'!B108/'MORTALITY RATES MALE'!B107)*J48</f>
        <v>6.9879828032426525E-2</v>
      </c>
      <c r="N48" s="47">
        <v>0</v>
      </c>
      <c r="O48" s="61">
        <f>G48*DATA!$C$15*J48*I48</f>
        <v>9.3116975667305692E-4</v>
      </c>
      <c r="P48" s="47">
        <f>DATA!$C$13*((1+DATA!$C$10)^'BASE CASE'!A48)*'BASE CASE'!I48*'BASE CASE'!J48</f>
        <v>6.8758049906727766E-5</v>
      </c>
      <c r="Q48" s="47">
        <f t="shared" si="1"/>
        <v>8.2612336237244705E-2</v>
      </c>
      <c r="R48" s="34">
        <f>Q48*'EIOPA RATES'!AA57</f>
        <v>4.730644629351425E-2</v>
      </c>
      <c r="T48" s="71">
        <f>B48*(DATA!$C$14-DATA!$C$15)</f>
        <v>771.60694584168095</v>
      </c>
      <c r="U48" s="66">
        <f>D48*(DATA!$C$14-DATA!$C$15)</f>
        <v>192.90173646042024</v>
      </c>
      <c r="V48" s="67">
        <f t="shared" si="2"/>
        <v>964.50868230210119</v>
      </c>
      <c r="W48" s="72">
        <f t="shared" si="3"/>
        <v>6.4007819537251936E-4</v>
      </c>
    </row>
    <row r="49" spans="1:23" ht="15" thickBot="1" x14ac:dyDescent="0.35">
      <c r="A49" s="54">
        <v>46</v>
      </c>
      <c r="B49" s="44">
        <f>$B48*EXP('EIOPA RATES'!AF57)</f>
        <v>97794.089215278189</v>
      </c>
      <c r="C49" s="47">
        <f>B49*(1-DATA!$C$14)</f>
        <v>95642.619252542063</v>
      </c>
      <c r="D49" s="47">
        <f>$D48*EXP('EIOPA RATES'!AF57)</f>
        <v>24448.522303819547</v>
      </c>
      <c r="E49" s="47">
        <f>D49*(1-DATA!$C$14)</f>
        <v>23910.654813135516</v>
      </c>
      <c r="F49" s="47">
        <f t="shared" si="0"/>
        <v>122242.61151909773</v>
      </c>
      <c r="G49" s="26">
        <f>F49*(1-DATA!$C$14)</f>
        <v>119553.27406567757</v>
      </c>
      <c r="I49" s="44">
        <f>'MORTALITY RATES MALE'!B109/'MORTALITY RATES MALE'!$B$63</f>
        <v>3.8562889645864132E-4</v>
      </c>
      <c r="J49" s="77">
        <f>(1-DATA!$C$12)*'BASE CASE'!$J48</f>
        <v>5.665921887193857E-4</v>
      </c>
      <c r="L49" s="59">
        <f>(G49-DATA!$C$11*((1+DATA!$C$10)^'BASE CASE'!A49))*'BASE CASE'!I49*J48*DATA!$C$12</f>
        <v>4.6077962062965995E-3</v>
      </c>
      <c r="M49" s="47">
        <f>MAX(G49,DATA!$C$4)*I48*(1-'MORTALITY RATES MALE'!B109/'MORTALITY RATES MALE'!B108)*J49</f>
        <v>3.1200933034706124E-2</v>
      </c>
      <c r="N49" s="47">
        <v>0</v>
      </c>
      <c r="O49" s="61">
        <f>G49*DATA!$C$15*J49*I49</f>
        <v>3.65703959290509E-4</v>
      </c>
      <c r="P49" s="47">
        <f>DATA!$C$13*((1+DATA!$C$10)^'BASE CASE'!A49)*'BASE CASE'!I49*'BASE CASE'!J49</f>
        <v>2.7165522198592248E-5</v>
      </c>
      <c r="Q49" s="47">
        <f t="shared" si="1"/>
        <v>3.6201598722491825E-2</v>
      </c>
      <c r="R49" s="34">
        <f>Q49*'EIOPA RATES'!AA58</f>
        <v>2.0443900405714189E-2</v>
      </c>
      <c r="T49" s="71">
        <f>B49*(DATA!$C$14-DATA!$C$15)</f>
        <v>782.3527137222253</v>
      </c>
      <c r="U49" s="66">
        <f>D49*(DATA!$C$14-DATA!$C$15)</f>
        <v>195.58817843055633</v>
      </c>
      <c r="V49" s="67">
        <f t="shared" si="2"/>
        <v>977.94089215278166</v>
      </c>
      <c r="W49" s="72">
        <f t="shared" si="3"/>
        <v>2.513818008217827E-4</v>
      </c>
    </row>
    <row r="50" spans="1:23" ht="15" thickBot="1" x14ac:dyDescent="0.35">
      <c r="A50" s="54">
        <v>47</v>
      </c>
      <c r="B50" s="44">
        <f>$B49*EXP('EIOPA RATES'!AF58)</f>
        <v>99163.539648867649</v>
      </c>
      <c r="C50" s="47">
        <f>B50*(1-DATA!$C$14)</f>
        <v>96981.941776592561</v>
      </c>
      <c r="D50" s="47">
        <f>$D49*EXP('EIOPA RATES'!AF58)</f>
        <v>24790.884912216912</v>
      </c>
      <c r="E50" s="47">
        <f>D50*(1-DATA!$C$14)</f>
        <v>24245.48544414814</v>
      </c>
      <c r="F50" s="47">
        <f t="shared" si="0"/>
        <v>123954.42456108457</v>
      </c>
      <c r="G50" s="26">
        <f>F50*(1-DATA!$C$14)</f>
        <v>121227.4272207407</v>
      </c>
      <c r="I50" s="44">
        <f>'MORTALITY RATES MALE'!B110/'MORTALITY RATES MALE'!$B$63</f>
        <v>1.6067870685776721E-4</v>
      </c>
      <c r="J50" s="77">
        <f>(1-DATA!$C$12)*'BASE CASE'!$J49</f>
        <v>4.8160336041147783E-4</v>
      </c>
      <c r="L50" s="59">
        <f>(G50-DATA!$C$11*((1+DATA!$C$10)^'BASE CASE'!A50))*'BASE CASE'!I50*J49*DATA!$C$12</f>
        <v>1.6547763000517497E-3</v>
      </c>
      <c r="M50" s="47">
        <f>MAX(G50,DATA!$C$4)*I49*(1-'MORTALITY RATES MALE'!B110/'MORTALITY RATES MALE'!B109)*J50</f>
        <v>1.3133387565551323E-2</v>
      </c>
      <c r="N50" s="47">
        <v>0</v>
      </c>
      <c r="O50" s="61">
        <f>G50*DATA!$C$15*J50*I50</f>
        <v>1.3133387565551324E-4</v>
      </c>
      <c r="P50" s="47">
        <f>DATA!$C$13*((1+DATA!$C$10)^'BASE CASE'!A50)*'BASE CASE'!I50*'BASE CASE'!J50</f>
        <v>9.8135448942414448E-6</v>
      </c>
      <c r="Q50" s="47">
        <f t="shared" si="1"/>
        <v>1.4929311286152826E-2</v>
      </c>
      <c r="R50" s="34">
        <f>Q50*'EIOPA RATES'!AA59</f>
        <v>8.3138736635935233E-3</v>
      </c>
      <c r="T50" s="71">
        <f>B50*(DATA!$C$14-DATA!$C$15)</f>
        <v>793.30831719094101</v>
      </c>
      <c r="U50" s="66">
        <f>D50*(DATA!$C$14-DATA!$C$15)</f>
        <v>198.32707929773525</v>
      </c>
      <c r="V50" s="67">
        <f t="shared" si="2"/>
        <v>991.63539648867629</v>
      </c>
      <c r="W50" s="72">
        <f t="shared" si="3"/>
        <v>9.0277792549028674E-5</v>
      </c>
    </row>
    <row r="51" spans="1:23" ht="15" thickBot="1" x14ac:dyDescent="0.35">
      <c r="A51" s="54">
        <v>48</v>
      </c>
      <c r="B51" s="44">
        <f>$B50*EXP('EIOPA RATES'!AF59)</f>
        <v>100559.79509113607</v>
      </c>
      <c r="C51" s="47">
        <f>B51*(1-DATA!$C$14)</f>
        <v>98347.479599131068</v>
      </c>
      <c r="D51" s="47">
        <f>$D50*EXP('EIOPA RATES'!AF59)</f>
        <v>25139.948772784017</v>
      </c>
      <c r="E51" s="47">
        <f>D51*(1-DATA!$C$14)</f>
        <v>24586.869899782767</v>
      </c>
      <c r="F51" s="47">
        <f t="shared" si="0"/>
        <v>125699.74386392008</v>
      </c>
      <c r="G51" s="26">
        <f>F51*(1-DATA!$C$14)</f>
        <v>122934.34949891384</v>
      </c>
      <c r="I51" s="44">
        <f>'MORTALITY RATES MALE'!B111/'MORTALITY RATES MALE'!$B$63</f>
        <v>6.4271482743106877E-5</v>
      </c>
      <c r="J51" s="77">
        <f>(1-DATA!$C$12)*'BASE CASE'!$J50</f>
        <v>4.0936285634975616E-4</v>
      </c>
      <c r="L51" s="59">
        <f>(G51-DATA!$C$11*((1+DATA!$C$10)^'BASE CASE'!A51))*'BASE CASE'!I51*J50*DATA!$C$12</f>
        <v>5.7054447901070532E-4</v>
      </c>
      <c r="M51" s="47">
        <f>MAX(G51,DATA!$C$4)*I50*(1-'MORTALITY RATES MALE'!B111/'MORTALITY RATES MALE'!B110)*J51</f>
        <v>4.8516700740125892E-3</v>
      </c>
      <c r="N51" s="47">
        <v>0</v>
      </c>
      <c r="O51" s="61">
        <f>G51*DATA!$C$15*J51*I51</f>
        <v>4.5282254024117501E-5</v>
      </c>
      <c r="P51" s="47">
        <f>DATA!$C$13*((1+DATA!$C$10)^'BASE CASE'!A51)*'BASE CASE'!I51*'BASE CASE'!J51</f>
        <v>3.403337369322933E-6</v>
      </c>
      <c r="Q51" s="47">
        <f t="shared" si="1"/>
        <v>5.4709001444167354E-3</v>
      </c>
      <c r="R51" s="34">
        <f>Q51*'EIOPA RATES'!AA60</f>
        <v>3.0047406232865895E-3</v>
      </c>
      <c r="T51" s="71">
        <f>B51*(DATA!$C$14-DATA!$C$15)</f>
        <v>804.47836072908842</v>
      </c>
      <c r="U51" s="66">
        <f>D51*(DATA!$C$14-DATA!$C$15)</f>
        <v>201.11959018227211</v>
      </c>
      <c r="V51" s="67">
        <f t="shared" si="2"/>
        <v>1005.5979509113605</v>
      </c>
      <c r="W51" s="72">
        <f t="shared" si="3"/>
        <v>3.1126637469105185E-5</v>
      </c>
    </row>
    <row r="52" spans="1:23" ht="15" thickBot="1" x14ac:dyDescent="0.35">
      <c r="A52" s="54">
        <v>49</v>
      </c>
      <c r="B52" s="44">
        <f>$B51*EXP('EIOPA RATES'!AF60)</f>
        <v>101962.34766920695</v>
      </c>
      <c r="C52" s="47">
        <f>B52*(1-DATA!$C$14)</f>
        <v>99719.176020484403</v>
      </c>
      <c r="D52" s="47">
        <f>$D51*EXP('EIOPA RATES'!AF60)</f>
        <v>25490.586917301738</v>
      </c>
      <c r="E52" s="47">
        <f>D52*(1-DATA!$C$14)</f>
        <v>24929.794005121101</v>
      </c>
      <c r="F52" s="47">
        <f t="shared" si="0"/>
        <v>127452.93458650869</v>
      </c>
      <c r="G52" s="26">
        <f>F52*(1-DATA!$C$14)</f>
        <v>124648.97002560551</v>
      </c>
      <c r="I52" s="44">
        <f>'MORTALITY RATES MALE'!B112/'MORTALITY RATES MALE'!$B$63</f>
        <v>2.1423827581035627E-5</v>
      </c>
      <c r="J52" s="77">
        <f>(1-DATA!$C$12)*'BASE CASE'!$J51</f>
        <v>3.4795842789729273E-4</v>
      </c>
      <c r="L52" s="59">
        <f>(G52-DATA!$C$11*((1+DATA!$C$10)^'BASE CASE'!A52))*'BASE CASE'!I52*J51*DATA!$C$12</f>
        <v>1.6390852169187049E-4</v>
      </c>
      <c r="M52" s="47">
        <f>MAX(G52,DATA!$C$4)*I51*(1-'MORTALITY RATES MALE'!B112/'MORTALITY RATES MALE'!B111)*J52</f>
        <v>1.8584167641076527E-3</v>
      </c>
      <c r="N52" s="47">
        <v>0</v>
      </c>
      <c r="O52" s="61">
        <f>G52*DATA!$C$15*J52*I52</f>
        <v>1.300891734875357E-5</v>
      </c>
      <c r="P52" s="47">
        <f>DATA!$C$13*((1+DATA!$C$10)^'BASE CASE'!A52)*'BASE CASE'!I52*'BASE CASE'!J52</f>
        <v>9.8356449973432766E-7</v>
      </c>
      <c r="Q52" s="47">
        <f t="shared" si="1"/>
        <v>2.0363177676480109E-3</v>
      </c>
      <c r="R52" s="34">
        <f>Q52*'EIOPA RATES'!AA61</f>
        <v>1.1029327188878271E-3</v>
      </c>
      <c r="T52" s="71">
        <f>B52*(DATA!$C$14-DATA!$C$15)</f>
        <v>815.69878135365548</v>
      </c>
      <c r="U52" s="66">
        <f>D52*(DATA!$C$14-DATA!$C$15)</f>
        <v>203.92469533841387</v>
      </c>
      <c r="V52" s="67">
        <f t="shared" si="2"/>
        <v>1019.6234766920693</v>
      </c>
      <c r="W52" s="72">
        <f t="shared" si="3"/>
        <v>8.9422194832558753E-6</v>
      </c>
    </row>
    <row r="53" spans="1:23" ht="15" thickBot="1" x14ac:dyDescent="0.35">
      <c r="A53" s="56">
        <v>50</v>
      </c>
      <c r="B53" s="45">
        <f>$B52*EXP('EIOPA RATES'!AF61)</f>
        <v>103391.43361643821</v>
      </c>
      <c r="C53" s="48">
        <f>B53*(1-DATA!$C$14)</f>
        <v>101116.82207687658</v>
      </c>
      <c r="D53" s="47">
        <f>$D52*EXP('EIOPA RATES'!AF61)</f>
        <v>25847.858404109553</v>
      </c>
      <c r="E53" s="48">
        <f>D53*(1-DATA!$C$14)</f>
        <v>25279.205519219144</v>
      </c>
      <c r="F53" s="47">
        <f t="shared" si="0"/>
        <v>129239.29202054776</v>
      </c>
      <c r="G53" s="26">
        <f>F53*(1-DATA!$C$14)</f>
        <v>126396.02759609571</v>
      </c>
      <c r="I53" s="45">
        <f>'MORTALITY RATES MALE'!B113/'MORTALITY RATES MALE'!$B$63</f>
        <v>1.0711913790517813E-5</v>
      </c>
      <c r="J53" s="78">
        <f>(1-DATA!$C$12)*'BASE CASE'!$J52</f>
        <v>2.957646637126988E-4</v>
      </c>
      <c r="L53" s="59">
        <f>(G53-DATA!$C$11*((1+DATA!$C$10)^'BASE CASE'!A53))*'BASE CASE'!I53*J52*DATA!$C$12</f>
        <v>7.0637302911526152E-5</v>
      </c>
      <c r="M53" s="47">
        <f>MAX(G53,DATA!$C$4)*I52*(1-'MORTALITY RATES MALE'!B113/'MORTALITY RATES MALE'!B112)*J53</f>
        <v>4.0044859991623542E-4</v>
      </c>
      <c r="N53" s="60">
        <f>J53*I53*G53</f>
        <v>4.0044859991623542E-4</v>
      </c>
      <c r="O53" s="61">
        <f>G53*DATA!$C$15*J53*I53</f>
        <v>5.6062803988272965E-6</v>
      </c>
      <c r="P53" s="48">
        <f>DATA!$C$13*((1+DATA!$C$10)^'BASE CASE'!A53)*'BASE CASE'!I53*'BASE CASE'!J53</f>
        <v>4.263752106348311E-7</v>
      </c>
      <c r="Q53" s="48">
        <f t="shared" si="1"/>
        <v>8.7756715835345914E-4</v>
      </c>
      <c r="R53" s="34">
        <f>Q53*'EIOPA RATES'!AA62</f>
        <v>4.6871604495667916E-4</v>
      </c>
      <c r="T53" s="73">
        <f>B53*(DATA!$C$14-DATA!$C$15)</f>
        <v>827.13146893150554</v>
      </c>
      <c r="U53" s="74">
        <f>D53*(DATA!$C$14-DATA!$C$15)</f>
        <v>206.78286723287638</v>
      </c>
      <c r="V53" s="75">
        <f t="shared" si="2"/>
        <v>1033.9143361643819</v>
      </c>
      <c r="W53" s="76">
        <f t="shared" si="3"/>
        <v>3.8537096106458355E-6</v>
      </c>
    </row>
  </sheetData>
  <mergeCells count="4">
    <mergeCell ref="B1:G1"/>
    <mergeCell ref="I1:J1"/>
    <mergeCell ref="L1:R1"/>
    <mergeCell ref="T1:W1"/>
  </mergeCells>
  <pageMargins left="0.7" right="0.7" top="0.75" bottom="0.75" header="0.3" footer="0.3"/>
  <ignoredErrors>
    <ignoredError sqref="D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MORTALITY RATES MALE+FEMALE</vt:lpstr>
      <vt:lpstr>MORTALITY RATES MALE</vt:lpstr>
      <vt:lpstr>EIOPA RATES</vt:lpstr>
      <vt:lpstr>DATA</vt:lpstr>
      <vt:lpstr>BASE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Alessandro Howe</cp:lastModifiedBy>
  <dcterms:created xsi:type="dcterms:W3CDTF">2025-04-30T15:20:20Z</dcterms:created>
  <dcterms:modified xsi:type="dcterms:W3CDTF">2025-05-15T15:12:35Z</dcterms:modified>
</cp:coreProperties>
</file>