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clau7\OneDrive\Desktop\ECO_INS\econometric-insurance\insurance\"/>
    </mc:Choice>
  </mc:AlternateContent>
  <xr:revisionPtr revIDLastSave="0" documentId="13_ncr:1_{D947444B-27FC-4E29-ABF8-AE5BB9648464}" xr6:coauthVersionLast="47" xr6:coauthVersionMax="47" xr10:uidLastSave="{00000000-0000-0000-0000-000000000000}"/>
  <bookViews>
    <workbookView xWindow="-120" yWindow="-120" windowWidth="29040" windowHeight="16440" tabRatio="500" firstSheet="5" activeTab="15" xr2:uid="{00000000-000D-0000-FFFF-FFFF00000000}"/>
  </bookViews>
  <sheets>
    <sheet name="MORTALITY RATES MALE+FEMALE" sheetId="1" r:id="rId1"/>
    <sheet name="MORTALITY RATES MALE" sheetId="3" r:id="rId2"/>
    <sheet name="EIOPA RATES" sheetId="4" r:id="rId3"/>
    <sheet name="DATA" sheetId="5" r:id="rId4"/>
    <sheet name="BASE CASE" sheetId="6" r:id="rId5"/>
    <sheet name="IR_up" sheetId="7" r:id="rId6"/>
    <sheet name="IR_down" sheetId="8" r:id="rId7"/>
    <sheet name="EQ" sheetId="9" r:id="rId8"/>
    <sheet name="PROP" sheetId="10" r:id="rId9"/>
    <sheet name="MORT" sheetId="11" r:id="rId10"/>
    <sheet name="LAPSE_up" sheetId="12" r:id="rId11"/>
    <sheet name="LAPSE_down" sheetId="13" r:id="rId12"/>
    <sheet name="LAPSE_mass" sheetId="14" r:id="rId13"/>
    <sheet name="CAT" sheetId="15" r:id="rId14"/>
    <sheet name="EXP" sheetId="16" r:id="rId15"/>
    <sheet name="BSCR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5" l="1"/>
  <c r="D4" i="17"/>
  <c r="D5" i="17"/>
  <c r="D6" i="17"/>
  <c r="D7" i="17"/>
  <c r="D8" i="17"/>
  <c r="D9" i="17"/>
  <c r="D10" i="17"/>
  <c r="D12" i="17"/>
  <c r="D3" i="17"/>
  <c r="G5" i="13"/>
  <c r="G6" i="13"/>
  <c r="G7" i="13"/>
  <c r="G8" i="13"/>
  <c r="G9" i="13"/>
  <c r="G10" i="13"/>
  <c r="G11" i="13"/>
  <c r="G12" i="13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4" i="13"/>
  <c r="G5" i="12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4" i="12"/>
  <c r="I4" i="12"/>
  <c r="G4" i="14"/>
  <c r="I4" i="14"/>
  <c r="C12" i="17"/>
  <c r="C7" i="17"/>
  <c r="C6" i="17"/>
  <c r="C5" i="17"/>
  <c r="C4" i="17"/>
  <c r="C3" i="17"/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4" i="11"/>
  <c r="F5" i="1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4" i="11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4" i="16"/>
  <c r="J5" i="15"/>
  <c r="J4" i="15"/>
  <c r="J5" i="14"/>
  <c r="J8" i="14"/>
  <c r="J16" i="14"/>
  <c r="J24" i="14"/>
  <c r="J4" i="14"/>
  <c r="J5" i="13"/>
  <c r="J6" i="13"/>
  <c r="J9" i="13"/>
  <c r="J10" i="13"/>
  <c r="J11" i="13"/>
  <c r="J18" i="13"/>
  <c r="J19" i="13"/>
  <c r="J25" i="13"/>
  <c r="J26" i="13"/>
  <c r="J27" i="13"/>
  <c r="J34" i="13"/>
  <c r="J35" i="13"/>
  <c r="J42" i="13"/>
  <c r="J43" i="13"/>
  <c r="J50" i="13"/>
  <c r="J51" i="13"/>
  <c r="J4" i="13"/>
  <c r="J5" i="12"/>
  <c r="J4" i="12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4" i="10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4" i="9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4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4" i="7"/>
  <c r="G4" i="16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F4" i="16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G4" i="15"/>
  <c r="G5" i="15" s="1"/>
  <c r="G6" i="15" s="1"/>
  <c r="G7" i="15" s="1"/>
  <c r="G8" i="15" s="1"/>
  <c r="G9" i="15" s="1"/>
  <c r="G10" i="15" s="1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G33" i="15" s="1"/>
  <c r="G34" i="15" s="1"/>
  <c r="G35" i="15" s="1"/>
  <c r="G36" i="15" s="1"/>
  <c r="G37" i="15" s="1"/>
  <c r="G38" i="15" s="1"/>
  <c r="G39" i="15" s="1"/>
  <c r="G40" i="15" s="1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G5" i="14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  <c r="G20" i="14" s="1"/>
  <c r="G21" i="14" s="1"/>
  <c r="G22" i="14" s="1"/>
  <c r="G23" i="14" s="1"/>
  <c r="G24" i="14" s="1"/>
  <c r="G25" i="14" s="1"/>
  <c r="G26" i="14" s="1"/>
  <c r="G27" i="14" s="1"/>
  <c r="G28" i="14" s="1"/>
  <c r="G29" i="14" s="1"/>
  <c r="G30" i="14" s="1"/>
  <c r="G31" i="14" s="1"/>
  <c r="G32" i="14" s="1"/>
  <c r="G33" i="14" s="1"/>
  <c r="G34" i="14" s="1"/>
  <c r="G35" i="14" s="1"/>
  <c r="G36" i="14" s="1"/>
  <c r="G37" i="14" s="1"/>
  <c r="G38" i="14" s="1"/>
  <c r="G39" i="14" s="1"/>
  <c r="G40" i="14" s="1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4" i="13"/>
  <c r="F5" i="13" s="1"/>
  <c r="J6" i="12"/>
  <c r="F4" i="12"/>
  <c r="F5" i="12" s="1"/>
  <c r="G6" i="1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" i="11"/>
  <c r="G4" i="11"/>
  <c r="G4" i="10"/>
  <c r="G5" i="10" s="1"/>
  <c r="G6" i="10" s="1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F4" i="10"/>
  <c r="F5" i="10" s="1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" i="9"/>
  <c r="G4" i="9"/>
  <c r="F4" i="9"/>
  <c r="F5" i="9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F4" i="8"/>
  <c r="F5" i="8" s="1"/>
  <c r="G4" i="7"/>
  <c r="G5" i="7" s="1"/>
  <c r="F4" i="7"/>
  <c r="L4" i="7" s="1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4" i="6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4" i="6"/>
  <c r="R4" i="16"/>
  <c r="B4" i="16"/>
  <c r="C3" i="16"/>
  <c r="C4" i="16" s="1"/>
  <c r="R5" i="16" s="1"/>
  <c r="B3" i="16"/>
  <c r="Q4" i="16" s="1"/>
  <c r="F11" i="5"/>
  <c r="Q4" i="15"/>
  <c r="M4" i="15"/>
  <c r="C3" i="15"/>
  <c r="R4" i="15" s="1"/>
  <c r="B3" i="15"/>
  <c r="B4" i="15" s="1"/>
  <c r="C5" i="14"/>
  <c r="R6" i="14" s="1"/>
  <c r="B5" i="14"/>
  <c r="D5" i="14" s="1"/>
  <c r="C4" i="14"/>
  <c r="R5" i="14" s="1"/>
  <c r="B4" i="14"/>
  <c r="Q5" i="14" s="1"/>
  <c r="C3" i="14"/>
  <c r="R4" i="14" s="1"/>
  <c r="B3" i="14"/>
  <c r="Q4" i="14" s="1"/>
  <c r="I4" i="13"/>
  <c r="C4" i="13"/>
  <c r="R5" i="13" s="1"/>
  <c r="C3" i="13"/>
  <c r="R4" i="13" s="1"/>
  <c r="B3" i="13"/>
  <c r="Q4" i="13" s="1"/>
  <c r="F8" i="5"/>
  <c r="F9" i="5"/>
  <c r="M4" i="12"/>
  <c r="C4" i="12"/>
  <c r="R5" i="12" s="1"/>
  <c r="C3" i="12"/>
  <c r="R4" i="12" s="1"/>
  <c r="B3" i="12"/>
  <c r="Q4" i="12" s="1"/>
  <c r="B4" i="11"/>
  <c r="Q5" i="11" s="1"/>
  <c r="C3" i="11"/>
  <c r="R4" i="11" s="1"/>
  <c r="B3" i="11"/>
  <c r="Q4" i="11" s="1"/>
  <c r="C3" i="10"/>
  <c r="R4" i="10" s="1"/>
  <c r="C4" i="10"/>
  <c r="B3" i="10"/>
  <c r="B3" i="9"/>
  <c r="B4" i="9" s="1"/>
  <c r="C4" i="9"/>
  <c r="C5" i="9" s="1"/>
  <c r="C3" i="9"/>
  <c r="R4" i="9" s="1"/>
  <c r="R7" i="8"/>
  <c r="C6" i="8"/>
  <c r="C7" i="8" s="1"/>
  <c r="C5" i="8"/>
  <c r="R6" i="8" s="1"/>
  <c r="B5" i="8"/>
  <c r="Q6" i="8" s="1"/>
  <c r="R4" i="8"/>
  <c r="Q4" i="8"/>
  <c r="C4" i="8"/>
  <c r="R5" i="8" s="1"/>
  <c r="B4" i="8"/>
  <c r="Q5" i="8" s="1"/>
  <c r="M4" i="8"/>
  <c r="C3" i="8"/>
  <c r="B3" i="8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4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4" i="7"/>
  <c r="B5" i="7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4" i="7"/>
  <c r="M4" i="7"/>
  <c r="S4" i="7" s="1"/>
  <c r="T4" i="7" s="1"/>
  <c r="C3" i="7"/>
  <c r="B3" i="7"/>
  <c r="D3" i="7" s="1"/>
  <c r="M4" i="6"/>
  <c r="I4" i="6"/>
  <c r="G5" i="6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4" i="6"/>
  <c r="J19" i="15" l="1"/>
  <c r="J42" i="15"/>
  <c r="J34" i="15"/>
  <c r="J26" i="15"/>
  <c r="J18" i="15"/>
  <c r="J10" i="15"/>
  <c r="J43" i="15"/>
  <c r="J35" i="15"/>
  <c r="J11" i="15"/>
  <c r="J50" i="15"/>
  <c r="J49" i="15"/>
  <c r="J41" i="15"/>
  <c r="J33" i="15"/>
  <c r="J25" i="15"/>
  <c r="J17" i="15"/>
  <c r="J9" i="15"/>
  <c r="J48" i="15"/>
  <c r="J40" i="15"/>
  <c r="J32" i="15"/>
  <c r="J24" i="15"/>
  <c r="J16" i="15"/>
  <c r="J8" i="15"/>
  <c r="J51" i="15"/>
  <c r="J47" i="15"/>
  <c r="J39" i="15"/>
  <c r="J31" i="15"/>
  <c r="J23" i="15"/>
  <c r="J15" i="15"/>
  <c r="J7" i="15"/>
  <c r="J27" i="15"/>
  <c r="J46" i="15"/>
  <c r="J30" i="15"/>
  <c r="J14" i="15"/>
  <c r="J6" i="15"/>
  <c r="J22" i="15"/>
  <c r="J53" i="15"/>
  <c r="J45" i="15"/>
  <c r="J37" i="15"/>
  <c r="J29" i="15"/>
  <c r="J21" i="15"/>
  <c r="J13" i="15"/>
  <c r="J38" i="15"/>
  <c r="J52" i="15"/>
  <c r="J44" i="15"/>
  <c r="J36" i="15"/>
  <c r="J28" i="15"/>
  <c r="J20" i="15"/>
  <c r="J12" i="15"/>
  <c r="J49" i="13"/>
  <c r="J41" i="13"/>
  <c r="J33" i="13"/>
  <c r="J17" i="13"/>
  <c r="J48" i="13"/>
  <c r="J40" i="13"/>
  <c r="J32" i="13"/>
  <c r="J24" i="13"/>
  <c r="J16" i="13"/>
  <c r="J8" i="13"/>
  <c r="J47" i="13"/>
  <c r="J31" i="13"/>
  <c r="J15" i="13"/>
  <c r="J46" i="13"/>
  <c r="J45" i="13"/>
  <c r="J37" i="13"/>
  <c r="J29" i="13"/>
  <c r="J21" i="13"/>
  <c r="J13" i="13"/>
  <c r="J39" i="13"/>
  <c r="J23" i="13"/>
  <c r="J7" i="13"/>
  <c r="J38" i="13"/>
  <c r="J30" i="13"/>
  <c r="J22" i="13"/>
  <c r="J14" i="13"/>
  <c r="J53" i="13"/>
  <c r="J52" i="13"/>
  <c r="J44" i="13"/>
  <c r="J36" i="13"/>
  <c r="J28" i="13"/>
  <c r="J20" i="13"/>
  <c r="J12" i="13"/>
  <c r="J23" i="12"/>
  <c r="J15" i="12"/>
  <c r="J7" i="12"/>
  <c r="J16" i="12"/>
  <c r="J46" i="12"/>
  <c r="J38" i="12"/>
  <c r="J30" i="12"/>
  <c r="J22" i="12"/>
  <c r="J14" i="12"/>
  <c r="J41" i="12"/>
  <c r="J24" i="12"/>
  <c r="J31" i="12"/>
  <c r="J53" i="12"/>
  <c r="J45" i="12"/>
  <c r="J37" i="12"/>
  <c r="J29" i="12"/>
  <c r="J21" i="12"/>
  <c r="J13" i="12"/>
  <c r="J49" i="12"/>
  <c r="J9" i="12"/>
  <c r="J48" i="12"/>
  <c r="J32" i="12"/>
  <c r="J47" i="12"/>
  <c r="J52" i="12"/>
  <c r="J44" i="12"/>
  <c r="J36" i="12"/>
  <c r="J28" i="12"/>
  <c r="J20" i="12"/>
  <c r="J12" i="12"/>
  <c r="J25" i="12"/>
  <c r="J51" i="12"/>
  <c r="J43" i="12"/>
  <c r="J35" i="12"/>
  <c r="J27" i="12"/>
  <c r="J19" i="12"/>
  <c r="J11" i="12"/>
  <c r="J33" i="12"/>
  <c r="J17" i="12"/>
  <c r="J40" i="12"/>
  <c r="J8" i="12"/>
  <c r="J39" i="12"/>
  <c r="J50" i="12"/>
  <c r="J42" i="12"/>
  <c r="J34" i="12"/>
  <c r="J26" i="12"/>
  <c r="J18" i="12"/>
  <c r="J10" i="12"/>
  <c r="J48" i="14"/>
  <c r="J15" i="14"/>
  <c r="J47" i="14"/>
  <c r="J39" i="14"/>
  <c r="J23" i="14"/>
  <c r="J7" i="14"/>
  <c r="J38" i="14"/>
  <c r="J22" i="14"/>
  <c r="J6" i="14"/>
  <c r="J45" i="14"/>
  <c r="J29" i="14"/>
  <c r="J13" i="14"/>
  <c r="J52" i="14"/>
  <c r="J36" i="14"/>
  <c r="J20" i="14"/>
  <c r="J51" i="14"/>
  <c r="J43" i="14"/>
  <c r="J19" i="14"/>
  <c r="J50" i="14"/>
  <c r="J42" i="14"/>
  <c r="J34" i="14"/>
  <c r="J26" i="14"/>
  <c r="J18" i="14"/>
  <c r="J10" i="14"/>
  <c r="J40" i="14"/>
  <c r="J32" i="14"/>
  <c r="J31" i="14"/>
  <c r="J46" i="14"/>
  <c r="J30" i="14"/>
  <c r="J14" i="14"/>
  <c r="J53" i="14"/>
  <c r="J37" i="14"/>
  <c r="J21" i="14"/>
  <c r="J44" i="14"/>
  <c r="J28" i="14"/>
  <c r="J12" i="14"/>
  <c r="J35" i="14"/>
  <c r="J27" i="14"/>
  <c r="J11" i="14"/>
  <c r="J49" i="14"/>
  <c r="J41" i="14"/>
  <c r="J33" i="14"/>
  <c r="J25" i="14"/>
  <c r="J17" i="14"/>
  <c r="J9" i="14"/>
  <c r="S4" i="16"/>
  <c r="T4" i="16" s="1"/>
  <c r="F6" i="13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I5" i="13"/>
  <c r="I5" i="12"/>
  <c r="F6" i="12"/>
  <c r="M5" i="10"/>
  <c r="F6" i="10"/>
  <c r="M4" i="10"/>
  <c r="F6" i="9"/>
  <c r="M4" i="9"/>
  <c r="M5" i="8"/>
  <c r="F6" i="8"/>
  <c r="L4" i="8"/>
  <c r="G6" i="7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I5" i="6"/>
  <c r="M5" i="6"/>
  <c r="I6" i="6"/>
  <c r="M6" i="6"/>
  <c r="C5" i="16"/>
  <c r="Q5" i="16"/>
  <c r="D4" i="16"/>
  <c r="B5" i="16"/>
  <c r="D3" i="16"/>
  <c r="Q5" i="15"/>
  <c r="B5" i="15"/>
  <c r="S4" i="15"/>
  <c r="T4" i="15" s="1"/>
  <c r="M5" i="15"/>
  <c r="M6" i="15"/>
  <c r="C4" i="15"/>
  <c r="D4" i="15" s="1"/>
  <c r="D3" i="15"/>
  <c r="M5" i="14"/>
  <c r="S5" i="14" s="1"/>
  <c r="T5" i="14" s="1"/>
  <c r="M6" i="14"/>
  <c r="M4" i="14"/>
  <c r="S4" i="14" s="1"/>
  <c r="T4" i="14" s="1"/>
  <c r="L6" i="14"/>
  <c r="I5" i="14"/>
  <c r="C6" i="14"/>
  <c r="Q6" i="14"/>
  <c r="B6" i="14"/>
  <c r="D4" i="14"/>
  <c r="D3" i="14"/>
  <c r="M4" i="13"/>
  <c r="S4" i="13" s="1"/>
  <c r="T4" i="13" s="1"/>
  <c r="M5" i="13"/>
  <c r="B4" i="13"/>
  <c r="C5" i="13"/>
  <c r="D3" i="13"/>
  <c r="S4" i="12"/>
  <c r="T4" i="12" s="1"/>
  <c r="M5" i="12"/>
  <c r="B4" i="12"/>
  <c r="C5" i="12"/>
  <c r="D3" i="12"/>
  <c r="M4" i="11"/>
  <c r="S4" i="11" s="1"/>
  <c r="T4" i="11" s="1"/>
  <c r="M5" i="11"/>
  <c r="B5" i="11"/>
  <c r="C4" i="11"/>
  <c r="D3" i="11"/>
  <c r="B4" i="10"/>
  <c r="Q4" i="10"/>
  <c r="S4" i="10" s="1"/>
  <c r="T4" i="10" s="1"/>
  <c r="D3" i="10"/>
  <c r="C5" i="10"/>
  <c r="R5" i="10"/>
  <c r="B5" i="9"/>
  <c r="Q5" i="9"/>
  <c r="D4" i="9"/>
  <c r="R6" i="9"/>
  <c r="C6" i="9"/>
  <c r="M5" i="9"/>
  <c r="R5" i="9"/>
  <c r="D3" i="9"/>
  <c r="Q4" i="9"/>
  <c r="S4" i="9" s="1"/>
  <c r="T4" i="9" s="1"/>
  <c r="M6" i="9"/>
  <c r="C8" i="8"/>
  <c r="R8" i="8"/>
  <c r="B6" i="8"/>
  <c r="S4" i="8"/>
  <c r="T4" i="8" s="1"/>
  <c r="D3" i="8"/>
  <c r="D4" i="7"/>
  <c r="I3" i="7"/>
  <c r="N3" i="7" s="1"/>
  <c r="O3" i="7" s="1"/>
  <c r="M5" i="7"/>
  <c r="M6" i="7"/>
  <c r="I6" i="12" l="1"/>
  <c r="F7" i="12"/>
  <c r="F7" i="10"/>
  <c r="F7" i="9"/>
  <c r="F7" i="8"/>
  <c r="M6" i="8"/>
  <c r="L6" i="7"/>
  <c r="G7" i="7"/>
  <c r="L5" i="7"/>
  <c r="I7" i="6"/>
  <c r="M7" i="6"/>
  <c r="R6" i="16"/>
  <c r="C6" i="16"/>
  <c r="S5" i="16"/>
  <c r="T5" i="16" s="1"/>
  <c r="L4" i="16"/>
  <c r="I3" i="16"/>
  <c r="N3" i="16" s="1"/>
  <c r="O3" i="16" s="1"/>
  <c r="I4" i="16"/>
  <c r="L5" i="16"/>
  <c r="Q6" i="16"/>
  <c r="D5" i="16"/>
  <c r="B6" i="16"/>
  <c r="I4" i="15"/>
  <c r="L5" i="15"/>
  <c r="M7" i="15"/>
  <c r="Q6" i="15"/>
  <c r="D5" i="15"/>
  <c r="B6" i="15"/>
  <c r="I3" i="15"/>
  <c r="N3" i="15" s="1"/>
  <c r="O3" i="15" s="1"/>
  <c r="L4" i="15"/>
  <c r="R5" i="15"/>
  <c r="C5" i="15"/>
  <c r="S5" i="15"/>
  <c r="T5" i="15" s="1"/>
  <c r="S6" i="14"/>
  <c r="T6" i="14" s="1"/>
  <c r="D6" i="14"/>
  <c r="Q7" i="14"/>
  <c r="B7" i="14"/>
  <c r="L4" i="14"/>
  <c r="I3" i="14"/>
  <c r="N3" i="14" s="1"/>
  <c r="O3" i="14" s="1"/>
  <c r="N5" i="14"/>
  <c r="O5" i="14" s="1"/>
  <c r="R7" i="14"/>
  <c r="C7" i="14"/>
  <c r="L5" i="14"/>
  <c r="M7" i="14"/>
  <c r="I6" i="13"/>
  <c r="I3" i="13"/>
  <c r="N3" i="13" s="1"/>
  <c r="O3" i="13" s="1"/>
  <c r="L4" i="13"/>
  <c r="Q5" i="13"/>
  <c r="S5" i="13" s="1"/>
  <c r="T5" i="13" s="1"/>
  <c r="D4" i="13"/>
  <c r="B5" i="13"/>
  <c r="R6" i="13"/>
  <c r="C6" i="13"/>
  <c r="M6" i="13"/>
  <c r="R6" i="12"/>
  <c r="C6" i="12"/>
  <c r="Q5" i="12"/>
  <c r="S5" i="12" s="1"/>
  <c r="T5" i="12" s="1"/>
  <c r="D4" i="12"/>
  <c r="B5" i="12"/>
  <c r="I3" i="12"/>
  <c r="N3" i="12" s="1"/>
  <c r="O3" i="12" s="1"/>
  <c r="L4" i="12"/>
  <c r="M6" i="12"/>
  <c r="M6" i="11"/>
  <c r="D5" i="11"/>
  <c r="Q6" i="11"/>
  <c r="B6" i="11"/>
  <c r="R5" i="11"/>
  <c r="S5" i="11" s="1"/>
  <c r="T5" i="11" s="1"/>
  <c r="C5" i="11"/>
  <c r="I3" i="11"/>
  <c r="N3" i="11" s="1"/>
  <c r="O3" i="11" s="1"/>
  <c r="L4" i="11"/>
  <c r="D4" i="11"/>
  <c r="M6" i="10"/>
  <c r="B5" i="10"/>
  <c r="Q5" i="10"/>
  <c r="S5" i="10" s="1"/>
  <c r="T5" i="10" s="1"/>
  <c r="D4" i="10"/>
  <c r="M7" i="10"/>
  <c r="L4" i="10"/>
  <c r="I3" i="10"/>
  <c r="N3" i="10" s="1"/>
  <c r="O3" i="10" s="1"/>
  <c r="C6" i="10"/>
  <c r="R6" i="10"/>
  <c r="R7" i="9"/>
  <c r="C7" i="9"/>
  <c r="L5" i="9"/>
  <c r="I4" i="9"/>
  <c r="S5" i="9"/>
  <c r="T5" i="9" s="1"/>
  <c r="L4" i="9"/>
  <c r="I3" i="9"/>
  <c r="N3" i="9" s="1"/>
  <c r="O3" i="9" s="1"/>
  <c r="B6" i="9"/>
  <c r="Q6" i="9"/>
  <c r="S6" i="9" s="1"/>
  <c r="T6" i="9" s="1"/>
  <c r="D5" i="9"/>
  <c r="C9" i="8"/>
  <c r="R9" i="8"/>
  <c r="B7" i="8"/>
  <c r="Q7" i="8"/>
  <c r="I3" i="8"/>
  <c r="N3" i="8" s="1"/>
  <c r="O3" i="8" s="1"/>
  <c r="S5" i="8"/>
  <c r="T5" i="8" s="1"/>
  <c r="D4" i="8"/>
  <c r="L5" i="8" s="1"/>
  <c r="I4" i="7"/>
  <c r="D5" i="7"/>
  <c r="S5" i="7"/>
  <c r="T5" i="7" s="1"/>
  <c r="F8" i="12" l="1"/>
  <c r="I7" i="12"/>
  <c r="F8" i="10"/>
  <c r="F8" i="9"/>
  <c r="M7" i="9"/>
  <c r="F8" i="8"/>
  <c r="M7" i="8"/>
  <c r="L7" i="7"/>
  <c r="G8" i="7"/>
  <c r="M8" i="6"/>
  <c r="I8" i="6"/>
  <c r="N4" i="16"/>
  <c r="O4" i="16" s="1"/>
  <c r="Q7" i="16"/>
  <c r="D6" i="16"/>
  <c r="B7" i="16"/>
  <c r="L6" i="16"/>
  <c r="I5" i="16"/>
  <c r="R7" i="16"/>
  <c r="C7" i="16"/>
  <c r="I5" i="15"/>
  <c r="L6" i="15"/>
  <c r="N4" i="15"/>
  <c r="O4" i="15" s="1"/>
  <c r="S6" i="15"/>
  <c r="T6" i="15" s="1"/>
  <c r="Q7" i="15"/>
  <c r="B7" i="15"/>
  <c r="R6" i="15"/>
  <c r="C6" i="15"/>
  <c r="M8" i="15"/>
  <c r="M8" i="14"/>
  <c r="R8" i="14"/>
  <c r="C8" i="14"/>
  <c r="N4" i="14"/>
  <c r="O4" i="14" s="1"/>
  <c r="D7" i="14"/>
  <c r="B8" i="14"/>
  <c r="Q8" i="14"/>
  <c r="S7" i="14"/>
  <c r="T7" i="14" s="1"/>
  <c r="I6" i="14"/>
  <c r="L7" i="14"/>
  <c r="I7" i="13"/>
  <c r="M7" i="13"/>
  <c r="C7" i="13"/>
  <c r="R7" i="13"/>
  <c r="D5" i="13"/>
  <c r="Q6" i="13"/>
  <c r="S6" i="13" s="1"/>
  <c r="T6" i="13" s="1"/>
  <c r="B6" i="13"/>
  <c r="L5" i="13"/>
  <c r="M7" i="12"/>
  <c r="B6" i="12"/>
  <c r="Q6" i="12"/>
  <c r="S6" i="12" s="1"/>
  <c r="T6" i="12" s="1"/>
  <c r="D5" i="12"/>
  <c r="L5" i="12"/>
  <c r="C7" i="12"/>
  <c r="R7" i="12"/>
  <c r="R6" i="11"/>
  <c r="C6" i="11"/>
  <c r="D6" i="11" s="1"/>
  <c r="Q7" i="11"/>
  <c r="B7" i="11"/>
  <c r="I5" i="11"/>
  <c r="L6" i="11"/>
  <c r="M7" i="11"/>
  <c r="S6" i="11"/>
  <c r="T6" i="11" s="1"/>
  <c r="L5" i="11"/>
  <c r="I4" i="11"/>
  <c r="L5" i="10"/>
  <c r="I4" i="10"/>
  <c r="Q6" i="10"/>
  <c r="S6" i="10" s="1"/>
  <c r="T6" i="10" s="1"/>
  <c r="B6" i="10"/>
  <c r="D5" i="10"/>
  <c r="R7" i="10"/>
  <c r="C7" i="10"/>
  <c r="L6" i="9"/>
  <c r="I5" i="9"/>
  <c r="N5" i="9" s="1"/>
  <c r="O5" i="9" s="1"/>
  <c r="B7" i="9"/>
  <c r="Q7" i="9"/>
  <c r="S7" i="9" s="1"/>
  <c r="T7" i="9" s="1"/>
  <c r="D6" i="9"/>
  <c r="R8" i="9"/>
  <c r="C8" i="9"/>
  <c r="N4" i="9"/>
  <c r="O4" i="9" s="1"/>
  <c r="M8" i="9"/>
  <c r="B8" i="8"/>
  <c r="Q8" i="8"/>
  <c r="C10" i="8"/>
  <c r="R10" i="8"/>
  <c r="D5" i="8"/>
  <c r="L6" i="8" s="1"/>
  <c r="I4" i="8"/>
  <c r="S6" i="7"/>
  <c r="T6" i="7" s="1"/>
  <c r="I5" i="7"/>
  <c r="D6" i="7"/>
  <c r="N4" i="7"/>
  <c r="O4" i="7" s="1"/>
  <c r="M7" i="7"/>
  <c r="F9" i="12" l="1"/>
  <c r="I8" i="12"/>
  <c r="F9" i="10"/>
  <c r="M8" i="10"/>
  <c r="F9" i="9"/>
  <c r="F9" i="8"/>
  <c r="M8" i="8"/>
  <c r="G9" i="7"/>
  <c r="L8" i="7"/>
  <c r="M9" i="6"/>
  <c r="I9" i="6"/>
  <c r="S7" i="16"/>
  <c r="T7" i="16" s="1"/>
  <c r="D7" i="16"/>
  <c r="Q8" i="16"/>
  <c r="B8" i="16"/>
  <c r="N5" i="16"/>
  <c r="O5" i="16" s="1"/>
  <c r="L7" i="16"/>
  <c r="I6" i="16"/>
  <c r="R8" i="16"/>
  <c r="C8" i="16"/>
  <c r="S6" i="16"/>
  <c r="T6" i="16" s="1"/>
  <c r="M9" i="15"/>
  <c r="C7" i="15"/>
  <c r="R7" i="15"/>
  <c r="S7" i="15" s="1"/>
  <c r="T7" i="15" s="1"/>
  <c r="Q8" i="15"/>
  <c r="B8" i="15"/>
  <c r="D7" i="15"/>
  <c r="N5" i="15"/>
  <c r="O5" i="15" s="1"/>
  <c r="D6" i="15"/>
  <c r="R9" i="14"/>
  <c r="C9" i="14"/>
  <c r="S8" i="14"/>
  <c r="T8" i="14" s="1"/>
  <c r="D8" i="14"/>
  <c r="Q9" i="14"/>
  <c r="B9" i="14"/>
  <c r="N6" i="14"/>
  <c r="O6" i="14" s="1"/>
  <c r="I7" i="14"/>
  <c r="L8" i="14"/>
  <c r="M9" i="14"/>
  <c r="I8" i="13"/>
  <c r="N5" i="13"/>
  <c r="O5" i="13" s="1"/>
  <c r="L6" i="13"/>
  <c r="N4" i="13"/>
  <c r="O4" i="13" s="1"/>
  <c r="D6" i="13"/>
  <c r="B7" i="13"/>
  <c r="Q7" i="13"/>
  <c r="S7" i="13" s="1"/>
  <c r="T7" i="13" s="1"/>
  <c r="C8" i="13"/>
  <c r="R8" i="13"/>
  <c r="L6" i="12"/>
  <c r="C8" i="12"/>
  <c r="R8" i="12"/>
  <c r="Q7" i="12"/>
  <c r="S7" i="12" s="1"/>
  <c r="T7" i="12" s="1"/>
  <c r="D6" i="12"/>
  <c r="B7" i="12"/>
  <c r="N4" i="12"/>
  <c r="O4" i="12" s="1"/>
  <c r="M8" i="12"/>
  <c r="I6" i="11"/>
  <c r="L7" i="11"/>
  <c r="N5" i="11"/>
  <c r="O5" i="11" s="1"/>
  <c r="N4" i="11"/>
  <c r="O4" i="11" s="1"/>
  <c r="B8" i="11"/>
  <c r="Q8" i="11"/>
  <c r="S7" i="11"/>
  <c r="T7" i="11" s="1"/>
  <c r="M8" i="11"/>
  <c r="R7" i="11"/>
  <c r="C7" i="11"/>
  <c r="D6" i="10"/>
  <c r="Q7" i="10"/>
  <c r="S7" i="10" s="1"/>
  <c r="T7" i="10" s="1"/>
  <c r="B7" i="10"/>
  <c r="N4" i="10"/>
  <c r="O4" i="10" s="1"/>
  <c r="C8" i="10"/>
  <c r="R8" i="10"/>
  <c r="L6" i="10"/>
  <c r="I5" i="10"/>
  <c r="B8" i="9"/>
  <c r="Q8" i="9"/>
  <c r="S8" i="9" s="1"/>
  <c r="T8" i="9" s="1"/>
  <c r="D7" i="9"/>
  <c r="M9" i="9"/>
  <c r="L7" i="9"/>
  <c r="I6" i="9"/>
  <c r="R9" i="9"/>
  <c r="C9" i="9"/>
  <c r="B9" i="8"/>
  <c r="Q9" i="8"/>
  <c r="C11" i="8"/>
  <c r="R11" i="8"/>
  <c r="I5" i="8"/>
  <c r="N4" i="8"/>
  <c r="O4" i="8" s="1"/>
  <c r="S7" i="8"/>
  <c r="T7" i="8" s="1"/>
  <c r="D6" i="8"/>
  <c r="L7" i="8" s="1"/>
  <c r="S6" i="8"/>
  <c r="T6" i="8" s="1"/>
  <c r="N5" i="7"/>
  <c r="O5" i="7" s="1"/>
  <c r="I6" i="7"/>
  <c r="S7" i="7"/>
  <c r="T7" i="7" s="1"/>
  <c r="M8" i="7"/>
  <c r="D7" i="7"/>
  <c r="I9" i="12" l="1"/>
  <c r="F10" i="12"/>
  <c r="F10" i="10"/>
  <c r="M9" i="10"/>
  <c r="F10" i="9"/>
  <c r="F10" i="8"/>
  <c r="M9" i="8"/>
  <c r="L9" i="7"/>
  <c r="G10" i="7"/>
  <c r="I10" i="6"/>
  <c r="M10" i="6"/>
  <c r="L8" i="16"/>
  <c r="I7" i="16"/>
  <c r="N6" i="16"/>
  <c r="O6" i="16" s="1"/>
  <c r="R9" i="16"/>
  <c r="C9" i="16"/>
  <c r="S8" i="16"/>
  <c r="T8" i="16" s="1"/>
  <c r="B9" i="16"/>
  <c r="D8" i="16"/>
  <c r="Q9" i="16"/>
  <c r="Q9" i="15"/>
  <c r="B9" i="15"/>
  <c r="L7" i="15"/>
  <c r="I6" i="15"/>
  <c r="M10" i="15"/>
  <c r="I7" i="15"/>
  <c r="L8" i="15"/>
  <c r="C8" i="15"/>
  <c r="R8" i="15"/>
  <c r="S8" i="15" s="1"/>
  <c r="T8" i="15" s="1"/>
  <c r="R10" i="14"/>
  <c r="C10" i="14"/>
  <c r="M10" i="14"/>
  <c r="N7" i="14"/>
  <c r="O7" i="14" s="1"/>
  <c r="D9" i="14"/>
  <c r="B10" i="14"/>
  <c r="Q10" i="14"/>
  <c r="S9" i="14"/>
  <c r="T9" i="14" s="1"/>
  <c r="I8" i="14"/>
  <c r="L9" i="14"/>
  <c r="I9" i="13"/>
  <c r="M8" i="13"/>
  <c r="Q8" i="13"/>
  <c r="B8" i="13"/>
  <c r="D7" i="13"/>
  <c r="L7" i="13"/>
  <c r="C9" i="13"/>
  <c r="R9" i="13"/>
  <c r="M9" i="13"/>
  <c r="N5" i="12"/>
  <c r="O5" i="12" s="1"/>
  <c r="Q8" i="12"/>
  <c r="S8" i="12" s="1"/>
  <c r="T8" i="12" s="1"/>
  <c r="D7" i="12"/>
  <c r="B8" i="12"/>
  <c r="L7" i="12"/>
  <c r="M9" i="12"/>
  <c r="C9" i="12"/>
  <c r="R9" i="12"/>
  <c r="M9" i="11"/>
  <c r="R8" i="11"/>
  <c r="S8" i="11" s="1"/>
  <c r="T8" i="11" s="1"/>
  <c r="C8" i="11"/>
  <c r="N6" i="11"/>
  <c r="O6" i="11" s="1"/>
  <c r="D7" i="11"/>
  <c r="B9" i="11"/>
  <c r="Q9" i="11"/>
  <c r="N5" i="10"/>
  <c r="O5" i="10" s="1"/>
  <c r="R9" i="10"/>
  <c r="C9" i="10"/>
  <c r="D7" i="10"/>
  <c r="Q8" i="10"/>
  <c r="S8" i="10" s="1"/>
  <c r="T8" i="10" s="1"/>
  <c r="B8" i="10"/>
  <c r="I6" i="10"/>
  <c r="L7" i="10"/>
  <c r="R10" i="9"/>
  <c r="C10" i="9"/>
  <c r="B9" i="9"/>
  <c r="Q9" i="9"/>
  <c r="S9" i="9" s="1"/>
  <c r="T9" i="9" s="1"/>
  <c r="D8" i="9"/>
  <c r="N6" i="9"/>
  <c r="O6" i="9" s="1"/>
  <c r="M10" i="9"/>
  <c r="L8" i="9"/>
  <c r="I7" i="9"/>
  <c r="C12" i="8"/>
  <c r="R12" i="8"/>
  <c r="Q10" i="8"/>
  <c r="B10" i="8"/>
  <c r="N5" i="8"/>
  <c r="O5" i="8" s="1"/>
  <c r="D7" i="8"/>
  <c r="L8" i="8" s="1"/>
  <c r="I6" i="8"/>
  <c r="M9" i="7"/>
  <c r="I7" i="7"/>
  <c r="D8" i="7"/>
  <c r="N6" i="7"/>
  <c r="O6" i="7" s="1"/>
  <c r="S8" i="7"/>
  <c r="T8" i="7" s="1"/>
  <c r="S8" i="13" l="1"/>
  <c r="T8" i="13" s="1"/>
  <c r="S10" i="14"/>
  <c r="T10" i="14" s="1"/>
  <c r="F11" i="12"/>
  <c r="I10" i="12"/>
  <c r="F11" i="10"/>
  <c r="M10" i="10"/>
  <c r="F11" i="9"/>
  <c r="F11" i="8"/>
  <c r="M10" i="8"/>
  <c r="G11" i="7"/>
  <c r="L10" i="7"/>
  <c r="M11" i="6"/>
  <c r="I11" i="6"/>
  <c r="Q10" i="16"/>
  <c r="B10" i="16"/>
  <c r="D9" i="16"/>
  <c r="S9" i="16"/>
  <c r="T9" i="16" s="1"/>
  <c r="R10" i="16"/>
  <c r="C10" i="16"/>
  <c r="L9" i="16"/>
  <c r="I8" i="16"/>
  <c r="N7" i="16"/>
  <c r="O7" i="16" s="1"/>
  <c r="C9" i="15"/>
  <c r="R9" i="15"/>
  <c r="N6" i="15"/>
  <c r="O6" i="15" s="1"/>
  <c r="N7" i="15"/>
  <c r="O7" i="15" s="1"/>
  <c r="S9" i="15"/>
  <c r="T9" i="15" s="1"/>
  <c r="B10" i="15"/>
  <c r="Q10" i="15"/>
  <c r="D9" i="15"/>
  <c r="D8" i="15"/>
  <c r="M11" i="15"/>
  <c r="N8" i="14"/>
  <c r="O8" i="14" s="1"/>
  <c r="C11" i="14"/>
  <c r="R11" i="14"/>
  <c r="Q11" i="14"/>
  <c r="D10" i="14"/>
  <c r="B11" i="14"/>
  <c r="M11" i="14"/>
  <c r="I9" i="14"/>
  <c r="L10" i="14"/>
  <c r="I10" i="13"/>
  <c r="L8" i="13"/>
  <c r="M10" i="13"/>
  <c r="Q9" i="13"/>
  <c r="S9" i="13" s="1"/>
  <c r="T9" i="13" s="1"/>
  <c r="D8" i="13"/>
  <c r="B9" i="13"/>
  <c r="N6" i="13"/>
  <c r="O6" i="13" s="1"/>
  <c r="C10" i="13"/>
  <c r="R10" i="13"/>
  <c r="C10" i="12"/>
  <c r="R10" i="12"/>
  <c r="L8" i="12"/>
  <c r="M10" i="12"/>
  <c r="N6" i="12"/>
  <c r="O6" i="12" s="1"/>
  <c r="B9" i="12"/>
  <c r="Q9" i="12"/>
  <c r="S9" i="12" s="1"/>
  <c r="T9" i="12" s="1"/>
  <c r="D8" i="12"/>
  <c r="R9" i="11"/>
  <c r="C9" i="11"/>
  <c r="S9" i="11"/>
  <c r="T9" i="11" s="1"/>
  <c r="D8" i="11"/>
  <c r="B10" i="11"/>
  <c r="D9" i="11"/>
  <c r="Q10" i="11"/>
  <c r="M10" i="11"/>
  <c r="L8" i="11"/>
  <c r="I7" i="11"/>
  <c r="I7" i="10"/>
  <c r="L8" i="10"/>
  <c r="N6" i="10"/>
  <c r="O6" i="10" s="1"/>
  <c r="D8" i="10"/>
  <c r="Q9" i="10"/>
  <c r="S9" i="10" s="1"/>
  <c r="T9" i="10" s="1"/>
  <c r="B9" i="10"/>
  <c r="R10" i="10"/>
  <c r="C10" i="10"/>
  <c r="L9" i="9"/>
  <c r="I8" i="9"/>
  <c r="M11" i="9"/>
  <c r="N7" i="9"/>
  <c r="O7" i="9" s="1"/>
  <c r="B10" i="9"/>
  <c r="Q10" i="9"/>
  <c r="S10" i="9" s="1"/>
  <c r="T10" i="9" s="1"/>
  <c r="D9" i="9"/>
  <c r="C11" i="9"/>
  <c r="R11" i="9"/>
  <c r="B11" i="8"/>
  <c r="Q11" i="8"/>
  <c r="R13" i="8"/>
  <c r="C13" i="8"/>
  <c r="N6" i="8"/>
  <c r="O6" i="8" s="1"/>
  <c r="I7" i="8"/>
  <c r="S8" i="8"/>
  <c r="T8" i="8" s="1"/>
  <c r="D8" i="8"/>
  <c r="L9" i="8" s="1"/>
  <c r="S9" i="8"/>
  <c r="T9" i="8" s="1"/>
  <c r="M10" i="7"/>
  <c r="N7" i="7"/>
  <c r="O7" i="7" s="1"/>
  <c r="S9" i="7"/>
  <c r="T9" i="7" s="1"/>
  <c r="I8" i="7"/>
  <c r="D9" i="7"/>
  <c r="F12" i="12" l="1"/>
  <c r="I11" i="12"/>
  <c r="F12" i="10"/>
  <c r="M11" i="10"/>
  <c r="F12" i="9"/>
  <c r="F12" i="8"/>
  <c r="M11" i="8"/>
  <c r="G12" i="7"/>
  <c r="L11" i="7"/>
  <c r="M12" i="6"/>
  <c r="I12" i="6"/>
  <c r="S10" i="16"/>
  <c r="T10" i="16" s="1"/>
  <c r="L10" i="16"/>
  <c r="I9" i="16"/>
  <c r="N8" i="16"/>
  <c r="O8" i="16" s="1"/>
  <c r="D10" i="16"/>
  <c r="Q11" i="16"/>
  <c r="B11" i="16"/>
  <c r="R11" i="16"/>
  <c r="C11" i="16"/>
  <c r="M12" i="15"/>
  <c r="L9" i="15"/>
  <c r="I8" i="15"/>
  <c r="L10" i="15"/>
  <c r="I9" i="15"/>
  <c r="S10" i="15"/>
  <c r="T10" i="15" s="1"/>
  <c r="B11" i="15"/>
  <c r="Q11" i="15"/>
  <c r="C10" i="15"/>
  <c r="R10" i="15"/>
  <c r="S11" i="14"/>
  <c r="T11" i="14" s="1"/>
  <c r="Q12" i="14"/>
  <c r="D11" i="14"/>
  <c r="B12" i="14"/>
  <c r="C12" i="14"/>
  <c r="R12" i="14"/>
  <c r="L11" i="14"/>
  <c r="I10" i="14"/>
  <c r="N9" i="14"/>
  <c r="O9" i="14" s="1"/>
  <c r="M12" i="14"/>
  <c r="I11" i="13"/>
  <c r="M11" i="13"/>
  <c r="R11" i="13"/>
  <c r="C11" i="13"/>
  <c r="Q10" i="13"/>
  <c r="S10" i="13" s="1"/>
  <c r="T10" i="13" s="1"/>
  <c r="B10" i="13"/>
  <c r="D9" i="13"/>
  <c r="L9" i="13"/>
  <c r="N7" i="13"/>
  <c r="O7" i="13" s="1"/>
  <c r="N7" i="12"/>
  <c r="O7" i="12" s="1"/>
  <c r="L9" i="12"/>
  <c r="M11" i="12"/>
  <c r="B10" i="12"/>
  <c r="D9" i="12"/>
  <c r="Q10" i="12"/>
  <c r="S10" i="12" s="1"/>
  <c r="T10" i="12" s="1"/>
  <c r="C11" i="12"/>
  <c r="R11" i="12"/>
  <c r="S10" i="11"/>
  <c r="T10" i="11" s="1"/>
  <c r="B11" i="11"/>
  <c r="Q11" i="11"/>
  <c r="D10" i="11"/>
  <c r="I8" i="11"/>
  <c r="L9" i="11"/>
  <c r="R10" i="11"/>
  <c r="C10" i="11"/>
  <c r="L10" i="11"/>
  <c r="I9" i="11"/>
  <c r="N7" i="11"/>
  <c r="O7" i="11" s="1"/>
  <c r="M11" i="11"/>
  <c r="N7" i="10"/>
  <c r="O7" i="10" s="1"/>
  <c r="R11" i="10"/>
  <c r="C11" i="10"/>
  <c r="D9" i="10"/>
  <c r="Q10" i="10"/>
  <c r="S10" i="10" s="1"/>
  <c r="T10" i="10" s="1"/>
  <c r="B10" i="10"/>
  <c r="I8" i="10"/>
  <c r="L9" i="10"/>
  <c r="M12" i="9"/>
  <c r="C12" i="9"/>
  <c r="R12" i="9"/>
  <c r="N8" i="9"/>
  <c r="O8" i="9" s="1"/>
  <c r="L10" i="9"/>
  <c r="I9" i="9"/>
  <c r="B11" i="9"/>
  <c r="Q11" i="9"/>
  <c r="S11" i="9" s="1"/>
  <c r="T11" i="9" s="1"/>
  <c r="D10" i="9"/>
  <c r="Q12" i="8"/>
  <c r="B12" i="8"/>
  <c r="C14" i="8"/>
  <c r="R14" i="8"/>
  <c r="I8" i="8"/>
  <c r="D9" i="8"/>
  <c r="L10" i="8" s="1"/>
  <c r="S10" i="8"/>
  <c r="T10" i="8" s="1"/>
  <c r="N7" i="8"/>
  <c r="O7" i="8" s="1"/>
  <c r="S10" i="7"/>
  <c r="T10" i="7" s="1"/>
  <c r="I9" i="7"/>
  <c r="D10" i="7"/>
  <c r="N8" i="7"/>
  <c r="O8" i="7" s="1"/>
  <c r="M11" i="7"/>
  <c r="I12" i="12" l="1"/>
  <c r="F13" i="12"/>
  <c r="F13" i="10"/>
  <c r="M12" i="10"/>
  <c r="F13" i="9"/>
  <c r="M13" i="9" s="1"/>
  <c r="F13" i="8"/>
  <c r="M12" i="8"/>
  <c r="G13" i="7"/>
  <c r="L12" i="7"/>
  <c r="I13" i="6"/>
  <c r="M13" i="6"/>
  <c r="S11" i="16"/>
  <c r="T11" i="16" s="1"/>
  <c r="N9" i="16"/>
  <c r="O9" i="16" s="1"/>
  <c r="B12" i="16"/>
  <c r="D11" i="16"/>
  <c r="Q12" i="16"/>
  <c r="L11" i="16"/>
  <c r="I10" i="16"/>
  <c r="R12" i="16"/>
  <c r="C12" i="16"/>
  <c r="C11" i="15"/>
  <c r="R11" i="15"/>
  <c r="S11" i="15"/>
  <c r="T11" i="15" s="1"/>
  <c r="D11" i="15"/>
  <c r="B12" i="15"/>
  <c r="Q12" i="15"/>
  <c r="D10" i="15"/>
  <c r="N8" i="15"/>
  <c r="O8" i="15" s="1"/>
  <c r="N9" i="15"/>
  <c r="O9" i="15" s="1"/>
  <c r="M13" i="15"/>
  <c r="R13" i="14"/>
  <c r="C13" i="14"/>
  <c r="B13" i="14"/>
  <c r="Q13" i="14"/>
  <c r="D12" i="14"/>
  <c r="M13" i="14"/>
  <c r="L12" i="14"/>
  <c r="I11" i="14"/>
  <c r="S12" i="14"/>
  <c r="T12" i="14" s="1"/>
  <c r="N10" i="14"/>
  <c r="O10" i="14" s="1"/>
  <c r="I12" i="13"/>
  <c r="R12" i="13"/>
  <c r="C12" i="13"/>
  <c r="N8" i="13"/>
  <c r="O8" i="13" s="1"/>
  <c r="L10" i="13"/>
  <c r="B11" i="13"/>
  <c r="Q11" i="13"/>
  <c r="S11" i="13" s="1"/>
  <c r="T11" i="13" s="1"/>
  <c r="D10" i="13"/>
  <c r="M12" i="13"/>
  <c r="B11" i="12"/>
  <c r="D10" i="12"/>
  <c r="Q11" i="12"/>
  <c r="S11" i="12" s="1"/>
  <c r="T11" i="12" s="1"/>
  <c r="C12" i="12"/>
  <c r="R12" i="12"/>
  <c r="L10" i="12"/>
  <c r="M12" i="12"/>
  <c r="N8" i="12"/>
  <c r="O8" i="12" s="1"/>
  <c r="N9" i="11"/>
  <c r="O9" i="11" s="1"/>
  <c r="N8" i="11"/>
  <c r="O8" i="11" s="1"/>
  <c r="M12" i="11"/>
  <c r="L11" i="11"/>
  <c r="I10" i="11"/>
  <c r="C11" i="11"/>
  <c r="R11" i="11"/>
  <c r="S11" i="11" s="1"/>
  <c r="T11" i="11" s="1"/>
  <c r="B12" i="11"/>
  <c r="Q12" i="11"/>
  <c r="D11" i="11"/>
  <c r="Q11" i="10"/>
  <c r="S11" i="10" s="1"/>
  <c r="T11" i="10" s="1"/>
  <c r="D10" i="10"/>
  <c r="B11" i="10"/>
  <c r="C12" i="10"/>
  <c r="R12" i="10"/>
  <c r="I9" i="10"/>
  <c r="L10" i="10"/>
  <c r="N8" i="10"/>
  <c r="O8" i="10" s="1"/>
  <c r="I10" i="9"/>
  <c r="L11" i="9"/>
  <c r="B12" i="9"/>
  <c r="Q12" i="9"/>
  <c r="S12" i="9" s="1"/>
  <c r="T12" i="9" s="1"/>
  <c r="D11" i="9"/>
  <c r="C13" i="9"/>
  <c r="R13" i="9"/>
  <c r="N9" i="9"/>
  <c r="O9" i="9" s="1"/>
  <c r="B13" i="8"/>
  <c r="Q13" i="8"/>
  <c r="C15" i="8"/>
  <c r="R15" i="8"/>
  <c r="N8" i="8"/>
  <c r="O8" i="8" s="1"/>
  <c r="D10" i="8"/>
  <c r="L11" i="8" s="1"/>
  <c r="S11" i="8"/>
  <c r="T11" i="8" s="1"/>
  <c r="I9" i="8"/>
  <c r="S11" i="7"/>
  <c r="T11" i="7" s="1"/>
  <c r="I10" i="7"/>
  <c r="D11" i="7"/>
  <c r="N9" i="7"/>
  <c r="O9" i="7" s="1"/>
  <c r="M12" i="7"/>
  <c r="I13" i="12" l="1"/>
  <c r="F14" i="12"/>
  <c r="F14" i="10"/>
  <c r="M13" i="10"/>
  <c r="F14" i="9"/>
  <c r="F14" i="8"/>
  <c r="M13" i="8"/>
  <c r="G14" i="7"/>
  <c r="L13" i="7"/>
  <c r="I14" i="6"/>
  <c r="M14" i="6"/>
  <c r="I11" i="16"/>
  <c r="L12" i="16"/>
  <c r="Q13" i="16"/>
  <c r="B13" i="16"/>
  <c r="D12" i="16"/>
  <c r="N10" i="16"/>
  <c r="O10" i="16" s="1"/>
  <c r="S12" i="16"/>
  <c r="T12" i="16" s="1"/>
  <c r="R13" i="16"/>
  <c r="C13" i="16"/>
  <c r="L11" i="15"/>
  <c r="I10" i="15"/>
  <c r="Q13" i="15"/>
  <c r="B13" i="15"/>
  <c r="M14" i="15"/>
  <c r="I11" i="15"/>
  <c r="L12" i="15"/>
  <c r="S12" i="15"/>
  <c r="T12" i="15" s="1"/>
  <c r="C12" i="15"/>
  <c r="R12" i="15"/>
  <c r="M14" i="14"/>
  <c r="S13" i="14"/>
  <c r="T13" i="14" s="1"/>
  <c r="C14" i="14"/>
  <c r="R14" i="14"/>
  <c r="L13" i="14"/>
  <c r="I12" i="14"/>
  <c r="Q14" i="14"/>
  <c r="D13" i="14"/>
  <c r="B14" i="14"/>
  <c r="N11" i="14"/>
  <c r="O11" i="14" s="1"/>
  <c r="I13" i="13"/>
  <c r="M13" i="13"/>
  <c r="N9" i="13"/>
  <c r="O9" i="13" s="1"/>
  <c r="L11" i="13"/>
  <c r="N10" i="13"/>
  <c r="O10" i="13" s="1"/>
  <c r="C13" i="13"/>
  <c r="R13" i="13"/>
  <c r="D11" i="13"/>
  <c r="B12" i="13"/>
  <c r="Q12" i="13"/>
  <c r="S12" i="13" s="1"/>
  <c r="T12" i="13" s="1"/>
  <c r="N9" i="12"/>
  <c r="O9" i="12" s="1"/>
  <c r="C13" i="12"/>
  <c r="R13" i="12"/>
  <c r="L11" i="12"/>
  <c r="M13" i="12"/>
  <c r="D11" i="12"/>
  <c r="B12" i="12"/>
  <c r="Q12" i="12"/>
  <c r="S12" i="12" s="1"/>
  <c r="T12" i="12" s="1"/>
  <c r="M13" i="11"/>
  <c r="C12" i="11"/>
  <c r="R12" i="11"/>
  <c r="S12" i="11" s="1"/>
  <c r="T12" i="11" s="1"/>
  <c r="I11" i="11"/>
  <c r="N11" i="11" s="1"/>
  <c r="O11" i="11" s="1"/>
  <c r="L12" i="11"/>
  <c r="B13" i="11"/>
  <c r="D12" i="11"/>
  <c r="Q13" i="11"/>
  <c r="N10" i="11"/>
  <c r="O10" i="11" s="1"/>
  <c r="N9" i="10"/>
  <c r="O9" i="10" s="1"/>
  <c r="R13" i="10"/>
  <c r="C13" i="10"/>
  <c r="L11" i="10"/>
  <c r="I10" i="10"/>
  <c r="Q12" i="10"/>
  <c r="S12" i="10" s="1"/>
  <c r="T12" i="10" s="1"/>
  <c r="B12" i="10"/>
  <c r="D11" i="10"/>
  <c r="M14" i="9"/>
  <c r="C14" i="9"/>
  <c r="R14" i="9"/>
  <c r="L12" i="9"/>
  <c r="I11" i="9"/>
  <c r="Q13" i="9"/>
  <c r="S13" i="9" s="1"/>
  <c r="T13" i="9" s="1"/>
  <c r="B13" i="9"/>
  <c r="D12" i="9"/>
  <c r="N10" i="9"/>
  <c r="O10" i="9" s="1"/>
  <c r="C16" i="8"/>
  <c r="R16" i="8"/>
  <c r="B14" i="8"/>
  <c r="Q14" i="8"/>
  <c r="I10" i="8"/>
  <c r="D11" i="8"/>
  <c r="L12" i="8" s="1"/>
  <c r="S12" i="8"/>
  <c r="T12" i="8" s="1"/>
  <c r="N9" i="8"/>
  <c r="O9" i="8" s="1"/>
  <c r="D12" i="7"/>
  <c r="I11" i="7"/>
  <c r="N10" i="7"/>
  <c r="O10" i="7" s="1"/>
  <c r="M13" i="7"/>
  <c r="S12" i="7"/>
  <c r="T12" i="7" s="1"/>
  <c r="I14" i="12" l="1"/>
  <c r="F15" i="12"/>
  <c r="F15" i="10"/>
  <c r="M14" i="10"/>
  <c r="F15" i="9"/>
  <c r="F15" i="8"/>
  <c r="M14" i="8"/>
  <c r="L14" i="7"/>
  <c r="G15" i="7"/>
  <c r="M15" i="6"/>
  <c r="I15" i="6"/>
  <c r="I12" i="16"/>
  <c r="L13" i="16"/>
  <c r="D13" i="16"/>
  <c r="Q14" i="16"/>
  <c r="B14" i="16"/>
  <c r="S13" i="16"/>
  <c r="T13" i="16" s="1"/>
  <c r="R14" i="16"/>
  <c r="C14" i="16"/>
  <c r="N11" i="16"/>
  <c r="O11" i="16" s="1"/>
  <c r="C13" i="15"/>
  <c r="R13" i="15"/>
  <c r="S13" i="15" s="1"/>
  <c r="T13" i="15" s="1"/>
  <c r="M15" i="15"/>
  <c r="B14" i="15"/>
  <c r="D13" i="15"/>
  <c r="Q14" i="15"/>
  <c r="N11" i="15"/>
  <c r="O11" i="15" s="1"/>
  <c r="N10" i="15"/>
  <c r="O10" i="15" s="1"/>
  <c r="D12" i="15"/>
  <c r="N12" i="14"/>
  <c r="O12" i="14" s="1"/>
  <c r="Q15" i="14"/>
  <c r="B15" i="14"/>
  <c r="D14" i="14"/>
  <c r="S14" i="14"/>
  <c r="T14" i="14" s="1"/>
  <c r="M15" i="14"/>
  <c r="C15" i="14"/>
  <c r="R15" i="14"/>
  <c r="L14" i="14"/>
  <c r="I13" i="14"/>
  <c r="I14" i="13"/>
  <c r="Q13" i="13"/>
  <c r="S13" i="13" s="1"/>
  <c r="T13" i="13" s="1"/>
  <c r="D12" i="13"/>
  <c r="B13" i="13"/>
  <c r="L12" i="13"/>
  <c r="N11" i="13"/>
  <c r="O11" i="13" s="1"/>
  <c r="R14" i="13"/>
  <c r="C14" i="13"/>
  <c r="M14" i="13"/>
  <c r="N10" i="12"/>
  <c r="O10" i="12" s="1"/>
  <c r="L12" i="12"/>
  <c r="Q13" i="12"/>
  <c r="S13" i="12" s="1"/>
  <c r="T13" i="12" s="1"/>
  <c r="D12" i="12"/>
  <c r="B13" i="12"/>
  <c r="R14" i="12"/>
  <c r="C14" i="12"/>
  <c r="M14" i="12"/>
  <c r="C13" i="11"/>
  <c r="R13" i="11"/>
  <c r="S13" i="11" s="1"/>
  <c r="T13" i="11" s="1"/>
  <c r="I12" i="11"/>
  <c r="L13" i="11"/>
  <c r="M14" i="11"/>
  <c r="Q14" i="11"/>
  <c r="D13" i="11"/>
  <c r="B14" i="11"/>
  <c r="N10" i="10"/>
  <c r="O10" i="10" s="1"/>
  <c r="C14" i="10"/>
  <c r="R14" i="10"/>
  <c r="B13" i="10"/>
  <c r="Q13" i="10"/>
  <c r="S13" i="10" s="1"/>
  <c r="T13" i="10" s="1"/>
  <c r="D12" i="10"/>
  <c r="L12" i="10"/>
  <c r="I11" i="10"/>
  <c r="N11" i="9"/>
  <c r="O11" i="9" s="1"/>
  <c r="Q14" i="9"/>
  <c r="S14" i="9" s="1"/>
  <c r="T14" i="9" s="1"/>
  <c r="D13" i="9"/>
  <c r="B14" i="9"/>
  <c r="C15" i="9"/>
  <c r="R15" i="9"/>
  <c r="L13" i="9"/>
  <c r="I12" i="9"/>
  <c r="M15" i="9"/>
  <c r="R17" i="8"/>
  <c r="C17" i="8"/>
  <c r="B15" i="8"/>
  <c r="Q15" i="8"/>
  <c r="D12" i="8"/>
  <c r="L13" i="8" s="1"/>
  <c r="I11" i="8"/>
  <c r="N10" i="8"/>
  <c r="O10" i="8" s="1"/>
  <c r="M14" i="7"/>
  <c r="N11" i="7"/>
  <c r="O11" i="7" s="1"/>
  <c r="D13" i="7"/>
  <c r="I12" i="7"/>
  <c r="S13" i="7"/>
  <c r="T13" i="7" s="1"/>
  <c r="F16" i="12" l="1"/>
  <c r="I15" i="12"/>
  <c r="F16" i="10"/>
  <c r="M15" i="10"/>
  <c r="F16" i="9"/>
  <c r="F16" i="8"/>
  <c r="M15" i="8"/>
  <c r="L15" i="7"/>
  <c r="G16" i="7"/>
  <c r="M16" i="6"/>
  <c r="I16" i="6"/>
  <c r="L14" i="16"/>
  <c r="I13" i="16"/>
  <c r="Q15" i="16"/>
  <c r="B15" i="16"/>
  <c r="D14" i="16"/>
  <c r="S14" i="16"/>
  <c r="T14" i="16" s="1"/>
  <c r="R15" i="16"/>
  <c r="C15" i="16"/>
  <c r="N12" i="16"/>
  <c r="O12" i="16" s="1"/>
  <c r="B15" i="15"/>
  <c r="Q15" i="15"/>
  <c r="I12" i="15"/>
  <c r="L13" i="15"/>
  <c r="L14" i="15"/>
  <c r="I13" i="15"/>
  <c r="M16" i="15"/>
  <c r="R14" i="15"/>
  <c r="S14" i="15" s="1"/>
  <c r="T14" i="15" s="1"/>
  <c r="C14" i="15"/>
  <c r="M16" i="14"/>
  <c r="C16" i="14"/>
  <c r="R16" i="14"/>
  <c r="N13" i="14"/>
  <c r="O13" i="14" s="1"/>
  <c r="L15" i="14"/>
  <c r="I14" i="14"/>
  <c r="Q16" i="14"/>
  <c r="B16" i="14"/>
  <c r="D15" i="14"/>
  <c r="S15" i="14"/>
  <c r="T15" i="14" s="1"/>
  <c r="I15" i="13"/>
  <c r="L13" i="13"/>
  <c r="Q14" i="13"/>
  <c r="S14" i="13" s="1"/>
  <c r="T14" i="13" s="1"/>
  <c r="B14" i="13"/>
  <c r="D13" i="13"/>
  <c r="M15" i="13"/>
  <c r="R15" i="13"/>
  <c r="C15" i="13"/>
  <c r="N11" i="12"/>
  <c r="O11" i="12" s="1"/>
  <c r="B14" i="12"/>
  <c r="D13" i="12"/>
  <c r="Q14" i="12"/>
  <c r="S14" i="12" s="1"/>
  <c r="T14" i="12" s="1"/>
  <c r="L13" i="12"/>
  <c r="M15" i="12"/>
  <c r="R15" i="12"/>
  <c r="C15" i="12"/>
  <c r="N12" i="11"/>
  <c r="O12" i="11" s="1"/>
  <c r="C14" i="11"/>
  <c r="R14" i="11"/>
  <c r="S14" i="11" s="1"/>
  <c r="T14" i="11" s="1"/>
  <c r="Q15" i="11"/>
  <c r="D14" i="11"/>
  <c r="B15" i="11"/>
  <c r="L14" i="11"/>
  <c r="I13" i="11"/>
  <c r="N13" i="11" s="1"/>
  <c r="O13" i="11" s="1"/>
  <c r="M15" i="11"/>
  <c r="L13" i="10"/>
  <c r="I12" i="10"/>
  <c r="Q14" i="10"/>
  <c r="S14" i="10" s="1"/>
  <c r="T14" i="10" s="1"/>
  <c r="D13" i="10"/>
  <c r="B14" i="10"/>
  <c r="N11" i="10"/>
  <c r="O11" i="10" s="1"/>
  <c r="C15" i="10"/>
  <c r="R15" i="10"/>
  <c r="C16" i="9"/>
  <c r="R16" i="9"/>
  <c r="N12" i="9"/>
  <c r="O12" i="9" s="1"/>
  <c r="Q15" i="9"/>
  <c r="S15" i="9" s="1"/>
  <c r="T15" i="9" s="1"/>
  <c r="D14" i="9"/>
  <c r="B15" i="9"/>
  <c r="M16" i="9"/>
  <c r="I13" i="9"/>
  <c r="L14" i="9"/>
  <c r="C18" i="8"/>
  <c r="R18" i="8"/>
  <c r="Q16" i="8"/>
  <c r="B16" i="8"/>
  <c r="D13" i="8"/>
  <c r="L14" i="8" s="1"/>
  <c r="I12" i="8"/>
  <c r="S13" i="8"/>
  <c r="T13" i="8" s="1"/>
  <c r="N11" i="8"/>
  <c r="O11" i="8" s="1"/>
  <c r="I13" i="7"/>
  <c r="S14" i="7"/>
  <c r="T14" i="7" s="1"/>
  <c r="N12" i="7"/>
  <c r="O12" i="7" s="1"/>
  <c r="D14" i="7"/>
  <c r="M15" i="7"/>
  <c r="N13" i="16" l="1"/>
  <c r="O13" i="16" s="1"/>
  <c r="F17" i="12"/>
  <c r="I16" i="12"/>
  <c r="F17" i="10"/>
  <c r="M16" i="10"/>
  <c r="F17" i="9"/>
  <c r="F17" i="8"/>
  <c r="M16" i="8"/>
  <c r="G17" i="7"/>
  <c r="L16" i="7"/>
  <c r="M17" i="6"/>
  <c r="I17" i="6"/>
  <c r="L15" i="16"/>
  <c r="I14" i="16"/>
  <c r="D15" i="16"/>
  <c r="Q16" i="16"/>
  <c r="B16" i="16"/>
  <c r="R16" i="16"/>
  <c r="C16" i="16"/>
  <c r="S15" i="16"/>
  <c r="T15" i="16" s="1"/>
  <c r="M17" i="15"/>
  <c r="R15" i="15"/>
  <c r="C15" i="15"/>
  <c r="N12" i="15"/>
  <c r="O12" i="15" s="1"/>
  <c r="S15" i="15"/>
  <c r="T15" i="15" s="1"/>
  <c r="D14" i="15"/>
  <c r="Q16" i="15"/>
  <c r="B16" i="15"/>
  <c r="N13" i="15"/>
  <c r="O13" i="15" s="1"/>
  <c r="C17" i="14"/>
  <c r="R17" i="14"/>
  <c r="N14" i="14"/>
  <c r="O14" i="14" s="1"/>
  <c r="Q17" i="14"/>
  <c r="B17" i="14"/>
  <c r="D16" i="14"/>
  <c r="M17" i="14"/>
  <c r="L16" i="14"/>
  <c r="I15" i="14"/>
  <c r="S16" i="14"/>
  <c r="T16" i="14" s="1"/>
  <c r="I16" i="13"/>
  <c r="D14" i="13"/>
  <c r="Q15" i="13"/>
  <c r="S15" i="13" s="1"/>
  <c r="T15" i="13" s="1"/>
  <c r="B15" i="13"/>
  <c r="L14" i="13"/>
  <c r="N13" i="13"/>
  <c r="O13" i="13" s="1"/>
  <c r="R16" i="13"/>
  <c r="C16" i="13"/>
  <c r="N12" i="13"/>
  <c r="O12" i="13" s="1"/>
  <c r="R16" i="12"/>
  <c r="C16" i="12"/>
  <c r="L14" i="12"/>
  <c r="D14" i="12"/>
  <c r="B15" i="12"/>
  <c r="Q15" i="12"/>
  <c r="S15" i="12" s="1"/>
  <c r="T15" i="12" s="1"/>
  <c r="M16" i="12"/>
  <c r="N12" i="12"/>
  <c r="O12" i="12" s="1"/>
  <c r="Q16" i="11"/>
  <c r="B16" i="11"/>
  <c r="M16" i="11"/>
  <c r="L15" i="11"/>
  <c r="I14" i="11"/>
  <c r="R15" i="11"/>
  <c r="S15" i="11" s="1"/>
  <c r="T15" i="11" s="1"/>
  <c r="C15" i="11"/>
  <c r="Q15" i="10"/>
  <c r="S15" i="10" s="1"/>
  <c r="T15" i="10" s="1"/>
  <c r="B15" i="10"/>
  <c r="D14" i="10"/>
  <c r="I13" i="10"/>
  <c r="L14" i="10"/>
  <c r="C16" i="10"/>
  <c r="R16" i="10"/>
  <c r="N12" i="10"/>
  <c r="O12" i="10" s="1"/>
  <c r="M17" i="9"/>
  <c r="Q16" i="9"/>
  <c r="S16" i="9" s="1"/>
  <c r="T16" i="9" s="1"/>
  <c r="D15" i="9"/>
  <c r="B16" i="9"/>
  <c r="C17" i="9"/>
  <c r="R17" i="9"/>
  <c r="I14" i="9"/>
  <c r="N14" i="9" s="1"/>
  <c r="O14" i="9" s="1"/>
  <c r="L15" i="9"/>
  <c r="N13" i="9"/>
  <c r="O13" i="9" s="1"/>
  <c r="B17" i="8"/>
  <c r="Q17" i="8"/>
  <c r="R19" i="8"/>
  <c r="C19" i="8"/>
  <c r="D14" i="8"/>
  <c r="L15" i="8" s="1"/>
  <c r="I13" i="8"/>
  <c r="S14" i="8"/>
  <c r="T14" i="8" s="1"/>
  <c r="N12" i="8"/>
  <c r="O12" i="8" s="1"/>
  <c r="S15" i="7"/>
  <c r="T15" i="7" s="1"/>
  <c r="D15" i="7"/>
  <c r="I14" i="7"/>
  <c r="M16" i="7"/>
  <c r="N13" i="7"/>
  <c r="O13" i="7" s="1"/>
  <c r="F18" i="12" l="1"/>
  <c r="I17" i="12"/>
  <c r="F18" i="10"/>
  <c r="M17" i="10"/>
  <c r="F18" i="9"/>
  <c r="M18" i="9" s="1"/>
  <c r="F18" i="8"/>
  <c r="M17" i="8"/>
  <c r="L17" i="7"/>
  <c r="G18" i="7"/>
  <c r="M18" i="6"/>
  <c r="I18" i="6"/>
  <c r="R17" i="16"/>
  <c r="C17" i="16"/>
  <c r="L16" i="16"/>
  <c r="I15" i="16"/>
  <c r="N14" i="16"/>
  <c r="O14" i="16" s="1"/>
  <c r="Q17" i="16"/>
  <c r="B17" i="16"/>
  <c r="D16" i="16"/>
  <c r="S16" i="16"/>
  <c r="T16" i="16" s="1"/>
  <c r="R16" i="15"/>
  <c r="C16" i="15"/>
  <c r="D16" i="15"/>
  <c r="B17" i="15"/>
  <c r="Q17" i="15"/>
  <c r="S16" i="15"/>
  <c r="T16" i="15" s="1"/>
  <c r="M18" i="15"/>
  <c r="D15" i="15"/>
  <c r="L15" i="15"/>
  <c r="I14" i="15"/>
  <c r="R18" i="14"/>
  <c r="C18" i="14"/>
  <c r="M18" i="14"/>
  <c r="L17" i="14"/>
  <c r="I16" i="14"/>
  <c r="B18" i="14"/>
  <c r="Q18" i="14"/>
  <c r="D17" i="14"/>
  <c r="S17" i="14"/>
  <c r="T17" i="14" s="1"/>
  <c r="N15" i="14"/>
  <c r="O15" i="14" s="1"/>
  <c r="I17" i="13"/>
  <c r="M16" i="13"/>
  <c r="D15" i="13"/>
  <c r="Q16" i="13"/>
  <c r="B16" i="13"/>
  <c r="L15" i="13"/>
  <c r="N14" i="13"/>
  <c r="O14" i="13" s="1"/>
  <c r="R17" i="13"/>
  <c r="C17" i="13"/>
  <c r="M17" i="13"/>
  <c r="D15" i="12"/>
  <c r="B16" i="12"/>
  <c r="Q16" i="12"/>
  <c r="S16" i="12" s="1"/>
  <c r="T16" i="12" s="1"/>
  <c r="L15" i="12"/>
  <c r="N13" i="12"/>
  <c r="O13" i="12" s="1"/>
  <c r="R17" i="12"/>
  <c r="C17" i="12"/>
  <c r="M17" i="12"/>
  <c r="S16" i="11"/>
  <c r="T16" i="11" s="1"/>
  <c r="N14" i="11"/>
  <c r="O14" i="11" s="1"/>
  <c r="M17" i="11"/>
  <c r="R16" i="11"/>
  <c r="C16" i="11"/>
  <c r="Q17" i="11"/>
  <c r="D16" i="11"/>
  <c r="B17" i="11"/>
  <c r="D15" i="11"/>
  <c r="C17" i="10"/>
  <c r="R17" i="10"/>
  <c r="N13" i="10"/>
  <c r="O13" i="10" s="1"/>
  <c r="Q16" i="10"/>
  <c r="S16" i="10" s="1"/>
  <c r="T16" i="10" s="1"/>
  <c r="D15" i="10"/>
  <c r="B16" i="10"/>
  <c r="I14" i="10"/>
  <c r="L15" i="10"/>
  <c r="R18" i="9"/>
  <c r="C18" i="9"/>
  <c r="Q17" i="9"/>
  <c r="S17" i="9" s="1"/>
  <c r="T17" i="9" s="1"/>
  <c r="D16" i="9"/>
  <c r="B17" i="9"/>
  <c r="L16" i="9"/>
  <c r="I15" i="9"/>
  <c r="C20" i="8"/>
  <c r="R20" i="8"/>
  <c r="Q18" i="8"/>
  <c r="B18" i="8"/>
  <c r="N13" i="8"/>
  <c r="O13" i="8" s="1"/>
  <c r="S16" i="8"/>
  <c r="T16" i="8" s="1"/>
  <c r="D15" i="8"/>
  <c r="L16" i="8" s="1"/>
  <c r="I14" i="8"/>
  <c r="S15" i="8"/>
  <c r="T15" i="8" s="1"/>
  <c r="I15" i="7"/>
  <c r="S16" i="7"/>
  <c r="T16" i="7" s="1"/>
  <c r="M17" i="7"/>
  <c r="N14" i="7"/>
  <c r="O14" i="7" s="1"/>
  <c r="D16" i="7"/>
  <c r="S16" i="13" l="1"/>
  <c r="T16" i="13" s="1"/>
  <c r="F19" i="12"/>
  <c r="I18" i="12"/>
  <c r="F19" i="10"/>
  <c r="M18" i="10"/>
  <c r="F19" i="9"/>
  <c r="F19" i="8"/>
  <c r="M18" i="8"/>
  <c r="G19" i="7"/>
  <c r="L18" i="7"/>
  <c r="M19" i="6"/>
  <c r="I19" i="6"/>
  <c r="N15" i="16"/>
  <c r="O15" i="16" s="1"/>
  <c r="S17" i="16"/>
  <c r="T17" i="16" s="1"/>
  <c r="L17" i="16"/>
  <c r="I16" i="16"/>
  <c r="R18" i="16"/>
  <c r="C18" i="16"/>
  <c r="B18" i="16"/>
  <c r="D17" i="16"/>
  <c r="Q18" i="16"/>
  <c r="L17" i="15"/>
  <c r="I16" i="15"/>
  <c r="S17" i="15"/>
  <c r="T17" i="15" s="1"/>
  <c r="Q18" i="15"/>
  <c r="D17" i="15"/>
  <c r="B18" i="15"/>
  <c r="L16" i="15"/>
  <c r="I15" i="15"/>
  <c r="R17" i="15"/>
  <c r="C17" i="15"/>
  <c r="M19" i="15"/>
  <c r="N14" i="15"/>
  <c r="O14" i="15" s="1"/>
  <c r="D18" i="14"/>
  <c r="B19" i="14"/>
  <c r="Q19" i="14"/>
  <c r="N16" i="14"/>
  <c r="O16" i="14" s="1"/>
  <c r="I17" i="14"/>
  <c r="L18" i="14"/>
  <c r="M19" i="14"/>
  <c r="S18" i="14"/>
  <c r="T18" i="14" s="1"/>
  <c r="R19" i="14"/>
  <c r="C19" i="14"/>
  <c r="I18" i="13"/>
  <c r="R18" i="13"/>
  <c r="C18" i="13"/>
  <c r="D16" i="13"/>
  <c r="Q17" i="13"/>
  <c r="S17" i="13" s="1"/>
  <c r="T17" i="13" s="1"/>
  <c r="B17" i="13"/>
  <c r="M18" i="13"/>
  <c r="L16" i="13"/>
  <c r="N14" i="12"/>
  <c r="O14" i="12" s="1"/>
  <c r="M18" i="12"/>
  <c r="D16" i="12"/>
  <c r="Q17" i="12"/>
  <c r="S17" i="12" s="1"/>
  <c r="T17" i="12" s="1"/>
  <c r="B17" i="12"/>
  <c r="R18" i="12"/>
  <c r="C18" i="12"/>
  <c r="L16" i="12"/>
  <c r="C17" i="11"/>
  <c r="R17" i="11"/>
  <c r="S17" i="11" s="1"/>
  <c r="T17" i="11" s="1"/>
  <c r="L16" i="11"/>
  <c r="I15" i="11"/>
  <c r="M18" i="11"/>
  <c r="L17" i="11"/>
  <c r="I16" i="11"/>
  <c r="Q18" i="11"/>
  <c r="B18" i="11"/>
  <c r="N14" i="10"/>
  <c r="O14" i="10" s="1"/>
  <c r="R18" i="10"/>
  <c r="C18" i="10"/>
  <c r="Q17" i="10"/>
  <c r="S17" i="10" s="1"/>
  <c r="T17" i="10" s="1"/>
  <c r="B17" i="10"/>
  <c r="D16" i="10"/>
  <c r="I15" i="10"/>
  <c r="L16" i="10"/>
  <c r="M19" i="9"/>
  <c r="Q18" i="9"/>
  <c r="S18" i="9" s="1"/>
  <c r="T18" i="9" s="1"/>
  <c r="D17" i="9"/>
  <c r="B18" i="9"/>
  <c r="I16" i="9"/>
  <c r="L17" i="9"/>
  <c r="N15" i="9"/>
  <c r="O15" i="9" s="1"/>
  <c r="R19" i="9"/>
  <c r="C19" i="9"/>
  <c r="R21" i="8"/>
  <c r="C21" i="8"/>
  <c r="B19" i="8"/>
  <c r="Q19" i="8"/>
  <c r="N14" i="8"/>
  <c r="O14" i="8" s="1"/>
  <c r="S17" i="8"/>
  <c r="T17" i="8" s="1"/>
  <c r="D16" i="8"/>
  <c r="L17" i="8" s="1"/>
  <c r="I15" i="8"/>
  <c r="N15" i="7"/>
  <c r="O15" i="7" s="1"/>
  <c r="D17" i="7"/>
  <c r="M18" i="7"/>
  <c r="I16" i="7"/>
  <c r="S17" i="7"/>
  <c r="T17" i="7" s="1"/>
  <c r="N15" i="15" l="1"/>
  <c r="O15" i="15" s="1"/>
  <c r="F20" i="12"/>
  <c r="I19" i="12"/>
  <c r="F20" i="10"/>
  <c r="M19" i="10"/>
  <c r="F20" i="9"/>
  <c r="F20" i="8"/>
  <c r="M19" i="8"/>
  <c r="L19" i="7"/>
  <c r="G20" i="7"/>
  <c r="M20" i="6"/>
  <c r="I20" i="6"/>
  <c r="N16" i="16"/>
  <c r="O16" i="16" s="1"/>
  <c r="B19" i="16"/>
  <c r="Q19" i="16"/>
  <c r="D18" i="16"/>
  <c r="R19" i="16"/>
  <c r="C19" i="16"/>
  <c r="L18" i="16"/>
  <c r="I17" i="16"/>
  <c r="S18" i="16"/>
  <c r="T18" i="16" s="1"/>
  <c r="Q19" i="15"/>
  <c r="B19" i="15"/>
  <c r="L18" i="15"/>
  <c r="I17" i="15"/>
  <c r="M20" i="15"/>
  <c r="C18" i="15"/>
  <c r="R18" i="15"/>
  <c r="S18" i="15"/>
  <c r="T18" i="15" s="1"/>
  <c r="N16" i="15"/>
  <c r="O16" i="15" s="1"/>
  <c r="M20" i="14"/>
  <c r="C20" i="14"/>
  <c r="R20" i="14"/>
  <c r="N17" i="14"/>
  <c r="O17" i="14" s="1"/>
  <c r="S19" i="14"/>
  <c r="T19" i="14" s="1"/>
  <c r="Q20" i="14"/>
  <c r="D19" i="14"/>
  <c r="B20" i="14"/>
  <c r="I18" i="14"/>
  <c r="L19" i="14"/>
  <c r="I19" i="13"/>
  <c r="M19" i="13"/>
  <c r="Q18" i="13"/>
  <c r="S18" i="13" s="1"/>
  <c r="T18" i="13" s="1"/>
  <c r="D17" i="13"/>
  <c r="B18" i="13"/>
  <c r="L17" i="13"/>
  <c r="N16" i="13"/>
  <c r="O16" i="13" s="1"/>
  <c r="R19" i="13"/>
  <c r="C19" i="13"/>
  <c r="N15" i="13"/>
  <c r="O15" i="13" s="1"/>
  <c r="Q18" i="12"/>
  <c r="S18" i="12" s="1"/>
  <c r="T18" i="12" s="1"/>
  <c r="D17" i="12"/>
  <c r="B18" i="12"/>
  <c r="L17" i="12"/>
  <c r="N15" i="12"/>
  <c r="O15" i="12" s="1"/>
  <c r="M19" i="12"/>
  <c r="R19" i="12"/>
  <c r="C19" i="12"/>
  <c r="R18" i="11"/>
  <c r="S18" i="11" s="1"/>
  <c r="T18" i="11" s="1"/>
  <c r="C18" i="11"/>
  <c r="Q19" i="11"/>
  <c r="B19" i="11"/>
  <c r="D18" i="11"/>
  <c r="M19" i="11"/>
  <c r="N16" i="11"/>
  <c r="O16" i="11" s="1"/>
  <c r="D17" i="11"/>
  <c r="N15" i="11"/>
  <c r="O15" i="11" s="1"/>
  <c r="N15" i="10"/>
  <c r="O15" i="10" s="1"/>
  <c r="I16" i="10"/>
  <c r="L17" i="10"/>
  <c r="B18" i="10"/>
  <c r="Q18" i="10"/>
  <c r="S18" i="10" s="1"/>
  <c r="T18" i="10" s="1"/>
  <c r="D17" i="10"/>
  <c r="R19" i="10"/>
  <c r="C19" i="10"/>
  <c r="N16" i="9"/>
  <c r="O16" i="9" s="1"/>
  <c r="Q19" i="9"/>
  <c r="S19" i="9" s="1"/>
  <c r="T19" i="9" s="1"/>
  <c r="D18" i="9"/>
  <c r="B19" i="9"/>
  <c r="M20" i="9"/>
  <c r="L18" i="9"/>
  <c r="I17" i="9"/>
  <c r="N17" i="9" s="1"/>
  <c r="O17" i="9" s="1"/>
  <c r="R20" i="9"/>
  <c r="C20" i="9"/>
  <c r="C22" i="8"/>
  <c r="R22" i="8"/>
  <c r="Q20" i="8"/>
  <c r="B20" i="8"/>
  <c r="D17" i="8"/>
  <c r="L18" i="8" s="1"/>
  <c r="I16" i="8"/>
  <c r="N15" i="8"/>
  <c r="O15" i="8" s="1"/>
  <c r="N16" i="7"/>
  <c r="O16" i="7" s="1"/>
  <c r="M19" i="7"/>
  <c r="D18" i="7"/>
  <c r="I17" i="7"/>
  <c r="S18" i="7"/>
  <c r="T18" i="7" s="1"/>
  <c r="S20" i="14" l="1"/>
  <c r="T20" i="14" s="1"/>
  <c r="I20" i="12"/>
  <c r="F21" i="12"/>
  <c r="F21" i="10"/>
  <c r="M20" i="10"/>
  <c r="F21" i="9"/>
  <c r="F21" i="8"/>
  <c r="M20" i="8"/>
  <c r="G21" i="7"/>
  <c r="L20" i="7"/>
  <c r="I21" i="6"/>
  <c r="M21" i="6"/>
  <c r="I18" i="16"/>
  <c r="L19" i="16"/>
  <c r="Q20" i="16"/>
  <c r="B20" i="16"/>
  <c r="D19" i="16"/>
  <c r="S19" i="16"/>
  <c r="T19" i="16" s="1"/>
  <c r="C20" i="16"/>
  <c r="R20" i="16"/>
  <c r="N17" i="16"/>
  <c r="O17" i="16" s="1"/>
  <c r="M21" i="15"/>
  <c r="N17" i="15"/>
  <c r="O17" i="15" s="1"/>
  <c r="Q20" i="15"/>
  <c r="B20" i="15"/>
  <c r="C19" i="15"/>
  <c r="R19" i="15"/>
  <c r="D18" i="15"/>
  <c r="S19" i="15"/>
  <c r="T19" i="15" s="1"/>
  <c r="R21" i="14"/>
  <c r="C21" i="14"/>
  <c r="N18" i="14"/>
  <c r="O18" i="14" s="1"/>
  <c r="Q21" i="14"/>
  <c r="D20" i="14"/>
  <c r="B21" i="14"/>
  <c r="L20" i="14"/>
  <c r="I19" i="14"/>
  <c r="M21" i="14"/>
  <c r="I20" i="13"/>
  <c r="L18" i="13"/>
  <c r="N17" i="13"/>
  <c r="O17" i="13" s="1"/>
  <c r="R20" i="13"/>
  <c r="C20" i="13"/>
  <c r="Q19" i="13"/>
  <c r="S19" i="13" s="1"/>
  <c r="T19" i="13" s="1"/>
  <c r="D18" i="13"/>
  <c r="B19" i="13"/>
  <c r="M20" i="12"/>
  <c r="N16" i="12"/>
  <c r="O16" i="12" s="1"/>
  <c r="R20" i="12"/>
  <c r="C20" i="12"/>
  <c r="Q19" i="12"/>
  <c r="S19" i="12" s="1"/>
  <c r="T19" i="12" s="1"/>
  <c r="D18" i="12"/>
  <c r="B19" i="12"/>
  <c r="L18" i="12"/>
  <c r="M20" i="11"/>
  <c r="L19" i="11"/>
  <c r="I18" i="11"/>
  <c r="Q20" i="11"/>
  <c r="D19" i="11"/>
  <c r="B20" i="11"/>
  <c r="I17" i="11"/>
  <c r="L18" i="11"/>
  <c r="R19" i="11"/>
  <c r="S19" i="11" s="1"/>
  <c r="T19" i="11" s="1"/>
  <c r="C19" i="11"/>
  <c r="N16" i="10"/>
  <c r="O16" i="10" s="1"/>
  <c r="R20" i="10"/>
  <c r="C20" i="10"/>
  <c r="I17" i="10"/>
  <c r="L18" i="10"/>
  <c r="D18" i="10"/>
  <c r="Q19" i="10"/>
  <c r="S19" i="10" s="1"/>
  <c r="T19" i="10" s="1"/>
  <c r="B19" i="10"/>
  <c r="C21" i="9"/>
  <c r="R21" i="9"/>
  <c r="B20" i="9"/>
  <c r="Q20" i="9"/>
  <c r="S20" i="9" s="1"/>
  <c r="T20" i="9" s="1"/>
  <c r="D19" i="9"/>
  <c r="L19" i="9"/>
  <c r="I18" i="9"/>
  <c r="M21" i="9"/>
  <c r="R23" i="8"/>
  <c r="C23" i="8"/>
  <c r="B21" i="8"/>
  <c r="Q21" i="8"/>
  <c r="I17" i="8"/>
  <c r="S18" i="8"/>
  <c r="T18" i="8" s="1"/>
  <c r="N16" i="8"/>
  <c r="O16" i="8" s="1"/>
  <c r="S19" i="8"/>
  <c r="T19" i="8" s="1"/>
  <c r="D18" i="8"/>
  <c r="L19" i="8" s="1"/>
  <c r="N17" i="7"/>
  <c r="O17" i="7" s="1"/>
  <c r="D19" i="7"/>
  <c r="I18" i="7"/>
  <c r="S19" i="7"/>
  <c r="T19" i="7" s="1"/>
  <c r="M20" i="7"/>
  <c r="N19" i="14" l="1"/>
  <c r="O19" i="14" s="1"/>
  <c r="I21" i="12"/>
  <c r="F22" i="12"/>
  <c r="F22" i="10"/>
  <c r="M21" i="10"/>
  <c r="F22" i="9"/>
  <c r="F22" i="8"/>
  <c r="M21" i="8"/>
  <c r="L21" i="7"/>
  <c r="G22" i="7"/>
  <c r="I22" i="6"/>
  <c r="M22" i="6"/>
  <c r="I19" i="16"/>
  <c r="L20" i="16"/>
  <c r="R21" i="16"/>
  <c r="C21" i="16"/>
  <c r="S20" i="16"/>
  <c r="T20" i="16" s="1"/>
  <c r="Q21" i="16"/>
  <c r="B21" i="16"/>
  <c r="D20" i="16"/>
  <c r="N18" i="16"/>
  <c r="O18" i="16" s="1"/>
  <c r="Q21" i="15"/>
  <c r="B21" i="15"/>
  <c r="R20" i="15"/>
  <c r="S20" i="15" s="1"/>
  <c r="T20" i="15" s="1"/>
  <c r="C20" i="15"/>
  <c r="D19" i="15"/>
  <c r="I18" i="15"/>
  <c r="L19" i="15"/>
  <c r="M22" i="15"/>
  <c r="S21" i="14"/>
  <c r="T21" i="14" s="1"/>
  <c r="Q22" i="14"/>
  <c r="D21" i="14"/>
  <c r="B22" i="14"/>
  <c r="M22" i="14"/>
  <c r="R22" i="14"/>
  <c r="C22" i="14"/>
  <c r="I20" i="14"/>
  <c r="L21" i="14"/>
  <c r="I21" i="13"/>
  <c r="M20" i="13"/>
  <c r="L19" i="13"/>
  <c r="Q20" i="13"/>
  <c r="D19" i="13"/>
  <c r="B20" i="13"/>
  <c r="R21" i="13"/>
  <c r="C21" i="13"/>
  <c r="M21" i="13"/>
  <c r="L19" i="12"/>
  <c r="R21" i="12"/>
  <c r="C21" i="12"/>
  <c r="N17" i="12"/>
  <c r="O17" i="12" s="1"/>
  <c r="Q20" i="12"/>
  <c r="S20" i="12" s="1"/>
  <c r="T20" i="12" s="1"/>
  <c r="D19" i="12"/>
  <c r="B20" i="12"/>
  <c r="M21" i="12"/>
  <c r="M21" i="11"/>
  <c r="N18" i="11"/>
  <c r="O18" i="11" s="1"/>
  <c r="B21" i="11"/>
  <c r="D20" i="11"/>
  <c r="Q21" i="11"/>
  <c r="L20" i="11"/>
  <c r="I19" i="11"/>
  <c r="R20" i="11"/>
  <c r="S20" i="11" s="1"/>
  <c r="T20" i="11" s="1"/>
  <c r="C20" i="11"/>
  <c r="N17" i="11"/>
  <c r="O17" i="11" s="1"/>
  <c r="R21" i="10"/>
  <c r="C21" i="10"/>
  <c r="N17" i="10"/>
  <c r="O17" i="10" s="1"/>
  <c r="Q20" i="10"/>
  <c r="S20" i="10" s="1"/>
  <c r="T20" i="10" s="1"/>
  <c r="D19" i="10"/>
  <c r="B20" i="10"/>
  <c r="L19" i="10"/>
  <c r="I18" i="10"/>
  <c r="M22" i="9"/>
  <c r="C22" i="9"/>
  <c r="R22" i="9"/>
  <c r="L20" i="9"/>
  <c r="I19" i="9"/>
  <c r="N18" i="9"/>
  <c r="O18" i="9" s="1"/>
  <c r="B21" i="9"/>
  <c r="D20" i="9"/>
  <c r="Q21" i="9"/>
  <c r="S21" i="9" s="1"/>
  <c r="T21" i="9" s="1"/>
  <c r="R24" i="8"/>
  <c r="C24" i="8"/>
  <c r="Q22" i="8"/>
  <c r="B22" i="8"/>
  <c r="S20" i="8"/>
  <c r="T20" i="8" s="1"/>
  <c r="D19" i="8"/>
  <c r="L20" i="8" s="1"/>
  <c r="N17" i="8"/>
  <c r="O17" i="8" s="1"/>
  <c r="I18" i="8"/>
  <c r="M21" i="7"/>
  <c r="N18" i="7"/>
  <c r="O18" i="7" s="1"/>
  <c r="S20" i="7"/>
  <c r="T20" i="7" s="1"/>
  <c r="D20" i="7"/>
  <c r="I19" i="7"/>
  <c r="S20" i="13" l="1"/>
  <c r="T20" i="13" s="1"/>
  <c r="N19" i="16"/>
  <c r="O19" i="16" s="1"/>
  <c r="N18" i="15"/>
  <c r="O18" i="15" s="1"/>
  <c r="F23" i="12"/>
  <c r="I22" i="12"/>
  <c r="F23" i="10"/>
  <c r="M22" i="10"/>
  <c r="F23" i="9"/>
  <c r="F23" i="8"/>
  <c r="M22" i="8"/>
  <c r="L22" i="7"/>
  <c r="G23" i="7"/>
  <c r="I23" i="6"/>
  <c r="M23" i="6"/>
  <c r="L21" i="16"/>
  <c r="I20" i="16"/>
  <c r="S21" i="16"/>
  <c r="T21" i="16" s="1"/>
  <c r="R22" i="16"/>
  <c r="C22" i="16"/>
  <c r="B22" i="16"/>
  <c r="Q22" i="16"/>
  <c r="D21" i="16"/>
  <c r="R21" i="15"/>
  <c r="C21" i="15"/>
  <c r="M23" i="15"/>
  <c r="D20" i="15"/>
  <c r="I19" i="15"/>
  <c r="L20" i="15"/>
  <c r="B22" i="15"/>
  <c r="Q22" i="15"/>
  <c r="D21" i="15"/>
  <c r="S21" i="15"/>
  <c r="T21" i="15" s="1"/>
  <c r="N20" i="14"/>
  <c r="O20" i="14" s="1"/>
  <c r="R23" i="14"/>
  <c r="C23" i="14"/>
  <c r="B23" i="14"/>
  <c r="Q23" i="14"/>
  <c r="D22" i="14"/>
  <c r="M23" i="14"/>
  <c r="L22" i="14"/>
  <c r="I21" i="14"/>
  <c r="S22" i="14"/>
  <c r="T22" i="14" s="1"/>
  <c r="I22" i="13"/>
  <c r="L20" i="13"/>
  <c r="C22" i="13"/>
  <c r="R22" i="13"/>
  <c r="B21" i="13"/>
  <c r="D20" i="13"/>
  <c r="Q21" i="13"/>
  <c r="S21" i="13" s="1"/>
  <c r="T21" i="13" s="1"/>
  <c r="M22" i="13"/>
  <c r="N18" i="13"/>
  <c r="O18" i="13" s="1"/>
  <c r="C22" i="12"/>
  <c r="R22" i="12"/>
  <c r="L20" i="12"/>
  <c r="M22" i="12"/>
  <c r="D20" i="12"/>
  <c r="Q21" i="12"/>
  <c r="S21" i="12" s="1"/>
  <c r="T21" i="12" s="1"/>
  <c r="B21" i="12"/>
  <c r="N18" i="12"/>
  <c r="O18" i="12" s="1"/>
  <c r="Q22" i="11"/>
  <c r="B22" i="11"/>
  <c r="R21" i="11"/>
  <c r="S21" i="11" s="1"/>
  <c r="T21" i="11" s="1"/>
  <c r="C21" i="11"/>
  <c r="I20" i="11"/>
  <c r="N20" i="11" s="1"/>
  <c r="O20" i="11" s="1"/>
  <c r="L21" i="11"/>
  <c r="N19" i="11"/>
  <c r="O19" i="11" s="1"/>
  <c r="M22" i="11"/>
  <c r="N18" i="10"/>
  <c r="O18" i="10" s="1"/>
  <c r="B21" i="10"/>
  <c r="Q21" i="10"/>
  <c r="S21" i="10" s="1"/>
  <c r="T21" i="10" s="1"/>
  <c r="D20" i="10"/>
  <c r="L20" i="10"/>
  <c r="I19" i="10"/>
  <c r="C22" i="10"/>
  <c r="R22" i="10"/>
  <c r="N19" i="9"/>
  <c r="O19" i="9" s="1"/>
  <c r="B22" i="9"/>
  <c r="D21" i="9"/>
  <c r="Q22" i="9"/>
  <c r="S22" i="9" s="1"/>
  <c r="T22" i="9" s="1"/>
  <c r="M23" i="9"/>
  <c r="C23" i="9"/>
  <c r="R23" i="9"/>
  <c r="I20" i="9"/>
  <c r="L21" i="9"/>
  <c r="B23" i="8"/>
  <c r="Q23" i="8"/>
  <c r="R25" i="8"/>
  <c r="C25" i="8"/>
  <c r="D20" i="8"/>
  <c r="L21" i="8" s="1"/>
  <c r="S21" i="8"/>
  <c r="T21" i="8" s="1"/>
  <c r="N18" i="8"/>
  <c r="O18" i="8" s="1"/>
  <c r="I19" i="8"/>
  <c r="N19" i="8" s="1"/>
  <c r="O19" i="8" s="1"/>
  <c r="N19" i="7"/>
  <c r="O19" i="7" s="1"/>
  <c r="I20" i="7"/>
  <c r="D21" i="7"/>
  <c r="S21" i="7"/>
  <c r="T21" i="7" s="1"/>
  <c r="M22" i="7"/>
  <c r="N19" i="15" l="1"/>
  <c r="O19" i="15" s="1"/>
  <c r="F24" i="12"/>
  <c r="I23" i="12"/>
  <c r="F24" i="10"/>
  <c r="M23" i="10"/>
  <c r="F24" i="9"/>
  <c r="F24" i="8"/>
  <c r="M23" i="8"/>
  <c r="L23" i="7"/>
  <c r="G24" i="7"/>
  <c r="M24" i="6"/>
  <c r="I24" i="6"/>
  <c r="N20" i="16"/>
  <c r="O20" i="16" s="1"/>
  <c r="C23" i="16"/>
  <c r="R23" i="16"/>
  <c r="I21" i="16"/>
  <c r="L22" i="16"/>
  <c r="S22" i="16"/>
  <c r="T22" i="16" s="1"/>
  <c r="D22" i="16"/>
  <c r="Q23" i="16"/>
  <c r="B23" i="16"/>
  <c r="M24" i="15"/>
  <c r="Q23" i="15"/>
  <c r="D22" i="15"/>
  <c r="B23" i="15"/>
  <c r="R22" i="15"/>
  <c r="S22" i="15" s="1"/>
  <c r="T22" i="15" s="1"/>
  <c r="C22" i="15"/>
  <c r="L21" i="15"/>
  <c r="I20" i="15"/>
  <c r="I21" i="15"/>
  <c r="L22" i="15"/>
  <c r="M24" i="14"/>
  <c r="S23" i="14"/>
  <c r="T23" i="14" s="1"/>
  <c r="Q24" i="14"/>
  <c r="D23" i="14"/>
  <c r="B24" i="14"/>
  <c r="N21" i="14"/>
  <c r="O21" i="14" s="1"/>
  <c r="C24" i="14"/>
  <c r="R24" i="14"/>
  <c r="I22" i="14"/>
  <c r="L23" i="14"/>
  <c r="I23" i="13"/>
  <c r="B22" i="13"/>
  <c r="Q22" i="13"/>
  <c r="S22" i="13" s="1"/>
  <c r="T22" i="13" s="1"/>
  <c r="D21" i="13"/>
  <c r="L21" i="13"/>
  <c r="C23" i="13"/>
  <c r="R23" i="13"/>
  <c r="M23" i="13"/>
  <c r="N19" i="13"/>
  <c r="O19" i="13" s="1"/>
  <c r="B22" i="12"/>
  <c r="Q22" i="12"/>
  <c r="S22" i="12" s="1"/>
  <c r="T22" i="12" s="1"/>
  <c r="D21" i="12"/>
  <c r="M23" i="12"/>
  <c r="N19" i="12"/>
  <c r="O19" i="12" s="1"/>
  <c r="L21" i="12"/>
  <c r="C23" i="12"/>
  <c r="R23" i="12"/>
  <c r="C22" i="11"/>
  <c r="R22" i="11"/>
  <c r="M23" i="11"/>
  <c r="B23" i="11"/>
  <c r="D22" i="11"/>
  <c r="Q23" i="11"/>
  <c r="D21" i="11"/>
  <c r="S22" i="11"/>
  <c r="T22" i="11" s="1"/>
  <c r="N19" i="10"/>
  <c r="O19" i="10" s="1"/>
  <c r="I20" i="10"/>
  <c r="L21" i="10"/>
  <c r="C23" i="10"/>
  <c r="R23" i="10"/>
  <c r="B22" i="10"/>
  <c r="D21" i="10"/>
  <c r="Q22" i="10"/>
  <c r="S22" i="10" s="1"/>
  <c r="T22" i="10" s="1"/>
  <c r="N20" i="9"/>
  <c r="O20" i="9" s="1"/>
  <c r="C24" i="9"/>
  <c r="R24" i="9"/>
  <c r="M24" i="9"/>
  <c r="L22" i="9"/>
  <c r="I21" i="9"/>
  <c r="B23" i="9"/>
  <c r="Q23" i="9"/>
  <c r="S23" i="9" s="1"/>
  <c r="T23" i="9" s="1"/>
  <c r="D22" i="9"/>
  <c r="C26" i="8"/>
  <c r="R26" i="8"/>
  <c r="B24" i="8"/>
  <c r="Q24" i="8"/>
  <c r="I20" i="8"/>
  <c r="S22" i="8"/>
  <c r="T22" i="8" s="1"/>
  <c r="D21" i="8"/>
  <c r="L22" i="8" s="1"/>
  <c r="I21" i="7"/>
  <c r="S22" i="7"/>
  <c r="T22" i="7" s="1"/>
  <c r="S23" i="7"/>
  <c r="T23" i="7" s="1"/>
  <c r="D22" i="7"/>
  <c r="N20" i="7"/>
  <c r="O20" i="7" s="1"/>
  <c r="M23" i="7"/>
  <c r="N21" i="16" l="1"/>
  <c r="O21" i="16" s="1"/>
  <c r="S24" i="14"/>
  <c r="T24" i="14" s="1"/>
  <c r="F25" i="12"/>
  <c r="I24" i="12"/>
  <c r="F25" i="10"/>
  <c r="M24" i="10"/>
  <c r="F25" i="9"/>
  <c r="F25" i="8"/>
  <c r="M24" i="8"/>
  <c r="G25" i="7"/>
  <c r="L24" i="7"/>
  <c r="I25" i="6"/>
  <c r="M25" i="6"/>
  <c r="S23" i="16"/>
  <c r="T23" i="16" s="1"/>
  <c r="Q24" i="16"/>
  <c r="B24" i="16"/>
  <c r="D23" i="16"/>
  <c r="R24" i="16"/>
  <c r="C24" i="16"/>
  <c r="L23" i="16"/>
  <c r="I22" i="16"/>
  <c r="N21" i="15"/>
  <c r="O21" i="15" s="1"/>
  <c r="M25" i="15"/>
  <c r="B24" i="15"/>
  <c r="D23" i="15"/>
  <c r="Q24" i="15"/>
  <c r="L23" i="15"/>
  <c r="I22" i="15"/>
  <c r="N20" i="15"/>
  <c r="O20" i="15" s="1"/>
  <c r="C23" i="15"/>
  <c r="R23" i="15"/>
  <c r="S23" i="15" s="1"/>
  <c r="T23" i="15" s="1"/>
  <c r="B25" i="14"/>
  <c r="Q25" i="14"/>
  <c r="D24" i="14"/>
  <c r="L24" i="14"/>
  <c r="I23" i="14"/>
  <c r="R25" i="14"/>
  <c r="C25" i="14"/>
  <c r="N22" i="14"/>
  <c r="O22" i="14" s="1"/>
  <c r="M25" i="14"/>
  <c r="I24" i="13"/>
  <c r="M24" i="13"/>
  <c r="R24" i="13"/>
  <c r="C24" i="13"/>
  <c r="N20" i="13"/>
  <c r="O20" i="13" s="1"/>
  <c r="L22" i="13"/>
  <c r="Q23" i="13"/>
  <c r="S23" i="13" s="1"/>
  <c r="T23" i="13" s="1"/>
  <c r="D22" i="13"/>
  <c r="B23" i="13"/>
  <c r="M24" i="12"/>
  <c r="R24" i="12"/>
  <c r="C24" i="12"/>
  <c r="L22" i="12"/>
  <c r="N20" i="12"/>
  <c r="O20" i="12" s="1"/>
  <c r="Q23" i="12"/>
  <c r="S23" i="12" s="1"/>
  <c r="T23" i="12" s="1"/>
  <c r="D22" i="12"/>
  <c r="B23" i="12"/>
  <c r="S23" i="11"/>
  <c r="T23" i="11" s="1"/>
  <c r="B24" i="11"/>
  <c r="Q24" i="11"/>
  <c r="M24" i="11"/>
  <c r="L23" i="11"/>
  <c r="I22" i="11"/>
  <c r="L22" i="11"/>
  <c r="I21" i="11"/>
  <c r="N21" i="11" s="1"/>
  <c r="O21" i="11" s="1"/>
  <c r="R23" i="11"/>
  <c r="C23" i="11"/>
  <c r="L22" i="10"/>
  <c r="I21" i="10"/>
  <c r="C24" i="10"/>
  <c r="R24" i="10"/>
  <c r="N20" i="10"/>
  <c r="O20" i="10" s="1"/>
  <c r="B23" i="10"/>
  <c r="D22" i="10"/>
  <c r="Q23" i="10"/>
  <c r="S23" i="10" s="1"/>
  <c r="T23" i="10" s="1"/>
  <c r="N21" i="9"/>
  <c r="O21" i="9" s="1"/>
  <c r="B24" i="9"/>
  <c r="Q24" i="9"/>
  <c r="S24" i="9" s="1"/>
  <c r="T24" i="9" s="1"/>
  <c r="D23" i="9"/>
  <c r="C25" i="9"/>
  <c r="R25" i="9"/>
  <c r="L23" i="9"/>
  <c r="I22" i="9"/>
  <c r="M25" i="9"/>
  <c r="R27" i="8"/>
  <c r="C27" i="8"/>
  <c r="B25" i="8"/>
  <c r="Q25" i="8"/>
  <c r="D22" i="8"/>
  <c r="L23" i="8" s="1"/>
  <c r="N20" i="8"/>
  <c r="O20" i="8" s="1"/>
  <c r="I21" i="8"/>
  <c r="D23" i="7"/>
  <c r="N21" i="7"/>
  <c r="O21" i="7" s="1"/>
  <c r="M24" i="7"/>
  <c r="I22" i="7"/>
  <c r="I25" i="12" l="1"/>
  <c r="F26" i="12"/>
  <c r="F26" i="10"/>
  <c r="M25" i="10"/>
  <c r="F26" i="9"/>
  <c r="F26" i="8"/>
  <c r="M25" i="8"/>
  <c r="L25" i="7"/>
  <c r="G26" i="7"/>
  <c r="I26" i="6"/>
  <c r="M26" i="6"/>
  <c r="I23" i="16"/>
  <c r="L24" i="16"/>
  <c r="N22" i="16"/>
  <c r="O22" i="16" s="1"/>
  <c r="S24" i="16"/>
  <c r="T24" i="16" s="1"/>
  <c r="Q25" i="16"/>
  <c r="D24" i="16"/>
  <c r="B25" i="16"/>
  <c r="R25" i="16"/>
  <c r="C25" i="16"/>
  <c r="R24" i="15"/>
  <c r="S24" i="15" s="1"/>
  <c r="T24" i="15" s="1"/>
  <c r="C24" i="15"/>
  <c r="N22" i="15"/>
  <c r="O22" i="15" s="1"/>
  <c r="L24" i="15"/>
  <c r="I23" i="15"/>
  <c r="N23" i="15" s="1"/>
  <c r="O23" i="15" s="1"/>
  <c r="Q25" i="15"/>
  <c r="B25" i="15"/>
  <c r="M26" i="15"/>
  <c r="C26" i="14"/>
  <c r="R26" i="14"/>
  <c r="N23" i="14"/>
  <c r="O23" i="14" s="1"/>
  <c r="L25" i="14"/>
  <c r="I24" i="14"/>
  <c r="M26" i="14"/>
  <c r="S25" i="14"/>
  <c r="T25" i="14" s="1"/>
  <c r="Q26" i="14"/>
  <c r="D25" i="14"/>
  <c r="B26" i="14"/>
  <c r="I25" i="13"/>
  <c r="N21" i="13"/>
  <c r="O21" i="13" s="1"/>
  <c r="L23" i="13"/>
  <c r="C25" i="13"/>
  <c r="R25" i="13"/>
  <c r="M25" i="13"/>
  <c r="B24" i="13"/>
  <c r="Q24" i="13"/>
  <c r="S24" i="13" s="1"/>
  <c r="T24" i="13" s="1"/>
  <c r="D23" i="13"/>
  <c r="C25" i="12"/>
  <c r="R25" i="12"/>
  <c r="B24" i="12"/>
  <c r="Q24" i="12"/>
  <c r="S24" i="12" s="1"/>
  <c r="T24" i="12" s="1"/>
  <c r="D23" i="12"/>
  <c r="N21" i="12"/>
  <c r="O21" i="12" s="1"/>
  <c r="L23" i="12"/>
  <c r="N22" i="12"/>
  <c r="O22" i="12" s="1"/>
  <c r="M25" i="12"/>
  <c r="N22" i="11"/>
  <c r="O22" i="11" s="1"/>
  <c r="M25" i="11"/>
  <c r="C24" i="11"/>
  <c r="R24" i="11"/>
  <c r="S24" i="11"/>
  <c r="T24" i="11" s="1"/>
  <c r="D23" i="11"/>
  <c r="B25" i="11"/>
  <c r="Q25" i="11"/>
  <c r="R25" i="10"/>
  <c r="C25" i="10"/>
  <c r="I22" i="10"/>
  <c r="L23" i="10"/>
  <c r="Q24" i="10"/>
  <c r="S24" i="10" s="1"/>
  <c r="T24" i="10" s="1"/>
  <c r="D23" i="10"/>
  <c r="B24" i="10"/>
  <c r="N21" i="10"/>
  <c r="O21" i="10" s="1"/>
  <c r="M26" i="9"/>
  <c r="N22" i="9"/>
  <c r="O22" i="9" s="1"/>
  <c r="C26" i="9"/>
  <c r="R26" i="9"/>
  <c r="B25" i="9"/>
  <c r="D24" i="9"/>
  <c r="Q25" i="9"/>
  <c r="S25" i="9" s="1"/>
  <c r="T25" i="9" s="1"/>
  <c r="L24" i="9"/>
  <c r="I23" i="9"/>
  <c r="Q26" i="8"/>
  <c r="B26" i="8"/>
  <c r="C28" i="8"/>
  <c r="R28" i="8"/>
  <c r="S23" i="8"/>
  <c r="T23" i="8" s="1"/>
  <c r="I22" i="8"/>
  <c r="N21" i="8"/>
  <c r="O21" i="8" s="1"/>
  <c r="D23" i="8"/>
  <c r="L24" i="8" s="1"/>
  <c r="S24" i="7"/>
  <c r="T24" i="7" s="1"/>
  <c r="N22" i="7"/>
  <c r="O22" i="7" s="1"/>
  <c r="D24" i="7"/>
  <c r="M25" i="7"/>
  <c r="I23" i="7"/>
  <c r="F27" i="12" l="1"/>
  <c r="I26" i="12"/>
  <c r="F27" i="10"/>
  <c r="M26" i="10"/>
  <c r="F27" i="9"/>
  <c r="F27" i="8"/>
  <c r="M26" i="8"/>
  <c r="G27" i="7"/>
  <c r="L26" i="7"/>
  <c r="M27" i="6"/>
  <c r="I27" i="6"/>
  <c r="Q26" i="16"/>
  <c r="B26" i="16"/>
  <c r="D25" i="16"/>
  <c r="S25" i="16"/>
  <c r="T25" i="16" s="1"/>
  <c r="I24" i="16"/>
  <c r="L25" i="16"/>
  <c r="R26" i="16"/>
  <c r="C26" i="16"/>
  <c r="N23" i="16"/>
  <c r="O23" i="16" s="1"/>
  <c r="M27" i="15"/>
  <c r="Q26" i="15"/>
  <c r="B26" i="15"/>
  <c r="S25" i="15"/>
  <c r="T25" i="15" s="1"/>
  <c r="C25" i="15"/>
  <c r="R25" i="15"/>
  <c r="D24" i="15"/>
  <c r="S26" i="14"/>
  <c r="T26" i="14" s="1"/>
  <c r="B27" i="14"/>
  <c r="Q27" i="14"/>
  <c r="D26" i="14"/>
  <c r="M27" i="14"/>
  <c r="N24" i="14"/>
  <c r="O24" i="14" s="1"/>
  <c r="L26" i="14"/>
  <c r="I25" i="14"/>
  <c r="R27" i="14"/>
  <c r="C27" i="14"/>
  <c r="I26" i="13"/>
  <c r="R26" i="13"/>
  <c r="C26" i="13"/>
  <c r="L24" i="13"/>
  <c r="N22" i="13"/>
  <c r="O22" i="13" s="1"/>
  <c r="Q25" i="13"/>
  <c r="S25" i="13" s="1"/>
  <c r="T25" i="13" s="1"/>
  <c r="D24" i="13"/>
  <c r="B25" i="13"/>
  <c r="L24" i="12"/>
  <c r="Q25" i="12"/>
  <c r="S25" i="12" s="1"/>
  <c r="T25" i="12" s="1"/>
  <c r="D24" i="12"/>
  <c r="B25" i="12"/>
  <c r="M26" i="12"/>
  <c r="R26" i="12"/>
  <c r="C26" i="12"/>
  <c r="L24" i="11"/>
  <c r="I23" i="11"/>
  <c r="C25" i="11"/>
  <c r="R25" i="11"/>
  <c r="S25" i="11" s="1"/>
  <c r="T25" i="11" s="1"/>
  <c r="Q26" i="11"/>
  <c r="D25" i="11"/>
  <c r="B26" i="11"/>
  <c r="D24" i="11"/>
  <c r="M26" i="11"/>
  <c r="N22" i="10"/>
  <c r="O22" i="10" s="1"/>
  <c r="L24" i="10"/>
  <c r="I23" i="10"/>
  <c r="C26" i="10"/>
  <c r="R26" i="10"/>
  <c r="B25" i="10"/>
  <c r="Q25" i="10"/>
  <c r="S25" i="10" s="1"/>
  <c r="T25" i="10" s="1"/>
  <c r="D24" i="10"/>
  <c r="I24" i="9"/>
  <c r="L25" i="9"/>
  <c r="M27" i="9"/>
  <c r="R27" i="9"/>
  <c r="C27" i="9"/>
  <c r="Q26" i="9"/>
  <c r="S26" i="9" s="1"/>
  <c r="T26" i="9" s="1"/>
  <c r="D25" i="9"/>
  <c r="B26" i="9"/>
  <c r="N23" i="9"/>
  <c r="O23" i="9" s="1"/>
  <c r="R29" i="8"/>
  <c r="C29" i="8"/>
  <c r="B27" i="8"/>
  <c r="Q27" i="8"/>
  <c r="N22" i="8"/>
  <c r="O22" i="8" s="1"/>
  <c r="I23" i="8"/>
  <c r="S24" i="8"/>
  <c r="T24" i="8" s="1"/>
  <c r="S25" i="8"/>
  <c r="T25" i="8" s="1"/>
  <c r="D24" i="8"/>
  <c r="L25" i="8" s="1"/>
  <c r="S25" i="7"/>
  <c r="T25" i="7" s="1"/>
  <c r="N23" i="7"/>
  <c r="O23" i="7" s="1"/>
  <c r="M26" i="7"/>
  <c r="D25" i="7"/>
  <c r="I24" i="7"/>
  <c r="N24" i="16" l="1"/>
  <c r="O24" i="16" s="1"/>
  <c r="F28" i="12"/>
  <c r="I27" i="12"/>
  <c r="F28" i="10"/>
  <c r="M27" i="10"/>
  <c r="F28" i="9"/>
  <c r="F28" i="8"/>
  <c r="M27" i="8"/>
  <c r="G28" i="7"/>
  <c r="L27" i="7"/>
  <c r="M28" i="6"/>
  <c r="I28" i="6"/>
  <c r="R27" i="16"/>
  <c r="C27" i="16"/>
  <c r="L26" i="16"/>
  <c r="I25" i="16"/>
  <c r="B27" i="16"/>
  <c r="D26" i="16"/>
  <c r="Q27" i="16"/>
  <c r="S26" i="16"/>
  <c r="T26" i="16" s="1"/>
  <c r="R26" i="15"/>
  <c r="C26" i="15"/>
  <c r="D25" i="15"/>
  <c r="Q27" i="15"/>
  <c r="D26" i="15"/>
  <c r="B27" i="15"/>
  <c r="S26" i="15"/>
  <c r="T26" i="15" s="1"/>
  <c r="I24" i="15"/>
  <c r="L25" i="15"/>
  <c r="M28" i="15"/>
  <c r="M28" i="14"/>
  <c r="I26" i="14"/>
  <c r="L27" i="14"/>
  <c r="S27" i="14"/>
  <c r="T27" i="14" s="1"/>
  <c r="C28" i="14"/>
  <c r="R28" i="14"/>
  <c r="N25" i="14"/>
  <c r="O25" i="14" s="1"/>
  <c r="Q28" i="14"/>
  <c r="D27" i="14"/>
  <c r="B28" i="14"/>
  <c r="I27" i="13"/>
  <c r="M26" i="13"/>
  <c r="N23" i="13"/>
  <c r="O23" i="13" s="1"/>
  <c r="D25" i="13"/>
  <c r="B26" i="13"/>
  <c r="Q26" i="13"/>
  <c r="S26" i="13" s="1"/>
  <c r="T26" i="13" s="1"/>
  <c r="M27" i="13"/>
  <c r="L25" i="13"/>
  <c r="N24" i="13"/>
  <c r="O24" i="13" s="1"/>
  <c r="C27" i="13"/>
  <c r="R27" i="13"/>
  <c r="L25" i="12"/>
  <c r="M27" i="12"/>
  <c r="D25" i="12"/>
  <c r="B26" i="12"/>
  <c r="Q26" i="12"/>
  <c r="S26" i="12" s="1"/>
  <c r="T26" i="12" s="1"/>
  <c r="R27" i="12"/>
  <c r="C27" i="12"/>
  <c r="N23" i="12"/>
  <c r="O23" i="12" s="1"/>
  <c r="Q27" i="11"/>
  <c r="B27" i="11"/>
  <c r="R26" i="11"/>
  <c r="S26" i="11" s="1"/>
  <c r="T26" i="11" s="1"/>
  <c r="C26" i="11"/>
  <c r="L26" i="11"/>
  <c r="I25" i="11"/>
  <c r="M27" i="11"/>
  <c r="I24" i="11"/>
  <c r="L25" i="11"/>
  <c r="N23" i="11"/>
  <c r="O23" i="11" s="1"/>
  <c r="N23" i="10"/>
  <c r="O23" i="10" s="1"/>
  <c r="R27" i="10"/>
  <c r="C27" i="10"/>
  <c r="L25" i="10"/>
  <c r="I24" i="10"/>
  <c r="Q26" i="10"/>
  <c r="S26" i="10" s="1"/>
  <c r="T26" i="10" s="1"/>
  <c r="D25" i="10"/>
  <c r="B26" i="10"/>
  <c r="N24" i="9"/>
  <c r="O24" i="9" s="1"/>
  <c r="R28" i="9"/>
  <c r="C28" i="9"/>
  <c r="I25" i="9"/>
  <c r="L26" i="9"/>
  <c r="M28" i="9"/>
  <c r="Q27" i="9"/>
  <c r="S27" i="9" s="1"/>
  <c r="T27" i="9" s="1"/>
  <c r="D26" i="9"/>
  <c r="B27" i="9"/>
  <c r="C30" i="8"/>
  <c r="R30" i="8"/>
  <c r="B28" i="8"/>
  <c r="Q28" i="8"/>
  <c r="N23" i="8"/>
  <c r="O23" i="8" s="1"/>
  <c r="S26" i="8"/>
  <c r="T26" i="8" s="1"/>
  <c r="D25" i="8"/>
  <c r="L26" i="8" s="1"/>
  <c r="I24" i="8"/>
  <c r="N24" i="7"/>
  <c r="O24" i="7" s="1"/>
  <c r="D26" i="7"/>
  <c r="I25" i="7"/>
  <c r="S26" i="7"/>
  <c r="T26" i="7" s="1"/>
  <c r="M27" i="7"/>
  <c r="N24" i="15" l="1"/>
  <c r="O24" i="15" s="1"/>
  <c r="I28" i="12"/>
  <c r="F29" i="12"/>
  <c r="F29" i="10"/>
  <c r="M28" i="10"/>
  <c r="F29" i="9"/>
  <c r="N24" i="8"/>
  <c r="O24" i="8" s="1"/>
  <c r="F29" i="8"/>
  <c r="M28" i="8"/>
  <c r="G29" i="7"/>
  <c r="L28" i="7"/>
  <c r="I29" i="6"/>
  <c r="M29" i="6"/>
  <c r="Q28" i="16"/>
  <c r="B28" i="16"/>
  <c r="D27" i="16"/>
  <c r="N25" i="16"/>
  <c r="O25" i="16" s="1"/>
  <c r="S27" i="16"/>
  <c r="T27" i="16" s="1"/>
  <c r="C28" i="16"/>
  <c r="R28" i="16"/>
  <c r="L27" i="16"/>
  <c r="I26" i="16"/>
  <c r="Q28" i="15"/>
  <c r="B28" i="15"/>
  <c r="L27" i="15"/>
  <c r="I26" i="15"/>
  <c r="C27" i="15"/>
  <c r="D27" i="15" s="1"/>
  <c r="R27" i="15"/>
  <c r="S27" i="15" s="1"/>
  <c r="T27" i="15" s="1"/>
  <c r="M29" i="15"/>
  <c r="L26" i="15"/>
  <c r="I25" i="15"/>
  <c r="M29" i="14"/>
  <c r="R29" i="14"/>
  <c r="C29" i="14"/>
  <c r="Q29" i="14"/>
  <c r="D28" i="14"/>
  <c r="B29" i="14"/>
  <c r="L28" i="14"/>
  <c r="I27" i="14"/>
  <c r="S28" i="14"/>
  <c r="T28" i="14" s="1"/>
  <c r="N26" i="14"/>
  <c r="O26" i="14" s="1"/>
  <c r="I28" i="13"/>
  <c r="M28" i="13"/>
  <c r="L26" i="13"/>
  <c r="R28" i="13"/>
  <c r="C28" i="13"/>
  <c r="Q27" i="13"/>
  <c r="S27" i="13" s="1"/>
  <c r="T27" i="13" s="1"/>
  <c r="D26" i="13"/>
  <c r="B27" i="13"/>
  <c r="L26" i="12"/>
  <c r="R28" i="12"/>
  <c r="C28" i="12"/>
  <c r="Q27" i="12"/>
  <c r="S27" i="12" s="1"/>
  <c r="T27" i="12" s="1"/>
  <c r="D26" i="12"/>
  <c r="B27" i="12"/>
  <c r="M28" i="12"/>
  <c r="N24" i="12"/>
  <c r="O24" i="12" s="1"/>
  <c r="N25" i="11"/>
  <c r="O25" i="11" s="1"/>
  <c r="N24" i="11"/>
  <c r="O24" i="11" s="1"/>
  <c r="R27" i="11"/>
  <c r="C27" i="11"/>
  <c r="D27" i="11" s="1"/>
  <c r="B28" i="11"/>
  <c r="Q28" i="11"/>
  <c r="M28" i="11"/>
  <c r="D26" i="11"/>
  <c r="S27" i="11"/>
  <c r="T27" i="11" s="1"/>
  <c r="I25" i="10"/>
  <c r="N25" i="10" s="1"/>
  <c r="O25" i="10" s="1"/>
  <c r="L26" i="10"/>
  <c r="N24" i="10"/>
  <c r="O24" i="10" s="1"/>
  <c r="R28" i="10"/>
  <c r="C28" i="10"/>
  <c r="B27" i="10"/>
  <c r="Q27" i="10"/>
  <c r="S27" i="10" s="1"/>
  <c r="T27" i="10" s="1"/>
  <c r="D26" i="10"/>
  <c r="L27" i="9"/>
  <c r="I26" i="9"/>
  <c r="M29" i="9"/>
  <c r="C29" i="9"/>
  <c r="R29" i="9"/>
  <c r="B28" i="9"/>
  <c r="Q28" i="9"/>
  <c r="S28" i="9" s="1"/>
  <c r="T28" i="9" s="1"/>
  <c r="D27" i="9"/>
  <c r="N25" i="9"/>
  <c r="O25" i="9" s="1"/>
  <c r="R31" i="8"/>
  <c r="C31" i="8"/>
  <c r="Q29" i="8"/>
  <c r="B29" i="8"/>
  <c r="D26" i="8"/>
  <c r="L27" i="8" s="1"/>
  <c r="I25" i="8"/>
  <c r="M28" i="7"/>
  <c r="S28" i="7" s="1"/>
  <c r="T28" i="7" s="1"/>
  <c r="N25" i="7"/>
  <c r="O25" i="7" s="1"/>
  <c r="D27" i="7"/>
  <c r="I26" i="7"/>
  <c r="S27" i="7"/>
  <c r="T27" i="7" s="1"/>
  <c r="S29" i="14" l="1"/>
  <c r="T29" i="14" s="1"/>
  <c r="I29" i="12"/>
  <c r="F30" i="12"/>
  <c r="F30" i="10"/>
  <c r="M29" i="10"/>
  <c r="F30" i="9"/>
  <c r="F30" i="8"/>
  <c r="M29" i="8"/>
  <c r="G30" i="7"/>
  <c r="L29" i="7"/>
  <c r="I30" i="6"/>
  <c r="M30" i="6"/>
  <c r="N26" i="16"/>
  <c r="O26" i="16" s="1"/>
  <c r="I27" i="16"/>
  <c r="L28" i="16"/>
  <c r="S28" i="16"/>
  <c r="T28" i="16" s="1"/>
  <c r="Q29" i="16"/>
  <c r="B29" i="16"/>
  <c r="D28" i="16"/>
  <c r="R29" i="16"/>
  <c r="C29" i="16"/>
  <c r="I27" i="15"/>
  <c r="L28" i="15"/>
  <c r="N25" i="15"/>
  <c r="O25" i="15" s="1"/>
  <c r="N26" i="15"/>
  <c r="O26" i="15" s="1"/>
  <c r="R28" i="15"/>
  <c r="S28" i="15" s="1"/>
  <c r="T28" i="15" s="1"/>
  <c r="C28" i="15"/>
  <c r="M30" i="15"/>
  <c r="B29" i="15"/>
  <c r="Q29" i="15"/>
  <c r="N27" i="14"/>
  <c r="O27" i="14" s="1"/>
  <c r="Q30" i="14"/>
  <c r="D29" i="14"/>
  <c r="B30" i="14"/>
  <c r="I28" i="14"/>
  <c r="L29" i="14"/>
  <c r="R30" i="14"/>
  <c r="C30" i="14"/>
  <c r="M30" i="14"/>
  <c r="I29" i="13"/>
  <c r="M29" i="13"/>
  <c r="Q28" i="13"/>
  <c r="S28" i="13" s="1"/>
  <c r="T28" i="13" s="1"/>
  <c r="D27" i="13"/>
  <c r="B28" i="13"/>
  <c r="R29" i="13"/>
  <c r="C29" i="13"/>
  <c r="L27" i="13"/>
  <c r="N25" i="13"/>
  <c r="O25" i="13" s="1"/>
  <c r="R29" i="12"/>
  <c r="C29" i="12"/>
  <c r="N25" i="12"/>
  <c r="O25" i="12" s="1"/>
  <c r="Q28" i="12"/>
  <c r="S28" i="12" s="1"/>
  <c r="T28" i="12" s="1"/>
  <c r="D27" i="12"/>
  <c r="B28" i="12"/>
  <c r="L27" i="12"/>
  <c r="N26" i="12"/>
  <c r="O26" i="12" s="1"/>
  <c r="M29" i="12"/>
  <c r="L28" i="11"/>
  <c r="I27" i="11"/>
  <c r="B29" i="11"/>
  <c r="D28" i="11"/>
  <c r="Q29" i="11"/>
  <c r="R28" i="11"/>
  <c r="S28" i="11" s="1"/>
  <c r="T28" i="11" s="1"/>
  <c r="C28" i="11"/>
  <c r="I26" i="11"/>
  <c r="L27" i="11"/>
  <c r="M29" i="11"/>
  <c r="R29" i="10"/>
  <c r="C29" i="10"/>
  <c r="I26" i="10"/>
  <c r="L27" i="10"/>
  <c r="Q28" i="10"/>
  <c r="S28" i="10" s="1"/>
  <c r="T28" i="10" s="1"/>
  <c r="D27" i="10"/>
  <c r="B28" i="10"/>
  <c r="N26" i="9"/>
  <c r="O26" i="9" s="1"/>
  <c r="B29" i="9"/>
  <c r="D28" i="9"/>
  <c r="Q29" i="9"/>
  <c r="S29" i="9" s="1"/>
  <c r="T29" i="9" s="1"/>
  <c r="C30" i="9"/>
  <c r="R30" i="9"/>
  <c r="M30" i="9"/>
  <c r="L28" i="9"/>
  <c r="I27" i="9"/>
  <c r="N27" i="9" s="1"/>
  <c r="O27" i="9" s="1"/>
  <c r="C32" i="8"/>
  <c r="R32" i="8"/>
  <c r="Q30" i="8"/>
  <c r="B30" i="8"/>
  <c r="I26" i="8"/>
  <c r="N25" i="8"/>
  <c r="O25" i="8" s="1"/>
  <c r="D27" i="8"/>
  <c r="L28" i="8" s="1"/>
  <c r="S27" i="8"/>
  <c r="T27" i="8" s="1"/>
  <c r="D28" i="7"/>
  <c r="N26" i="7"/>
  <c r="O26" i="7" s="1"/>
  <c r="I27" i="7"/>
  <c r="M29" i="7"/>
  <c r="F31" i="12" l="1"/>
  <c r="I30" i="12"/>
  <c r="F31" i="10"/>
  <c r="M30" i="10"/>
  <c r="F31" i="9"/>
  <c r="F31" i="8"/>
  <c r="M30" i="8"/>
  <c r="L30" i="7"/>
  <c r="G31" i="7"/>
  <c r="I31" i="6"/>
  <c r="M31" i="6"/>
  <c r="S29" i="16"/>
  <c r="T29" i="16" s="1"/>
  <c r="R30" i="16"/>
  <c r="C30" i="16"/>
  <c r="L29" i="16"/>
  <c r="I28" i="16"/>
  <c r="N27" i="16"/>
  <c r="O27" i="16" s="1"/>
  <c r="B30" i="16"/>
  <c r="Q30" i="16"/>
  <c r="D29" i="16"/>
  <c r="M31" i="15"/>
  <c r="B30" i="15"/>
  <c r="Q30" i="15"/>
  <c r="D29" i="15"/>
  <c r="R29" i="15"/>
  <c r="S29" i="15" s="1"/>
  <c r="T29" i="15" s="1"/>
  <c r="C29" i="15"/>
  <c r="D28" i="15"/>
  <c r="N27" i="15"/>
  <c r="O27" i="15" s="1"/>
  <c r="N28" i="14"/>
  <c r="O28" i="14" s="1"/>
  <c r="B31" i="14"/>
  <c r="D30" i="14"/>
  <c r="Q31" i="14"/>
  <c r="R31" i="14"/>
  <c r="C31" i="14"/>
  <c r="L30" i="14"/>
  <c r="I29" i="14"/>
  <c r="M31" i="14"/>
  <c r="S30" i="14"/>
  <c r="T30" i="14" s="1"/>
  <c r="I30" i="13"/>
  <c r="B29" i="13"/>
  <c r="Q29" i="13"/>
  <c r="S29" i="13" s="1"/>
  <c r="T29" i="13" s="1"/>
  <c r="D28" i="13"/>
  <c r="N26" i="13"/>
  <c r="O26" i="13" s="1"/>
  <c r="M30" i="13"/>
  <c r="L28" i="13"/>
  <c r="N27" i="13"/>
  <c r="O27" i="13" s="1"/>
  <c r="C30" i="13"/>
  <c r="R30" i="13"/>
  <c r="B29" i="12"/>
  <c r="Q29" i="12"/>
  <c r="S29" i="12" s="1"/>
  <c r="T29" i="12" s="1"/>
  <c r="D28" i="12"/>
  <c r="C30" i="12"/>
  <c r="R30" i="12"/>
  <c r="L28" i="12"/>
  <c r="M30" i="12"/>
  <c r="I28" i="11"/>
  <c r="L29" i="11"/>
  <c r="Q30" i="11"/>
  <c r="D29" i="11"/>
  <c r="B30" i="11"/>
  <c r="N27" i="11"/>
  <c r="O27" i="11" s="1"/>
  <c r="M30" i="11"/>
  <c r="N26" i="11"/>
  <c r="O26" i="11" s="1"/>
  <c r="C29" i="11"/>
  <c r="R29" i="11"/>
  <c r="S29" i="11" s="1"/>
  <c r="T29" i="11" s="1"/>
  <c r="N26" i="10"/>
  <c r="O26" i="10" s="1"/>
  <c r="B29" i="10"/>
  <c r="Q29" i="10"/>
  <c r="S29" i="10" s="1"/>
  <c r="T29" i="10" s="1"/>
  <c r="D28" i="10"/>
  <c r="L28" i="10"/>
  <c r="I27" i="10"/>
  <c r="N27" i="10" s="1"/>
  <c r="O27" i="10" s="1"/>
  <c r="C30" i="10"/>
  <c r="R30" i="10"/>
  <c r="B30" i="9"/>
  <c r="D29" i="9"/>
  <c r="Q30" i="9"/>
  <c r="S30" i="9" s="1"/>
  <c r="T30" i="9" s="1"/>
  <c r="I28" i="9"/>
  <c r="L29" i="9"/>
  <c r="M31" i="9"/>
  <c r="R31" i="9"/>
  <c r="C31" i="9"/>
  <c r="B31" i="8"/>
  <c r="Q31" i="8"/>
  <c r="C33" i="8"/>
  <c r="R33" i="8"/>
  <c r="I27" i="8"/>
  <c r="D28" i="8"/>
  <c r="L29" i="8" s="1"/>
  <c r="S28" i="8"/>
  <c r="T28" i="8" s="1"/>
  <c r="N26" i="8"/>
  <c r="O26" i="8" s="1"/>
  <c r="D29" i="7"/>
  <c r="S29" i="7"/>
  <c r="T29" i="7" s="1"/>
  <c r="N27" i="7"/>
  <c r="O27" i="7" s="1"/>
  <c r="M30" i="7"/>
  <c r="I28" i="7"/>
  <c r="N29" i="14" l="1"/>
  <c r="O29" i="14" s="1"/>
  <c r="F32" i="12"/>
  <c r="I31" i="12"/>
  <c r="F32" i="10"/>
  <c r="M31" i="10"/>
  <c r="F32" i="9"/>
  <c r="F32" i="8"/>
  <c r="M31" i="8"/>
  <c r="L31" i="7"/>
  <c r="G32" i="7"/>
  <c r="M32" i="6"/>
  <c r="I32" i="6"/>
  <c r="C31" i="16"/>
  <c r="R31" i="16"/>
  <c r="I29" i="16"/>
  <c r="L30" i="16"/>
  <c r="N28" i="16"/>
  <c r="O28" i="16" s="1"/>
  <c r="S30" i="16"/>
  <c r="T30" i="16" s="1"/>
  <c r="Q31" i="16"/>
  <c r="B31" i="16"/>
  <c r="D30" i="16"/>
  <c r="I29" i="15"/>
  <c r="L30" i="15"/>
  <c r="Q31" i="15"/>
  <c r="B31" i="15"/>
  <c r="M32" i="15"/>
  <c r="L29" i="15"/>
  <c r="I28" i="15"/>
  <c r="R30" i="15"/>
  <c r="S30" i="15" s="1"/>
  <c r="T30" i="15" s="1"/>
  <c r="C30" i="15"/>
  <c r="D30" i="15" s="1"/>
  <c r="S31" i="14"/>
  <c r="T31" i="14" s="1"/>
  <c r="M32" i="14"/>
  <c r="Q32" i="14"/>
  <c r="D31" i="14"/>
  <c r="B32" i="14"/>
  <c r="C32" i="14"/>
  <c r="R32" i="14"/>
  <c r="I30" i="14"/>
  <c r="L31" i="14"/>
  <c r="I31" i="13"/>
  <c r="C31" i="13"/>
  <c r="R31" i="13"/>
  <c r="L29" i="13"/>
  <c r="N28" i="13"/>
  <c r="O28" i="13" s="1"/>
  <c r="B30" i="13"/>
  <c r="Q30" i="13"/>
  <c r="S30" i="13" s="1"/>
  <c r="T30" i="13" s="1"/>
  <c r="D29" i="13"/>
  <c r="N27" i="12"/>
  <c r="O27" i="12" s="1"/>
  <c r="C31" i="12"/>
  <c r="R31" i="12"/>
  <c r="M31" i="12"/>
  <c r="L29" i="12"/>
  <c r="B30" i="12"/>
  <c r="Q30" i="12"/>
  <c r="S30" i="12" s="1"/>
  <c r="T30" i="12" s="1"/>
  <c r="D29" i="12"/>
  <c r="C30" i="11"/>
  <c r="R30" i="11"/>
  <c r="S30" i="11" s="1"/>
  <c r="T30" i="11" s="1"/>
  <c r="B31" i="11"/>
  <c r="D30" i="11"/>
  <c r="Q31" i="11"/>
  <c r="L30" i="11"/>
  <c r="I29" i="11"/>
  <c r="N28" i="11"/>
  <c r="O28" i="11" s="1"/>
  <c r="M31" i="11"/>
  <c r="I28" i="10"/>
  <c r="L29" i="10"/>
  <c r="B30" i="10"/>
  <c r="D29" i="10"/>
  <c r="Q30" i="10"/>
  <c r="S30" i="10" s="1"/>
  <c r="T30" i="10" s="1"/>
  <c r="C31" i="10"/>
  <c r="R31" i="10"/>
  <c r="N28" i="9"/>
  <c r="O28" i="9" s="1"/>
  <c r="L30" i="9"/>
  <c r="I29" i="9"/>
  <c r="M32" i="9"/>
  <c r="B31" i="9"/>
  <c r="Q31" i="9"/>
  <c r="S31" i="9" s="1"/>
  <c r="T31" i="9" s="1"/>
  <c r="D30" i="9"/>
  <c r="C32" i="9"/>
  <c r="R32" i="9"/>
  <c r="B32" i="8"/>
  <c r="Q32" i="8"/>
  <c r="C34" i="8"/>
  <c r="R34" i="8"/>
  <c r="D29" i="8"/>
  <c r="L30" i="8" s="1"/>
  <c r="I28" i="8"/>
  <c r="N27" i="8"/>
  <c r="O27" i="8" s="1"/>
  <c r="S29" i="8"/>
  <c r="T29" i="8" s="1"/>
  <c r="I29" i="7"/>
  <c r="D30" i="7"/>
  <c r="M31" i="7"/>
  <c r="N28" i="7"/>
  <c r="O28" i="7" s="1"/>
  <c r="S30" i="7"/>
  <c r="T30" i="7" s="1"/>
  <c r="S32" i="14" l="1"/>
  <c r="T32" i="14" s="1"/>
  <c r="F33" i="12"/>
  <c r="I32" i="12"/>
  <c r="F33" i="10"/>
  <c r="M32" i="10"/>
  <c r="F33" i="9"/>
  <c r="F33" i="8"/>
  <c r="M32" i="8"/>
  <c r="G33" i="7"/>
  <c r="L32" i="7"/>
  <c r="M33" i="6"/>
  <c r="I33" i="6"/>
  <c r="N29" i="16"/>
  <c r="O29" i="16" s="1"/>
  <c r="S31" i="16"/>
  <c r="T31" i="16" s="1"/>
  <c r="I30" i="16"/>
  <c r="L31" i="16"/>
  <c r="D31" i="16"/>
  <c r="Q32" i="16"/>
  <c r="B32" i="16"/>
  <c r="R32" i="16"/>
  <c r="C32" i="16"/>
  <c r="L31" i="15"/>
  <c r="I30" i="15"/>
  <c r="M33" i="15"/>
  <c r="B32" i="15"/>
  <c r="Q32" i="15"/>
  <c r="C31" i="15"/>
  <c r="R31" i="15"/>
  <c r="S31" i="15" s="1"/>
  <c r="T31" i="15" s="1"/>
  <c r="N28" i="15"/>
  <c r="O28" i="15" s="1"/>
  <c r="N29" i="15"/>
  <c r="O29" i="15" s="1"/>
  <c r="R33" i="14"/>
  <c r="C33" i="14"/>
  <c r="B33" i="14"/>
  <c r="Q33" i="14"/>
  <c r="D32" i="14"/>
  <c r="L32" i="14"/>
  <c r="I31" i="14"/>
  <c r="M33" i="14"/>
  <c r="N30" i="14"/>
  <c r="O30" i="14" s="1"/>
  <c r="I32" i="13"/>
  <c r="M31" i="13"/>
  <c r="R32" i="13"/>
  <c r="C32" i="13"/>
  <c r="L30" i="13"/>
  <c r="Q31" i="13"/>
  <c r="S31" i="13" s="1"/>
  <c r="T31" i="13" s="1"/>
  <c r="D30" i="13"/>
  <c r="B31" i="13"/>
  <c r="M32" i="13"/>
  <c r="N28" i="12"/>
  <c r="O28" i="12" s="1"/>
  <c r="L30" i="12"/>
  <c r="Q31" i="12"/>
  <c r="S31" i="12" s="1"/>
  <c r="T31" i="12" s="1"/>
  <c r="D30" i="12"/>
  <c r="B31" i="12"/>
  <c r="R32" i="12"/>
  <c r="C32" i="12"/>
  <c r="M32" i="12"/>
  <c r="L31" i="11"/>
  <c r="I30" i="11"/>
  <c r="N29" i="11"/>
  <c r="O29" i="11" s="1"/>
  <c r="S31" i="11"/>
  <c r="T31" i="11" s="1"/>
  <c r="M32" i="11"/>
  <c r="B32" i="11"/>
  <c r="Q32" i="11"/>
  <c r="R31" i="11"/>
  <c r="C31" i="11"/>
  <c r="B31" i="10"/>
  <c r="D30" i="10"/>
  <c r="Q31" i="10"/>
  <c r="S31" i="10" s="1"/>
  <c r="T31" i="10" s="1"/>
  <c r="L30" i="10"/>
  <c r="I29" i="10"/>
  <c r="N29" i="10" s="1"/>
  <c r="O29" i="10" s="1"/>
  <c r="C32" i="10"/>
  <c r="R32" i="10"/>
  <c r="N28" i="10"/>
  <c r="O28" i="10" s="1"/>
  <c r="B32" i="9"/>
  <c r="Q32" i="9"/>
  <c r="S32" i="9" s="1"/>
  <c r="T32" i="9" s="1"/>
  <c r="D31" i="9"/>
  <c r="M33" i="9"/>
  <c r="N29" i="9"/>
  <c r="O29" i="9" s="1"/>
  <c r="C33" i="9"/>
  <c r="R33" i="9"/>
  <c r="L31" i="9"/>
  <c r="I30" i="9"/>
  <c r="C35" i="8"/>
  <c r="R35" i="8"/>
  <c r="B33" i="8"/>
  <c r="Q33" i="8"/>
  <c r="I29" i="8"/>
  <c r="D30" i="8"/>
  <c r="L31" i="8" s="1"/>
  <c r="S31" i="8"/>
  <c r="T31" i="8" s="1"/>
  <c r="N28" i="8"/>
  <c r="O28" i="8" s="1"/>
  <c r="S30" i="8"/>
  <c r="T30" i="8" s="1"/>
  <c r="S31" i="7"/>
  <c r="T31" i="7" s="1"/>
  <c r="M32" i="7"/>
  <c r="I30" i="7"/>
  <c r="S32" i="7"/>
  <c r="T32" i="7" s="1"/>
  <c r="D31" i="7"/>
  <c r="N29" i="7"/>
  <c r="O29" i="7" s="1"/>
  <c r="N30" i="16" l="1"/>
  <c r="O30" i="16" s="1"/>
  <c r="I33" i="12"/>
  <c r="F34" i="12"/>
  <c r="F34" i="10"/>
  <c r="M33" i="10"/>
  <c r="F34" i="9"/>
  <c r="F34" i="8"/>
  <c r="M33" i="8"/>
  <c r="L33" i="7"/>
  <c r="G34" i="7"/>
  <c r="M34" i="6"/>
  <c r="I34" i="6"/>
  <c r="R33" i="16"/>
  <c r="C33" i="16"/>
  <c r="Q33" i="16"/>
  <c r="D32" i="16"/>
  <c r="B33" i="16"/>
  <c r="S32" i="16"/>
  <c r="T32" i="16" s="1"/>
  <c r="L32" i="16"/>
  <c r="I31" i="16"/>
  <c r="R32" i="15"/>
  <c r="C32" i="15"/>
  <c r="S32" i="15"/>
  <c r="T32" i="15" s="1"/>
  <c r="M34" i="15"/>
  <c r="N30" i="15"/>
  <c r="O30" i="15" s="1"/>
  <c r="Q33" i="15"/>
  <c r="B33" i="15"/>
  <c r="D31" i="15"/>
  <c r="S33" i="14"/>
  <c r="T33" i="14" s="1"/>
  <c r="N31" i="14"/>
  <c r="O31" i="14" s="1"/>
  <c r="C34" i="14"/>
  <c r="R34" i="14"/>
  <c r="L33" i="14"/>
  <c r="I32" i="14"/>
  <c r="Q34" i="14"/>
  <c r="D33" i="14"/>
  <c r="B34" i="14"/>
  <c r="M34" i="14"/>
  <c r="I33" i="13"/>
  <c r="B32" i="13"/>
  <c r="Q32" i="13"/>
  <c r="S32" i="13" s="1"/>
  <c r="T32" i="13" s="1"/>
  <c r="D31" i="13"/>
  <c r="L31" i="13"/>
  <c r="N29" i="13"/>
  <c r="O29" i="13" s="1"/>
  <c r="C33" i="13"/>
  <c r="R33" i="13"/>
  <c r="M33" i="13"/>
  <c r="L31" i="12"/>
  <c r="B32" i="12"/>
  <c r="Q32" i="12"/>
  <c r="S32" i="12" s="1"/>
  <c r="T32" i="12" s="1"/>
  <c r="D31" i="12"/>
  <c r="C33" i="12"/>
  <c r="R33" i="12"/>
  <c r="M33" i="12"/>
  <c r="N29" i="12"/>
  <c r="O29" i="12" s="1"/>
  <c r="M33" i="11"/>
  <c r="N30" i="11"/>
  <c r="O30" i="11" s="1"/>
  <c r="C32" i="11"/>
  <c r="R32" i="11"/>
  <c r="S32" i="11" s="1"/>
  <c r="T32" i="11" s="1"/>
  <c r="D31" i="11"/>
  <c r="B33" i="11"/>
  <c r="D32" i="11"/>
  <c r="Q33" i="11"/>
  <c r="Q32" i="10"/>
  <c r="S32" i="10" s="1"/>
  <c r="T32" i="10" s="1"/>
  <c r="D31" i="10"/>
  <c r="B32" i="10"/>
  <c r="R33" i="10"/>
  <c r="C33" i="10"/>
  <c r="I30" i="10"/>
  <c r="N30" i="10" s="1"/>
  <c r="O30" i="10" s="1"/>
  <c r="L31" i="10"/>
  <c r="C34" i="9"/>
  <c r="R34" i="9"/>
  <c r="B33" i="9"/>
  <c r="Q33" i="9"/>
  <c r="S33" i="9" s="1"/>
  <c r="T33" i="9" s="1"/>
  <c r="D32" i="9"/>
  <c r="M34" i="9"/>
  <c r="N30" i="9"/>
  <c r="O30" i="9" s="1"/>
  <c r="L32" i="9"/>
  <c r="I31" i="9"/>
  <c r="N29" i="8"/>
  <c r="O29" i="8" s="1"/>
  <c r="Q34" i="8"/>
  <c r="B34" i="8"/>
  <c r="C36" i="8"/>
  <c r="R36" i="8"/>
  <c r="I30" i="8"/>
  <c r="S32" i="8"/>
  <c r="T32" i="8" s="1"/>
  <c r="D31" i="8"/>
  <c r="L32" i="8" s="1"/>
  <c r="D32" i="7"/>
  <c r="N30" i="7"/>
  <c r="O30" i="7" s="1"/>
  <c r="I31" i="7"/>
  <c r="M33" i="7"/>
  <c r="S34" i="14" l="1"/>
  <c r="T34" i="14" s="1"/>
  <c r="I34" i="12"/>
  <c r="F35" i="12"/>
  <c r="F35" i="10"/>
  <c r="M34" i="10"/>
  <c r="F35" i="9"/>
  <c r="F35" i="8"/>
  <c r="M34" i="8"/>
  <c r="L34" i="7"/>
  <c r="G35" i="7"/>
  <c r="I35" i="6"/>
  <c r="M35" i="6"/>
  <c r="D33" i="16"/>
  <c r="Q34" i="16"/>
  <c r="B34" i="16"/>
  <c r="I32" i="16"/>
  <c r="L33" i="16"/>
  <c r="R34" i="16"/>
  <c r="C34" i="16"/>
  <c r="S33" i="16"/>
  <c r="T33" i="16" s="1"/>
  <c r="N31" i="16"/>
  <c r="O31" i="16" s="1"/>
  <c r="M35" i="15"/>
  <c r="C33" i="15"/>
  <c r="D33" i="15" s="1"/>
  <c r="R33" i="15"/>
  <c r="S33" i="15" s="1"/>
  <c r="T33" i="15" s="1"/>
  <c r="L32" i="15"/>
  <c r="I31" i="15"/>
  <c r="N31" i="15" s="1"/>
  <c r="O31" i="15" s="1"/>
  <c r="Q34" i="15"/>
  <c r="B34" i="15"/>
  <c r="D32" i="15"/>
  <c r="R35" i="14"/>
  <c r="C35" i="14"/>
  <c r="N32" i="14"/>
  <c r="O32" i="14" s="1"/>
  <c r="B35" i="14"/>
  <c r="D34" i="14"/>
  <c r="Q35" i="14"/>
  <c r="M35" i="14"/>
  <c r="L34" i="14"/>
  <c r="I33" i="14"/>
  <c r="I34" i="13"/>
  <c r="R34" i="13"/>
  <c r="C34" i="13"/>
  <c r="N30" i="13"/>
  <c r="O30" i="13" s="1"/>
  <c r="L32" i="13"/>
  <c r="M34" i="13"/>
  <c r="Q33" i="13"/>
  <c r="S33" i="13" s="1"/>
  <c r="T33" i="13" s="1"/>
  <c r="D32" i="13"/>
  <c r="B33" i="13"/>
  <c r="R34" i="12"/>
  <c r="C34" i="12"/>
  <c r="N30" i="12"/>
  <c r="O30" i="12" s="1"/>
  <c r="L32" i="12"/>
  <c r="Q33" i="12"/>
  <c r="S33" i="12" s="1"/>
  <c r="T33" i="12" s="1"/>
  <c r="D32" i="12"/>
  <c r="B33" i="12"/>
  <c r="M34" i="12"/>
  <c r="Q34" i="11"/>
  <c r="D33" i="11"/>
  <c r="B34" i="11"/>
  <c r="L32" i="11"/>
  <c r="I31" i="11"/>
  <c r="C33" i="11"/>
  <c r="R33" i="11"/>
  <c r="S33" i="11" s="1"/>
  <c r="T33" i="11" s="1"/>
  <c r="I32" i="11"/>
  <c r="L33" i="11"/>
  <c r="M34" i="11"/>
  <c r="C34" i="10"/>
  <c r="R34" i="10"/>
  <c r="B33" i="10"/>
  <c r="Q33" i="10"/>
  <c r="S33" i="10" s="1"/>
  <c r="T33" i="10" s="1"/>
  <c r="D32" i="10"/>
  <c r="L32" i="10"/>
  <c r="I31" i="10"/>
  <c r="L33" i="9"/>
  <c r="I32" i="9"/>
  <c r="N31" i="9"/>
  <c r="O31" i="9" s="1"/>
  <c r="M35" i="9"/>
  <c r="Q34" i="9"/>
  <c r="S34" i="9" s="1"/>
  <c r="T34" i="9" s="1"/>
  <c r="D33" i="9"/>
  <c r="B34" i="9"/>
  <c r="R35" i="9"/>
  <c r="C35" i="9"/>
  <c r="R37" i="8"/>
  <c r="C37" i="8"/>
  <c r="B35" i="8"/>
  <c r="Q35" i="8"/>
  <c r="I31" i="8"/>
  <c r="D32" i="8"/>
  <c r="L33" i="8" s="1"/>
  <c r="N30" i="8"/>
  <c r="O30" i="8" s="1"/>
  <c r="N31" i="7"/>
  <c r="O31" i="7" s="1"/>
  <c r="D33" i="7"/>
  <c r="M34" i="7"/>
  <c r="I32" i="7"/>
  <c r="S33" i="7"/>
  <c r="T33" i="7" s="1"/>
  <c r="I35" i="12" l="1"/>
  <c r="F36" i="12"/>
  <c r="N32" i="11"/>
  <c r="O32" i="11" s="1"/>
  <c r="F36" i="10"/>
  <c r="M35" i="10"/>
  <c r="F36" i="9"/>
  <c r="F36" i="8"/>
  <c r="M35" i="8"/>
  <c r="G36" i="7"/>
  <c r="L35" i="7"/>
  <c r="I36" i="6"/>
  <c r="M36" i="6"/>
  <c r="B35" i="16"/>
  <c r="Q35" i="16"/>
  <c r="D34" i="16"/>
  <c r="S34" i="16"/>
  <c r="T34" i="16" s="1"/>
  <c r="L34" i="16"/>
  <c r="I33" i="16"/>
  <c r="N32" i="16"/>
  <c r="O32" i="16" s="1"/>
  <c r="R35" i="16"/>
  <c r="C35" i="16"/>
  <c r="L34" i="15"/>
  <c r="I33" i="15"/>
  <c r="I32" i="15"/>
  <c r="L33" i="15"/>
  <c r="Q35" i="15"/>
  <c r="D34" i="15"/>
  <c r="B35" i="15"/>
  <c r="R34" i="15"/>
  <c r="C34" i="15"/>
  <c r="S34" i="15"/>
  <c r="T34" i="15" s="1"/>
  <c r="M36" i="15"/>
  <c r="S35" i="14"/>
  <c r="T35" i="14" s="1"/>
  <c r="M36" i="14"/>
  <c r="N33" i="14"/>
  <c r="O33" i="14" s="1"/>
  <c r="C36" i="14"/>
  <c r="R36" i="14"/>
  <c r="I34" i="14"/>
  <c r="L35" i="14"/>
  <c r="Q36" i="14"/>
  <c r="D35" i="14"/>
  <c r="B36" i="14"/>
  <c r="I35" i="13"/>
  <c r="M35" i="13"/>
  <c r="N31" i="13"/>
  <c r="O31" i="13" s="1"/>
  <c r="B34" i="13"/>
  <c r="Q34" i="13"/>
  <c r="S34" i="13" s="1"/>
  <c r="T34" i="13" s="1"/>
  <c r="D33" i="13"/>
  <c r="L33" i="13"/>
  <c r="N32" i="13"/>
  <c r="O32" i="13" s="1"/>
  <c r="C35" i="13"/>
  <c r="R35" i="13"/>
  <c r="N31" i="12"/>
  <c r="O31" i="12" s="1"/>
  <c r="L33" i="12"/>
  <c r="M35" i="12"/>
  <c r="C35" i="12"/>
  <c r="R35" i="12"/>
  <c r="B34" i="12"/>
  <c r="Q34" i="12"/>
  <c r="S34" i="12" s="1"/>
  <c r="T34" i="12" s="1"/>
  <c r="D33" i="12"/>
  <c r="S34" i="11"/>
  <c r="T34" i="11" s="1"/>
  <c r="N31" i="11"/>
  <c r="O31" i="11" s="1"/>
  <c r="L34" i="11"/>
  <c r="I33" i="11"/>
  <c r="R34" i="11"/>
  <c r="C34" i="11"/>
  <c r="M35" i="11"/>
  <c r="Q35" i="11"/>
  <c r="B35" i="11"/>
  <c r="L33" i="10"/>
  <c r="I32" i="10"/>
  <c r="Q34" i="10"/>
  <c r="S34" i="10" s="1"/>
  <c r="T34" i="10" s="1"/>
  <c r="D33" i="10"/>
  <c r="B34" i="10"/>
  <c r="R35" i="10"/>
  <c r="C35" i="10"/>
  <c r="N31" i="10"/>
  <c r="O31" i="10" s="1"/>
  <c r="R36" i="9"/>
  <c r="C36" i="9"/>
  <c r="Q35" i="9"/>
  <c r="S35" i="9" s="1"/>
  <c r="T35" i="9" s="1"/>
  <c r="D34" i="9"/>
  <c r="B35" i="9"/>
  <c r="N32" i="9"/>
  <c r="O32" i="9" s="1"/>
  <c r="M36" i="9"/>
  <c r="I33" i="9"/>
  <c r="L34" i="9"/>
  <c r="B36" i="8"/>
  <c r="Q36" i="8"/>
  <c r="C38" i="8"/>
  <c r="R38" i="8"/>
  <c r="I32" i="8"/>
  <c r="S33" i="8"/>
  <c r="T33" i="8" s="1"/>
  <c r="N31" i="8"/>
  <c r="O31" i="8" s="1"/>
  <c r="D33" i="8"/>
  <c r="L34" i="8" s="1"/>
  <c r="D34" i="7"/>
  <c r="M35" i="7"/>
  <c r="I33" i="7"/>
  <c r="N32" i="7"/>
  <c r="O32" i="7" s="1"/>
  <c r="S34" i="7"/>
  <c r="T34" i="7" s="1"/>
  <c r="N34" i="14" l="1"/>
  <c r="O34" i="14" s="1"/>
  <c r="I36" i="12"/>
  <c r="F37" i="12"/>
  <c r="F37" i="10"/>
  <c r="M36" i="10"/>
  <c r="F37" i="9"/>
  <c r="F37" i="8"/>
  <c r="M36" i="8"/>
  <c r="G37" i="7"/>
  <c r="L36" i="7"/>
  <c r="I37" i="6"/>
  <c r="M37" i="6"/>
  <c r="S35" i="16"/>
  <c r="T35" i="16" s="1"/>
  <c r="Q36" i="16"/>
  <c r="B36" i="16"/>
  <c r="D35" i="16"/>
  <c r="C36" i="16"/>
  <c r="R36" i="16"/>
  <c r="I34" i="16"/>
  <c r="L35" i="16"/>
  <c r="N33" i="16"/>
  <c r="O33" i="16" s="1"/>
  <c r="L35" i="15"/>
  <c r="I34" i="15"/>
  <c r="M37" i="15"/>
  <c r="N33" i="15"/>
  <c r="O33" i="15" s="1"/>
  <c r="S35" i="15"/>
  <c r="T35" i="15" s="1"/>
  <c r="N32" i="15"/>
  <c r="O32" i="15" s="1"/>
  <c r="R35" i="15"/>
  <c r="C35" i="15"/>
  <c r="Q36" i="15"/>
  <c r="D35" i="15"/>
  <c r="B36" i="15"/>
  <c r="R37" i="14"/>
  <c r="C37" i="14"/>
  <c r="Q37" i="14"/>
  <c r="D36" i="14"/>
  <c r="B37" i="14"/>
  <c r="L36" i="14"/>
  <c r="I35" i="14"/>
  <c r="S36" i="14"/>
  <c r="T36" i="14" s="1"/>
  <c r="M37" i="14"/>
  <c r="I36" i="13"/>
  <c r="L34" i="13"/>
  <c r="Q35" i="13"/>
  <c r="S35" i="13" s="1"/>
  <c r="T35" i="13" s="1"/>
  <c r="D34" i="13"/>
  <c r="B35" i="13"/>
  <c r="R36" i="13"/>
  <c r="C36" i="13"/>
  <c r="M36" i="13"/>
  <c r="R36" i="12"/>
  <c r="C36" i="12"/>
  <c r="L34" i="12"/>
  <c r="M36" i="12"/>
  <c r="Q35" i="12"/>
  <c r="S35" i="12" s="1"/>
  <c r="T35" i="12" s="1"/>
  <c r="D34" i="12"/>
  <c r="B35" i="12"/>
  <c r="N32" i="12"/>
  <c r="O32" i="12" s="1"/>
  <c r="M36" i="11"/>
  <c r="B36" i="11"/>
  <c r="Q36" i="11"/>
  <c r="R35" i="11"/>
  <c r="S35" i="11" s="1"/>
  <c r="T35" i="11" s="1"/>
  <c r="C35" i="11"/>
  <c r="D35" i="11" s="1"/>
  <c r="D34" i="11"/>
  <c r="N33" i="11"/>
  <c r="O33" i="11" s="1"/>
  <c r="R36" i="10"/>
  <c r="C36" i="10"/>
  <c r="B35" i="10"/>
  <c r="Q35" i="10"/>
  <c r="S35" i="10" s="1"/>
  <c r="T35" i="10" s="1"/>
  <c r="D34" i="10"/>
  <c r="L34" i="10"/>
  <c r="I33" i="10"/>
  <c r="N32" i="10"/>
  <c r="O32" i="10" s="1"/>
  <c r="N33" i="9"/>
  <c r="O33" i="9" s="1"/>
  <c r="C37" i="9"/>
  <c r="R37" i="9"/>
  <c r="M37" i="9"/>
  <c r="B36" i="9"/>
  <c r="Q36" i="9"/>
  <c r="S36" i="9" s="1"/>
  <c r="T36" i="9" s="1"/>
  <c r="D35" i="9"/>
  <c r="L35" i="9"/>
  <c r="I34" i="9"/>
  <c r="R39" i="8"/>
  <c r="C39" i="8"/>
  <c r="B37" i="8"/>
  <c r="Q37" i="8"/>
  <c r="S34" i="8"/>
  <c r="T34" i="8" s="1"/>
  <c r="S35" i="8"/>
  <c r="T35" i="8" s="1"/>
  <c r="D34" i="8"/>
  <c r="L35" i="8" s="1"/>
  <c r="I33" i="8"/>
  <c r="N32" i="8"/>
  <c r="O32" i="8" s="1"/>
  <c r="N33" i="7"/>
  <c r="O33" i="7" s="1"/>
  <c r="D35" i="7"/>
  <c r="M36" i="7"/>
  <c r="I34" i="7"/>
  <c r="S35" i="7"/>
  <c r="T35" i="7" s="1"/>
  <c r="I37" i="12" l="1"/>
  <c r="F38" i="12"/>
  <c r="F38" i="10"/>
  <c r="M37" i="10"/>
  <c r="F38" i="9"/>
  <c r="F38" i="8"/>
  <c r="M37" i="8"/>
  <c r="L37" i="7"/>
  <c r="G38" i="7"/>
  <c r="I38" i="6"/>
  <c r="M38" i="6"/>
  <c r="I35" i="16"/>
  <c r="N35" i="16" s="1"/>
  <c r="O35" i="16" s="1"/>
  <c r="L36" i="16"/>
  <c r="Q37" i="16"/>
  <c r="B37" i="16"/>
  <c r="D36" i="16"/>
  <c r="N34" i="16"/>
  <c r="O34" i="16" s="1"/>
  <c r="S36" i="16"/>
  <c r="T36" i="16" s="1"/>
  <c r="R37" i="16"/>
  <c r="C37" i="16"/>
  <c r="R36" i="15"/>
  <c r="C36" i="15"/>
  <c r="B37" i="15"/>
  <c r="Q37" i="15"/>
  <c r="D36" i="15"/>
  <c r="I35" i="15"/>
  <c r="L36" i="15"/>
  <c r="S36" i="15"/>
  <c r="T36" i="15" s="1"/>
  <c r="N34" i="15"/>
  <c r="O34" i="15" s="1"/>
  <c r="M38" i="15"/>
  <c r="Q38" i="14"/>
  <c r="D37" i="14"/>
  <c r="B38" i="14"/>
  <c r="I36" i="14"/>
  <c r="L37" i="14"/>
  <c r="S37" i="14"/>
  <c r="T37" i="14" s="1"/>
  <c r="M38" i="14"/>
  <c r="R38" i="14"/>
  <c r="C38" i="14"/>
  <c r="N35" i="14"/>
  <c r="O35" i="14" s="1"/>
  <c r="I37" i="13"/>
  <c r="R37" i="13"/>
  <c r="C37" i="13"/>
  <c r="L35" i="13"/>
  <c r="N33" i="13"/>
  <c r="O33" i="13" s="1"/>
  <c r="Q36" i="13"/>
  <c r="S36" i="13" s="1"/>
  <c r="T36" i="13" s="1"/>
  <c r="D35" i="13"/>
  <c r="B36" i="13"/>
  <c r="M37" i="13"/>
  <c r="R37" i="12"/>
  <c r="C37" i="12"/>
  <c r="M37" i="12"/>
  <c r="N33" i="12"/>
  <c r="O33" i="12" s="1"/>
  <c r="Q36" i="12"/>
  <c r="S36" i="12" s="1"/>
  <c r="T36" i="12" s="1"/>
  <c r="D35" i="12"/>
  <c r="B36" i="12"/>
  <c r="L35" i="12"/>
  <c r="L36" i="11"/>
  <c r="I35" i="11"/>
  <c r="B37" i="11"/>
  <c r="D36" i="11"/>
  <c r="Q37" i="11"/>
  <c r="R36" i="11"/>
  <c r="S36" i="11" s="1"/>
  <c r="T36" i="11" s="1"/>
  <c r="C36" i="11"/>
  <c r="I34" i="11"/>
  <c r="N34" i="11" s="1"/>
  <c r="O34" i="11" s="1"/>
  <c r="L35" i="11"/>
  <c r="M37" i="11"/>
  <c r="N33" i="10"/>
  <c r="O33" i="10" s="1"/>
  <c r="Q36" i="10"/>
  <c r="S36" i="10" s="1"/>
  <c r="T36" i="10" s="1"/>
  <c r="D35" i="10"/>
  <c r="B36" i="10"/>
  <c r="R37" i="10"/>
  <c r="C37" i="10"/>
  <c r="I34" i="10"/>
  <c r="L35" i="10"/>
  <c r="Q37" i="9"/>
  <c r="S37" i="9" s="1"/>
  <c r="T37" i="9" s="1"/>
  <c r="B37" i="9"/>
  <c r="D36" i="9"/>
  <c r="N34" i="9"/>
  <c r="O34" i="9" s="1"/>
  <c r="C38" i="9"/>
  <c r="R38" i="9"/>
  <c r="M38" i="9"/>
  <c r="L36" i="9"/>
  <c r="I35" i="9"/>
  <c r="R40" i="8"/>
  <c r="C40" i="8"/>
  <c r="B38" i="8"/>
  <c r="Q38" i="8"/>
  <c r="N33" i="8"/>
  <c r="O33" i="8" s="1"/>
  <c r="D35" i="8"/>
  <c r="L36" i="8" s="1"/>
  <c r="S36" i="8"/>
  <c r="T36" i="8" s="1"/>
  <c r="I34" i="8"/>
  <c r="N34" i="7"/>
  <c r="O34" i="7" s="1"/>
  <c r="S36" i="7"/>
  <c r="T36" i="7" s="1"/>
  <c r="D36" i="7"/>
  <c r="M37" i="7"/>
  <c r="I35" i="7"/>
  <c r="F39" i="12" l="1"/>
  <c r="I38" i="12"/>
  <c r="F39" i="10"/>
  <c r="M38" i="10"/>
  <c r="F39" i="9"/>
  <c r="N34" i="8"/>
  <c r="O34" i="8" s="1"/>
  <c r="F39" i="8"/>
  <c r="M38" i="8"/>
  <c r="L38" i="7"/>
  <c r="G39" i="7"/>
  <c r="M39" i="6"/>
  <c r="I39" i="6"/>
  <c r="R38" i="16"/>
  <c r="C38" i="16"/>
  <c r="L37" i="16"/>
  <c r="I36" i="16"/>
  <c r="B38" i="16"/>
  <c r="Q38" i="16"/>
  <c r="D37" i="16"/>
  <c r="S37" i="16"/>
  <c r="T37" i="16" s="1"/>
  <c r="N35" i="15"/>
  <c r="O35" i="15" s="1"/>
  <c r="L37" i="15"/>
  <c r="I36" i="15"/>
  <c r="S37" i="15"/>
  <c r="T37" i="15" s="1"/>
  <c r="M39" i="15"/>
  <c r="R37" i="15"/>
  <c r="C37" i="15"/>
  <c r="B38" i="15"/>
  <c r="Q38" i="15"/>
  <c r="D37" i="15"/>
  <c r="C39" i="14"/>
  <c r="R39" i="14"/>
  <c r="L38" i="14"/>
  <c r="I37" i="14"/>
  <c r="N36" i="14"/>
  <c r="O36" i="14" s="1"/>
  <c r="B39" i="14"/>
  <c r="Q39" i="14"/>
  <c r="D38" i="14"/>
  <c r="M39" i="14"/>
  <c r="S38" i="14"/>
  <c r="T38" i="14" s="1"/>
  <c r="I38" i="13"/>
  <c r="R38" i="13"/>
  <c r="C38" i="13"/>
  <c r="L36" i="13"/>
  <c r="N34" i="13"/>
  <c r="O34" i="13" s="1"/>
  <c r="M38" i="13"/>
  <c r="Q37" i="13"/>
  <c r="S37" i="13" s="1"/>
  <c r="T37" i="13" s="1"/>
  <c r="D36" i="13"/>
  <c r="B37" i="13"/>
  <c r="N34" i="12"/>
  <c r="O34" i="12" s="1"/>
  <c r="C38" i="12"/>
  <c r="R38" i="12"/>
  <c r="L36" i="12"/>
  <c r="M38" i="12"/>
  <c r="Q37" i="12"/>
  <c r="S37" i="12" s="1"/>
  <c r="T37" i="12" s="1"/>
  <c r="D36" i="12"/>
  <c r="B37" i="12"/>
  <c r="S37" i="11"/>
  <c r="T37" i="11" s="1"/>
  <c r="I36" i="11"/>
  <c r="N36" i="11" s="1"/>
  <c r="O36" i="11" s="1"/>
  <c r="L37" i="11"/>
  <c r="M38" i="11"/>
  <c r="Q38" i="11"/>
  <c r="D37" i="11"/>
  <c r="B38" i="11"/>
  <c r="N35" i="11"/>
  <c r="O35" i="11" s="1"/>
  <c r="R37" i="11"/>
  <c r="C37" i="11"/>
  <c r="B37" i="10"/>
  <c r="Q37" i="10"/>
  <c r="S37" i="10" s="1"/>
  <c r="T37" i="10" s="1"/>
  <c r="D36" i="10"/>
  <c r="L36" i="10"/>
  <c r="I35" i="10"/>
  <c r="N35" i="10" s="1"/>
  <c r="O35" i="10" s="1"/>
  <c r="N34" i="10"/>
  <c r="O34" i="10" s="1"/>
  <c r="C38" i="10"/>
  <c r="R38" i="10"/>
  <c r="R39" i="9"/>
  <c r="C39" i="9"/>
  <c r="B38" i="9"/>
  <c r="D37" i="9"/>
  <c r="Q38" i="9"/>
  <c r="S38" i="9" s="1"/>
  <c r="T38" i="9" s="1"/>
  <c r="M39" i="9"/>
  <c r="N35" i="9"/>
  <c r="O35" i="9" s="1"/>
  <c r="I36" i="9"/>
  <c r="L37" i="9"/>
  <c r="R41" i="8"/>
  <c r="C41" i="8"/>
  <c r="B39" i="8"/>
  <c r="Q39" i="8"/>
  <c r="D36" i="8"/>
  <c r="L37" i="8" s="1"/>
  <c r="I35" i="8"/>
  <c r="M38" i="7"/>
  <c r="I36" i="7"/>
  <c r="S37" i="7"/>
  <c r="T37" i="7" s="1"/>
  <c r="D37" i="7"/>
  <c r="N35" i="7"/>
  <c r="O35" i="7" s="1"/>
  <c r="S39" i="14" l="1"/>
  <c r="T39" i="14" s="1"/>
  <c r="F40" i="12"/>
  <c r="I39" i="12"/>
  <c r="F40" i="10"/>
  <c r="M39" i="10"/>
  <c r="F40" i="9"/>
  <c r="F40" i="8"/>
  <c r="M39" i="8"/>
  <c r="L39" i="7"/>
  <c r="G40" i="7"/>
  <c r="M40" i="6"/>
  <c r="I40" i="6"/>
  <c r="N36" i="16"/>
  <c r="O36" i="16" s="1"/>
  <c r="S38" i="16"/>
  <c r="T38" i="16" s="1"/>
  <c r="C39" i="16"/>
  <c r="R39" i="16"/>
  <c r="I37" i="16"/>
  <c r="L38" i="16"/>
  <c r="D38" i="16"/>
  <c r="Q39" i="16"/>
  <c r="B39" i="16"/>
  <c r="I37" i="15"/>
  <c r="L38" i="15"/>
  <c r="Q39" i="15"/>
  <c r="D38" i="15"/>
  <c r="B39" i="15"/>
  <c r="M40" i="15"/>
  <c r="N36" i="15"/>
  <c r="O36" i="15" s="1"/>
  <c r="C38" i="15"/>
  <c r="R38" i="15"/>
  <c r="S38" i="15" s="1"/>
  <c r="T38" i="15" s="1"/>
  <c r="B40" i="14"/>
  <c r="Q40" i="14"/>
  <c r="D39" i="14"/>
  <c r="N37" i="14"/>
  <c r="O37" i="14" s="1"/>
  <c r="M40" i="14"/>
  <c r="I38" i="14"/>
  <c r="L39" i="14"/>
  <c r="C40" i="14"/>
  <c r="R40" i="14"/>
  <c r="I39" i="13"/>
  <c r="M39" i="13"/>
  <c r="B38" i="13"/>
  <c r="Q38" i="13"/>
  <c r="S38" i="13" s="1"/>
  <c r="T38" i="13" s="1"/>
  <c r="D37" i="13"/>
  <c r="L37" i="13"/>
  <c r="N36" i="13"/>
  <c r="O36" i="13" s="1"/>
  <c r="C39" i="13"/>
  <c r="R39" i="13"/>
  <c r="N35" i="13"/>
  <c r="O35" i="13" s="1"/>
  <c r="B38" i="12"/>
  <c r="Q38" i="12"/>
  <c r="S38" i="12" s="1"/>
  <c r="T38" i="12" s="1"/>
  <c r="D37" i="12"/>
  <c r="N35" i="12"/>
  <c r="O35" i="12" s="1"/>
  <c r="L37" i="12"/>
  <c r="C39" i="12"/>
  <c r="R39" i="12"/>
  <c r="M39" i="12"/>
  <c r="S38" i="11"/>
  <c r="T38" i="11" s="1"/>
  <c r="L38" i="11"/>
  <c r="I37" i="11"/>
  <c r="C38" i="11"/>
  <c r="R38" i="11"/>
  <c r="M39" i="11"/>
  <c r="B39" i="11"/>
  <c r="Q39" i="11"/>
  <c r="C39" i="10"/>
  <c r="R39" i="10"/>
  <c r="I36" i="10"/>
  <c r="L37" i="10"/>
  <c r="B38" i="10"/>
  <c r="D37" i="10"/>
  <c r="Q38" i="10"/>
  <c r="S38" i="10" s="1"/>
  <c r="T38" i="10" s="1"/>
  <c r="M40" i="9"/>
  <c r="L38" i="9"/>
  <c r="I37" i="9"/>
  <c r="B39" i="9"/>
  <c r="Q39" i="9"/>
  <c r="S39" i="9" s="1"/>
  <c r="T39" i="9" s="1"/>
  <c r="D38" i="9"/>
  <c r="N36" i="9"/>
  <c r="O36" i="9" s="1"/>
  <c r="C40" i="9"/>
  <c r="R40" i="9"/>
  <c r="N35" i="8"/>
  <c r="O35" i="8" s="1"/>
  <c r="C42" i="8"/>
  <c r="R42" i="8"/>
  <c r="B40" i="8"/>
  <c r="Q40" i="8"/>
  <c r="S38" i="8"/>
  <c r="T38" i="8" s="1"/>
  <c r="D37" i="8"/>
  <c r="L38" i="8" s="1"/>
  <c r="I36" i="8"/>
  <c r="S37" i="8"/>
  <c r="T37" i="8" s="1"/>
  <c r="N36" i="7"/>
  <c r="O36" i="7" s="1"/>
  <c r="I37" i="7"/>
  <c r="D38" i="7"/>
  <c r="M39" i="7"/>
  <c r="S38" i="7"/>
  <c r="T38" i="7" s="1"/>
  <c r="N37" i="16" l="1"/>
  <c r="O37" i="16" s="1"/>
  <c r="N38" i="14"/>
  <c r="O38" i="14" s="1"/>
  <c r="F41" i="12"/>
  <c r="I40" i="12"/>
  <c r="F41" i="10"/>
  <c r="M40" i="10"/>
  <c r="F41" i="9"/>
  <c r="F41" i="8"/>
  <c r="M40" i="8"/>
  <c r="G41" i="7"/>
  <c r="L40" i="7"/>
  <c r="M41" i="6"/>
  <c r="I41" i="6"/>
  <c r="Q40" i="16"/>
  <c r="B40" i="16"/>
  <c r="D39" i="16"/>
  <c r="L39" i="16"/>
  <c r="I38" i="16"/>
  <c r="R40" i="16"/>
  <c r="C40" i="16"/>
  <c r="S39" i="16"/>
  <c r="T39" i="16" s="1"/>
  <c r="B40" i="15"/>
  <c r="Q40" i="15"/>
  <c r="L39" i="15"/>
  <c r="I38" i="15"/>
  <c r="C39" i="15"/>
  <c r="R39" i="15"/>
  <c r="S39" i="15" s="1"/>
  <c r="T39" i="15" s="1"/>
  <c r="M41" i="15"/>
  <c r="N37" i="15"/>
  <c r="O37" i="15" s="1"/>
  <c r="M41" i="14"/>
  <c r="S40" i="14"/>
  <c r="T40" i="14" s="1"/>
  <c r="C41" i="14"/>
  <c r="R41" i="14"/>
  <c r="L40" i="14"/>
  <c r="I39" i="14"/>
  <c r="Q41" i="14"/>
  <c r="D40" i="14"/>
  <c r="B41" i="14"/>
  <c r="I40" i="13"/>
  <c r="L38" i="13"/>
  <c r="B39" i="13"/>
  <c r="Q39" i="13"/>
  <c r="S39" i="13" s="1"/>
  <c r="T39" i="13" s="1"/>
  <c r="D38" i="13"/>
  <c r="M40" i="13"/>
  <c r="C40" i="13"/>
  <c r="R40" i="13"/>
  <c r="R40" i="12"/>
  <c r="C40" i="12"/>
  <c r="N36" i="12"/>
  <c r="O36" i="12" s="1"/>
  <c r="M40" i="12"/>
  <c r="L38" i="12"/>
  <c r="Q39" i="12"/>
  <c r="S39" i="12" s="1"/>
  <c r="T39" i="12" s="1"/>
  <c r="D38" i="12"/>
  <c r="B39" i="12"/>
  <c r="M40" i="11"/>
  <c r="R39" i="11"/>
  <c r="C39" i="11"/>
  <c r="S39" i="11"/>
  <c r="T39" i="11" s="1"/>
  <c r="B40" i="11"/>
  <c r="Q40" i="11"/>
  <c r="D39" i="11"/>
  <c r="D38" i="11"/>
  <c r="N37" i="11"/>
  <c r="O37" i="11" s="1"/>
  <c r="N36" i="10"/>
  <c r="O36" i="10" s="1"/>
  <c r="L38" i="10"/>
  <c r="I37" i="10"/>
  <c r="B39" i="10"/>
  <c r="D38" i="10"/>
  <c r="Q39" i="10"/>
  <c r="S39" i="10" s="1"/>
  <c r="T39" i="10" s="1"/>
  <c r="C40" i="10"/>
  <c r="R40" i="10"/>
  <c r="B40" i="9"/>
  <c r="Q40" i="9"/>
  <c r="S40" i="9" s="1"/>
  <c r="T40" i="9" s="1"/>
  <c r="D39" i="9"/>
  <c r="N37" i="9"/>
  <c r="O37" i="9" s="1"/>
  <c r="C41" i="9"/>
  <c r="R41" i="9"/>
  <c r="L39" i="9"/>
  <c r="I38" i="9"/>
  <c r="N38" i="9" s="1"/>
  <c r="O38" i="9" s="1"/>
  <c r="M41" i="9"/>
  <c r="B41" i="8"/>
  <c r="Q41" i="8"/>
  <c r="C43" i="8"/>
  <c r="R43" i="8"/>
  <c r="D38" i="8"/>
  <c r="L39" i="8" s="1"/>
  <c r="N36" i="8"/>
  <c r="O36" i="8" s="1"/>
  <c r="I37" i="8"/>
  <c r="N37" i="7"/>
  <c r="O37" i="7" s="1"/>
  <c r="I38" i="7"/>
  <c r="D39" i="7"/>
  <c r="S39" i="7"/>
  <c r="T39" i="7" s="1"/>
  <c r="M40" i="7"/>
  <c r="S40" i="7" s="1"/>
  <c r="T40" i="7" s="1"/>
  <c r="F42" i="12" l="1"/>
  <c r="I41" i="12"/>
  <c r="F42" i="10"/>
  <c r="M41" i="10"/>
  <c r="F42" i="9"/>
  <c r="F42" i="8"/>
  <c r="M41" i="8"/>
  <c r="G42" i="7"/>
  <c r="L41" i="7"/>
  <c r="I42" i="6"/>
  <c r="M42" i="6"/>
  <c r="S40" i="16"/>
  <c r="T40" i="16" s="1"/>
  <c r="I39" i="16"/>
  <c r="L40" i="16"/>
  <c r="N38" i="16"/>
  <c r="O38" i="16" s="1"/>
  <c r="Q41" i="16"/>
  <c r="D40" i="16"/>
  <c r="B41" i="16"/>
  <c r="R41" i="16"/>
  <c r="C41" i="16"/>
  <c r="R40" i="15"/>
  <c r="C40" i="15"/>
  <c r="N38" i="15"/>
  <c r="O38" i="15" s="1"/>
  <c r="S40" i="15"/>
  <c r="T40" i="15" s="1"/>
  <c r="D39" i="15"/>
  <c r="M42" i="15"/>
  <c r="Q41" i="15"/>
  <c r="D40" i="15"/>
  <c r="B41" i="15"/>
  <c r="N39" i="14"/>
  <c r="O39" i="14" s="1"/>
  <c r="Q42" i="14"/>
  <c r="D41" i="14"/>
  <c r="B42" i="14"/>
  <c r="S41" i="14"/>
  <c r="T41" i="14" s="1"/>
  <c r="R42" i="14"/>
  <c r="C42" i="14"/>
  <c r="L41" i="14"/>
  <c r="I40" i="14"/>
  <c r="M42" i="14"/>
  <c r="I41" i="13"/>
  <c r="M41" i="13"/>
  <c r="N37" i="13"/>
  <c r="O37" i="13" s="1"/>
  <c r="L39" i="13"/>
  <c r="B40" i="13"/>
  <c r="D39" i="13"/>
  <c r="Q40" i="13"/>
  <c r="S40" i="13" s="1"/>
  <c r="T40" i="13" s="1"/>
  <c r="C41" i="13"/>
  <c r="R41" i="13"/>
  <c r="N37" i="12"/>
  <c r="O37" i="12" s="1"/>
  <c r="B40" i="12"/>
  <c r="D39" i="12"/>
  <c r="Q40" i="12"/>
  <c r="S40" i="12" s="1"/>
  <c r="T40" i="12" s="1"/>
  <c r="C41" i="12"/>
  <c r="R41" i="12"/>
  <c r="M41" i="12"/>
  <c r="L39" i="12"/>
  <c r="L39" i="11"/>
  <c r="I38" i="11"/>
  <c r="N38" i="11" s="1"/>
  <c r="O38" i="11" s="1"/>
  <c r="M41" i="11"/>
  <c r="L40" i="11"/>
  <c r="I39" i="11"/>
  <c r="C40" i="11"/>
  <c r="R40" i="11"/>
  <c r="S40" i="11" s="1"/>
  <c r="T40" i="11" s="1"/>
  <c r="B41" i="11"/>
  <c r="D40" i="11"/>
  <c r="Q41" i="11"/>
  <c r="N37" i="10"/>
  <c r="O37" i="10" s="1"/>
  <c r="I38" i="10"/>
  <c r="L39" i="10"/>
  <c r="Q40" i="10"/>
  <c r="S40" i="10" s="1"/>
  <c r="T40" i="10" s="1"/>
  <c r="D39" i="10"/>
  <c r="B40" i="10"/>
  <c r="R41" i="10"/>
  <c r="C41" i="10"/>
  <c r="C42" i="9"/>
  <c r="R42" i="9"/>
  <c r="L40" i="9"/>
  <c r="I39" i="9"/>
  <c r="M42" i="9"/>
  <c r="D40" i="9"/>
  <c r="Q41" i="9"/>
  <c r="S41" i="9" s="1"/>
  <c r="T41" i="9" s="1"/>
  <c r="B41" i="9"/>
  <c r="C44" i="8"/>
  <c r="R44" i="8"/>
  <c r="Q42" i="8"/>
  <c r="B42" i="8"/>
  <c r="N37" i="8"/>
  <c r="O37" i="8" s="1"/>
  <c r="S39" i="8"/>
  <c r="T39" i="8" s="1"/>
  <c r="I38" i="8"/>
  <c r="D39" i="8"/>
  <c r="L40" i="8" s="1"/>
  <c r="N38" i="7"/>
  <c r="O38" i="7" s="1"/>
  <c r="M41" i="7"/>
  <c r="I39" i="7"/>
  <c r="S41" i="7"/>
  <c r="T41" i="7" s="1"/>
  <c r="D40" i="7"/>
  <c r="F43" i="12" l="1"/>
  <c r="I42" i="12"/>
  <c r="F43" i="10"/>
  <c r="M42" i="10"/>
  <c r="F43" i="9"/>
  <c r="F43" i="8"/>
  <c r="M42" i="8"/>
  <c r="L42" i="7"/>
  <c r="G43" i="7"/>
  <c r="I43" i="6"/>
  <c r="M43" i="6"/>
  <c r="N39" i="16"/>
  <c r="O39" i="16" s="1"/>
  <c r="Q42" i="16"/>
  <c r="B42" i="16"/>
  <c r="D41" i="16"/>
  <c r="R42" i="16"/>
  <c r="C42" i="16"/>
  <c r="I40" i="16"/>
  <c r="L41" i="16"/>
  <c r="S41" i="16"/>
  <c r="T41" i="16" s="1"/>
  <c r="M43" i="15"/>
  <c r="B42" i="15"/>
  <c r="Q42" i="15"/>
  <c r="C41" i="15"/>
  <c r="R41" i="15"/>
  <c r="S41" i="15" s="1"/>
  <c r="T41" i="15" s="1"/>
  <c r="L40" i="15"/>
  <c r="I39" i="15"/>
  <c r="I40" i="15"/>
  <c r="L41" i="15"/>
  <c r="N40" i="14"/>
  <c r="O40" i="14" s="1"/>
  <c r="Q43" i="14"/>
  <c r="D42" i="14"/>
  <c r="B43" i="14"/>
  <c r="R43" i="14"/>
  <c r="C43" i="14"/>
  <c r="M43" i="14"/>
  <c r="L42" i="14"/>
  <c r="I41" i="14"/>
  <c r="S42" i="14"/>
  <c r="T42" i="14" s="1"/>
  <c r="I42" i="13"/>
  <c r="Q41" i="13"/>
  <c r="S41" i="13" s="1"/>
  <c r="T41" i="13" s="1"/>
  <c r="D40" i="13"/>
  <c r="B41" i="13"/>
  <c r="R42" i="13"/>
  <c r="C42" i="13"/>
  <c r="N38" i="13"/>
  <c r="O38" i="13" s="1"/>
  <c r="L40" i="13"/>
  <c r="N39" i="13"/>
  <c r="O39" i="13" s="1"/>
  <c r="M42" i="13"/>
  <c r="M42" i="12"/>
  <c r="N38" i="12"/>
  <c r="O38" i="12" s="1"/>
  <c r="L40" i="12"/>
  <c r="R42" i="12"/>
  <c r="C42" i="12"/>
  <c r="Q41" i="12"/>
  <c r="S41" i="12" s="1"/>
  <c r="T41" i="12" s="1"/>
  <c r="D40" i="12"/>
  <c r="B41" i="12"/>
  <c r="N39" i="11"/>
  <c r="O39" i="11" s="1"/>
  <c r="Q42" i="11"/>
  <c r="B42" i="11"/>
  <c r="M42" i="11"/>
  <c r="S41" i="11"/>
  <c r="T41" i="11" s="1"/>
  <c r="I40" i="11"/>
  <c r="N40" i="11" s="1"/>
  <c r="O40" i="11" s="1"/>
  <c r="L41" i="11"/>
  <c r="C41" i="11"/>
  <c r="R41" i="11"/>
  <c r="L40" i="10"/>
  <c r="I39" i="10"/>
  <c r="C42" i="10"/>
  <c r="R42" i="10"/>
  <c r="B41" i="10"/>
  <c r="Q41" i="10"/>
  <c r="S41" i="10" s="1"/>
  <c r="T41" i="10" s="1"/>
  <c r="D40" i="10"/>
  <c r="N38" i="10"/>
  <c r="O38" i="10" s="1"/>
  <c r="M43" i="9"/>
  <c r="N39" i="9"/>
  <c r="O39" i="9" s="1"/>
  <c r="Q42" i="9"/>
  <c r="S42" i="9" s="1"/>
  <c r="T42" i="9" s="1"/>
  <c r="D41" i="9"/>
  <c r="B42" i="9"/>
  <c r="L41" i="9"/>
  <c r="I40" i="9"/>
  <c r="R43" i="9"/>
  <c r="C43" i="9"/>
  <c r="R45" i="8"/>
  <c r="C45" i="8"/>
  <c r="B43" i="8"/>
  <c r="Q43" i="8"/>
  <c r="I39" i="8"/>
  <c r="S41" i="8"/>
  <c r="T41" i="8" s="1"/>
  <c r="D40" i="8"/>
  <c r="L41" i="8" s="1"/>
  <c r="S40" i="8"/>
  <c r="T40" i="8" s="1"/>
  <c r="N38" i="8"/>
  <c r="O38" i="8" s="1"/>
  <c r="I40" i="7"/>
  <c r="N39" i="7"/>
  <c r="O39" i="7" s="1"/>
  <c r="D41" i="7"/>
  <c r="M42" i="7"/>
  <c r="N40" i="16" l="1"/>
  <c r="O40" i="16" s="1"/>
  <c r="F44" i="12"/>
  <c r="I43" i="12"/>
  <c r="F44" i="10"/>
  <c r="M43" i="10"/>
  <c r="F44" i="9"/>
  <c r="F44" i="8"/>
  <c r="M43" i="8"/>
  <c r="L43" i="7"/>
  <c r="G44" i="7"/>
  <c r="M44" i="6"/>
  <c r="I44" i="6"/>
  <c r="R43" i="16"/>
  <c r="C43" i="16"/>
  <c r="L42" i="16"/>
  <c r="I41" i="16"/>
  <c r="B43" i="16"/>
  <c r="D42" i="16"/>
  <c r="Q43" i="16"/>
  <c r="S42" i="16"/>
  <c r="T42" i="16" s="1"/>
  <c r="S42" i="15"/>
  <c r="T42" i="15" s="1"/>
  <c r="R42" i="15"/>
  <c r="C42" i="15"/>
  <c r="Q43" i="15"/>
  <c r="D42" i="15"/>
  <c r="B43" i="15"/>
  <c r="N40" i="15"/>
  <c r="O40" i="15" s="1"/>
  <c r="D41" i="15"/>
  <c r="N39" i="15"/>
  <c r="O39" i="15" s="1"/>
  <c r="M44" i="15"/>
  <c r="R44" i="14"/>
  <c r="C44" i="14"/>
  <c r="Q44" i="14"/>
  <c r="D43" i="14"/>
  <c r="B44" i="14"/>
  <c r="I42" i="14"/>
  <c r="L43" i="14"/>
  <c r="M44" i="14"/>
  <c r="N41" i="14"/>
  <c r="O41" i="14" s="1"/>
  <c r="S43" i="14"/>
  <c r="T43" i="14" s="1"/>
  <c r="I43" i="13"/>
  <c r="R43" i="13"/>
  <c r="C43" i="13"/>
  <c r="Q42" i="13"/>
  <c r="S42" i="13" s="1"/>
  <c r="T42" i="13" s="1"/>
  <c r="D41" i="13"/>
  <c r="B42" i="13"/>
  <c r="M43" i="13"/>
  <c r="L41" i="13"/>
  <c r="L41" i="12"/>
  <c r="M43" i="12"/>
  <c r="N39" i="12"/>
  <c r="O39" i="12" s="1"/>
  <c r="Q42" i="12"/>
  <c r="S42" i="12" s="1"/>
  <c r="T42" i="12" s="1"/>
  <c r="D41" i="12"/>
  <c r="B42" i="12"/>
  <c r="C43" i="12"/>
  <c r="R43" i="12"/>
  <c r="M43" i="11"/>
  <c r="C42" i="11"/>
  <c r="R42" i="11"/>
  <c r="Q43" i="11"/>
  <c r="D42" i="11"/>
  <c r="B43" i="11"/>
  <c r="D41" i="11"/>
  <c r="S42" i="11"/>
  <c r="T42" i="11" s="1"/>
  <c r="R43" i="10"/>
  <c r="C43" i="10"/>
  <c r="L41" i="10"/>
  <c r="I40" i="10"/>
  <c r="N39" i="10"/>
  <c r="O39" i="10" s="1"/>
  <c r="Q42" i="10"/>
  <c r="S42" i="10" s="1"/>
  <c r="T42" i="10" s="1"/>
  <c r="D41" i="10"/>
  <c r="B42" i="10"/>
  <c r="I41" i="9"/>
  <c r="L42" i="9"/>
  <c r="Q43" i="9"/>
  <c r="S43" i="9" s="1"/>
  <c r="T43" i="9" s="1"/>
  <c r="D42" i="9"/>
  <c r="B43" i="9"/>
  <c r="R44" i="9"/>
  <c r="C44" i="9"/>
  <c r="N40" i="9"/>
  <c r="O40" i="9" s="1"/>
  <c r="M44" i="9"/>
  <c r="B44" i="8"/>
  <c r="Q44" i="8"/>
  <c r="C46" i="8"/>
  <c r="R46" i="8"/>
  <c r="D41" i="8"/>
  <c r="L42" i="8" s="1"/>
  <c r="I40" i="8"/>
  <c r="N39" i="8"/>
  <c r="O39" i="8" s="1"/>
  <c r="S42" i="7"/>
  <c r="T42" i="7" s="1"/>
  <c r="M43" i="7"/>
  <c r="I41" i="7"/>
  <c r="N40" i="7"/>
  <c r="O40" i="7" s="1"/>
  <c r="D42" i="7"/>
  <c r="S44" i="14" l="1"/>
  <c r="T44" i="14" s="1"/>
  <c r="I44" i="12"/>
  <c r="F45" i="12"/>
  <c r="F45" i="10"/>
  <c r="M44" i="10"/>
  <c r="F45" i="9"/>
  <c r="F45" i="8"/>
  <c r="M44" i="8"/>
  <c r="G45" i="7"/>
  <c r="L44" i="7"/>
  <c r="I45" i="6"/>
  <c r="M45" i="6"/>
  <c r="L43" i="16"/>
  <c r="I42" i="16"/>
  <c r="N41" i="16"/>
  <c r="O41" i="16" s="1"/>
  <c r="S43" i="16"/>
  <c r="T43" i="16" s="1"/>
  <c r="C44" i="16"/>
  <c r="R44" i="16"/>
  <c r="Q44" i="16"/>
  <c r="B44" i="16"/>
  <c r="D43" i="16"/>
  <c r="Q44" i="15"/>
  <c r="B44" i="15"/>
  <c r="R43" i="15"/>
  <c r="S43" i="15" s="1"/>
  <c r="T43" i="15" s="1"/>
  <c r="C43" i="15"/>
  <c r="L43" i="15"/>
  <c r="I42" i="15"/>
  <c r="M45" i="15"/>
  <c r="L42" i="15"/>
  <c r="I41" i="15"/>
  <c r="N42" i="14"/>
  <c r="O42" i="14" s="1"/>
  <c r="Q45" i="14"/>
  <c r="D44" i="14"/>
  <c r="B45" i="14"/>
  <c r="I43" i="14"/>
  <c r="L44" i="14"/>
  <c r="R45" i="14"/>
  <c r="C45" i="14"/>
  <c r="M45" i="14"/>
  <c r="I44" i="13"/>
  <c r="M44" i="13"/>
  <c r="L42" i="13"/>
  <c r="R44" i="13"/>
  <c r="C44" i="13"/>
  <c r="Q43" i="13"/>
  <c r="S43" i="13" s="1"/>
  <c r="T43" i="13" s="1"/>
  <c r="D42" i="13"/>
  <c r="B43" i="13"/>
  <c r="N40" i="13"/>
  <c r="O40" i="13" s="1"/>
  <c r="M44" i="12"/>
  <c r="R44" i="12"/>
  <c r="C44" i="12"/>
  <c r="Q43" i="12"/>
  <c r="S43" i="12" s="1"/>
  <c r="T43" i="12" s="1"/>
  <c r="D42" i="12"/>
  <c r="B43" i="12"/>
  <c r="L42" i="12"/>
  <c r="N40" i="12"/>
  <c r="O40" i="12" s="1"/>
  <c r="M44" i="11"/>
  <c r="I42" i="11"/>
  <c r="L43" i="11"/>
  <c r="B44" i="11"/>
  <c r="Q44" i="11"/>
  <c r="L42" i="11"/>
  <c r="I41" i="11"/>
  <c r="N41" i="11" s="1"/>
  <c r="O41" i="11" s="1"/>
  <c r="R43" i="11"/>
  <c r="S43" i="11" s="1"/>
  <c r="T43" i="11" s="1"/>
  <c r="C43" i="11"/>
  <c r="L42" i="10"/>
  <c r="I41" i="10"/>
  <c r="N40" i="10"/>
  <c r="O40" i="10" s="1"/>
  <c r="R44" i="10"/>
  <c r="C44" i="10"/>
  <c r="B43" i="10"/>
  <c r="Q43" i="10"/>
  <c r="S43" i="10" s="1"/>
  <c r="T43" i="10" s="1"/>
  <c r="D42" i="10"/>
  <c r="L43" i="9"/>
  <c r="I42" i="9"/>
  <c r="B44" i="9"/>
  <c r="D43" i="9"/>
  <c r="Q44" i="9"/>
  <c r="S44" i="9" s="1"/>
  <c r="T44" i="9" s="1"/>
  <c r="C45" i="9"/>
  <c r="R45" i="9"/>
  <c r="M45" i="9"/>
  <c r="N41" i="9"/>
  <c r="O41" i="9" s="1"/>
  <c r="C47" i="8"/>
  <c r="R47" i="8"/>
  <c r="Q45" i="8"/>
  <c r="B45" i="8"/>
  <c r="N40" i="8"/>
  <c r="O40" i="8" s="1"/>
  <c r="S43" i="8"/>
  <c r="T43" i="8" s="1"/>
  <c r="D42" i="8"/>
  <c r="L43" i="8" s="1"/>
  <c r="I41" i="8"/>
  <c r="S42" i="8"/>
  <c r="T42" i="8" s="1"/>
  <c r="D43" i="7"/>
  <c r="N41" i="7"/>
  <c r="O41" i="7" s="1"/>
  <c r="I42" i="7"/>
  <c r="S43" i="7"/>
  <c r="T43" i="7" s="1"/>
  <c r="M44" i="7"/>
  <c r="I45" i="12" l="1"/>
  <c r="F46" i="12"/>
  <c r="F46" i="10"/>
  <c r="M45" i="10"/>
  <c r="F46" i="9"/>
  <c r="F46" i="8"/>
  <c r="M45" i="8"/>
  <c r="G46" i="7"/>
  <c r="L45" i="7"/>
  <c r="I46" i="6"/>
  <c r="M46" i="6"/>
  <c r="I43" i="16"/>
  <c r="L44" i="16"/>
  <c r="N42" i="16"/>
  <c r="O42" i="16" s="1"/>
  <c r="R45" i="16"/>
  <c r="C45" i="16"/>
  <c r="Q45" i="16"/>
  <c r="B45" i="16"/>
  <c r="D44" i="16"/>
  <c r="S44" i="16"/>
  <c r="T44" i="16" s="1"/>
  <c r="N42" i="15"/>
  <c r="O42" i="15" s="1"/>
  <c r="R44" i="15"/>
  <c r="C44" i="15"/>
  <c r="D44" i="15" s="1"/>
  <c r="M46" i="15"/>
  <c r="D43" i="15"/>
  <c r="N41" i="15"/>
  <c r="O41" i="15" s="1"/>
  <c r="Q45" i="15"/>
  <c r="B45" i="15"/>
  <c r="S44" i="15"/>
  <c r="T44" i="15" s="1"/>
  <c r="S45" i="14"/>
  <c r="T45" i="14" s="1"/>
  <c r="N43" i="14"/>
  <c r="O43" i="14" s="1"/>
  <c r="B46" i="14"/>
  <c r="Q46" i="14"/>
  <c r="D45" i="14"/>
  <c r="M46" i="14"/>
  <c r="L45" i="14"/>
  <c r="I44" i="14"/>
  <c r="R46" i="14"/>
  <c r="C46" i="14"/>
  <c r="I45" i="13"/>
  <c r="R45" i="13"/>
  <c r="C45" i="13"/>
  <c r="N41" i="13"/>
  <c r="O41" i="13" s="1"/>
  <c r="Q44" i="13"/>
  <c r="S44" i="13" s="1"/>
  <c r="T44" i="13" s="1"/>
  <c r="D43" i="13"/>
  <c r="B44" i="13"/>
  <c r="L43" i="13"/>
  <c r="N42" i="13"/>
  <c r="O42" i="13" s="1"/>
  <c r="M45" i="13"/>
  <c r="Q44" i="12"/>
  <c r="S44" i="12" s="1"/>
  <c r="T44" i="12" s="1"/>
  <c r="D43" i="12"/>
  <c r="B44" i="12"/>
  <c r="L43" i="12"/>
  <c r="R45" i="12"/>
  <c r="C45" i="12"/>
  <c r="N41" i="12"/>
  <c r="O41" i="12" s="1"/>
  <c r="M45" i="12"/>
  <c r="R44" i="11"/>
  <c r="S44" i="11" s="1"/>
  <c r="T44" i="11" s="1"/>
  <c r="C44" i="11"/>
  <c r="D43" i="11"/>
  <c r="M45" i="11"/>
  <c r="B45" i="11"/>
  <c r="D44" i="11"/>
  <c r="Q45" i="11"/>
  <c r="N42" i="11"/>
  <c r="O42" i="11" s="1"/>
  <c r="R45" i="10"/>
  <c r="C45" i="10"/>
  <c r="I42" i="10"/>
  <c r="L43" i="10"/>
  <c r="Q44" i="10"/>
  <c r="S44" i="10" s="1"/>
  <c r="T44" i="10" s="1"/>
  <c r="D43" i="10"/>
  <c r="B44" i="10"/>
  <c r="N41" i="10"/>
  <c r="O41" i="10" s="1"/>
  <c r="N42" i="9"/>
  <c r="O42" i="9" s="1"/>
  <c r="M46" i="9"/>
  <c r="R46" i="9"/>
  <c r="C46" i="9"/>
  <c r="I43" i="9"/>
  <c r="L44" i="9"/>
  <c r="D44" i="9"/>
  <c r="B45" i="9"/>
  <c r="Q45" i="9"/>
  <c r="S45" i="9" s="1"/>
  <c r="T45" i="9" s="1"/>
  <c r="B46" i="8"/>
  <c r="Q46" i="8"/>
  <c r="C48" i="8"/>
  <c r="R48" i="8"/>
  <c r="S44" i="8"/>
  <c r="T44" i="8" s="1"/>
  <c r="D43" i="8"/>
  <c r="L44" i="8" s="1"/>
  <c r="I42" i="8"/>
  <c r="N41" i="8"/>
  <c r="O41" i="8" s="1"/>
  <c r="N42" i="7"/>
  <c r="O42" i="7" s="1"/>
  <c r="I43" i="7"/>
  <c r="D44" i="7"/>
  <c r="M45" i="7"/>
  <c r="S44" i="7"/>
  <c r="T44" i="7" s="1"/>
  <c r="F47" i="12" l="1"/>
  <c r="I46" i="12"/>
  <c r="F47" i="10"/>
  <c r="M46" i="10"/>
  <c r="F47" i="9"/>
  <c r="F47" i="8"/>
  <c r="M46" i="8"/>
  <c r="L46" i="7"/>
  <c r="G47" i="7"/>
  <c r="I47" i="6"/>
  <c r="M47" i="6"/>
  <c r="L45" i="16"/>
  <c r="I44" i="16"/>
  <c r="B46" i="16"/>
  <c r="Q46" i="16"/>
  <c r="D45" i="16"/>
  <c r="S45" i="16"/>
  <c r="T45" i="16" s="1"/>
  <c r="N43" i="16"/>
  <c r="O43" i="16" s="1"/>
  <c r="R46" i="16"/>
  <c r="C46" i="16"/>
  <c r="L45" i="15"/>
  <c r="I44" i="15"/>
  <c r="M47" i="15"/>
  <c r="I43" i="15"/>
  <c r="L44" i="15"/>
  <c r="R45" i="15"/>
  <c r="C45" i="15"/>
  <c r="B46" i="15"/>
  <c r="Q46" i="15"/>
  <c r="D45" i="15"/>
  <c r="S45" i="15"/>
  <c r="T45" i="15" s="1"/>
  <c r="M47" i="14"/>
  <c r="S46" i="14"/>
  <c r="T46" i="14" s="1"/>
  <c r="B47" i="14"/>
  <c r="Q47" i="14"/>
  <c r="D46" i="14"/>
  <c r="C47" i="14"/>
  <c r="R47" i="14"/>
  <c r="L46" i="14"/>
  <c r="I45" i="14"/>
  <c r="N44" i="14"/>
  <c r="O44" i="14" s="1"/>
  <c r="I46" i="13"/>
  <c r="Q45" i="13"/>
  <c r="S45" i="13" s="1"/>
  <c r="T45" i="13" s="1"/>
  <c r="D44" i="13"/>
  <c r="B45" i="13"/>
  <c r="M46" i="13"/>
  <c r="R46" i="13"/>
  <c r="C46" i="13"/>
  <c r="L44" i="13"/>
  <c r="N42" i="12"/>
  <c r="O42" i="12" s="1"/>
  <c r="Q45" i="12"/>
  <c r="S45" i="12" s="1"/>
  <c r="T45" i="12" s="1"/>
  <c r="D44" i="12"/>
  <c r="B45" i="12"/>
  <c r="R46" i="12"/>
  <c r="C46" i="12"/>
  <c r="L44" i="12"/>
  <c r="N43" i="12"/>
  <c r="O43" i="12" s="1"/>
  <c r="M46" i="12"/>
  <c r="Q46" i="11"/>
  <c r="B46" i="11"/>
  <c r="I44" i="11"/>
  <c r="L45" i="11"/>
  <c r="M46" i="11"/>
  <c r="L44" i="11"/>
  <c r="I43" i="11"/>
  <c r="N43" i="11" s="1"/>
  <c r="O43" i="11" s="1"/>
  <c r="R45" i="11"/>
  <c r="S45" i="11" s="1"/>
  <c r="T45" i="11" s="1"/>
  <c r="C45" i="11"/>
  <c r="N42" i="10"/>
  <c r="O42" i="10" s="1"/>
  <c r="B45" i="10"/>
  <c r="Q45" i="10"/>
  <c r="S45" i="10" s="1"/>
  <c r="T45" i="10" s="1"/>
  <c r="D44" i="10"/>
  <c r="L44" i="10"/>
  <c r="I43" i="10"/>
  <c r="C46" i="10"/>
  <c r="R46" i="10"/>
  <c r="N43" i="9"/>
  <c r="O43" i="9" s="1"/>
  <c r="Q46" i="9"/>
  <c r="S46" i="9" s="1"/>
  <c r="T46" i="9" s="1"/>
  <c r="D45" i="9"/>
  <c r="B46" i="9"/>
  <c r="I44" i="9"/>
  <c r="L45" i="9"/>
  <c r="R47" i="9"/>
  <c r="C47" i="9"/>
  <c r="M47" i="9"/>
  <c r="R49" i="8"/>
  <c r="C49" i="8"/>
  <c r="B47" i="8"/>
  <c r="Q47" i="8"/>
  <c r="N42" i="8"/>
  <c r="O42" i="8" s="1"/>
  <c r="I43" i="8"/>
  <c r="S45" i="8"/>
  <c r="T45" i="8" s="1"/>
  <c r="D44" i="8"/>
  <c r="L45" i="8" s="1"/>
  <c r="I44" i="7"/>
  <c r="D45" i="7"/>
  <c r="S45" i="7"/>
  <c r="T45" i="7" s="1"/>
  <c r="M46" i="7"/>
  <c r="S46" i="7" s="1"/>
  <c r="T46" i="7" s="1"/>
  <c r="N43" i="7"/>
  <c r="O43" i="7" s="1"/>
  <c r="S47" i="14" l="1"/>
  <c r="T47" i="14" s="1"/>
  <c r="N43" i="15"/>
  <c r="O43" i="15" s="1"/>
  <c r="F48" i="12"/>
  <c r="I47" i="12"/>
  <c r="F48" i="10"/>
  <c r="M47" i="10"/>
  <c r="F48" i="9"/>
  <c r="F48" i="8"/>
  <c r="M47" i="8"/>
  <c r="L47" i="7"/>
  <c r="G48" i="7"/>
  <c r="M48" i="6"/>
  <c r="I48" i="6"/>
  <c r="C47" i="16"/>
  <c r="R47" i="16"/>
  <c r="S46" i="16"/>
  <c r="T46" i="16" s="1"/>
  <c r="N44" i="16"/>
  <c r="O44" i="16" s="1"/>
  <c r="I45" i="16"/>
  <c r="L46" i="16"/>
  <c r="Q47" i="16"/>
  <c r="B47" i="16"/>
  <c r="D46" i="16"/>
  <c r="Q47" i="15"/>
  <c r="B47" i="15"/>
  <c r="C46" i="15"/>
  <c r="D46" i="15" s="1"/>
  <c r="R46" i="15"/>
  <c r="S46" i="15" s="1"/>
  <c r="T46" i="15" s="1"/>
  <c r="N44" i="15"/>
  <c r="O44" i="15" s="1"/>
  <c r="I45" i="15"/>
  <c r="N45" i="15" s="1"/>
  <c r="O45" i="15" s="1"/>
  <c r="L46" i="15"/>
  <c r="M48" i="15"/>
  <c r="C48" i="14"/>
  <c r="R48" i="14"/>
  <c r="L47" i="14"/>
  <c r="I46" i="14"/>
  <c r="B48" i="14"/>
  <c r="Q48" i="14"/>
  <c r="D47" i="14"/>
  <c r="N45" i="14"/>
  <c r="O45" i="14" s="1"/>
  <c r="M48" i="14"/>
  <c r="I47" i="13"/>
  <c r="C47" i="13"/>
  <c r="R47" i="13"/>
  <c r="L45" i="13"/>
  <c r="M47" i="13"/>
  <c r="B46" i="13"/>
  <c r="Q46" i="13"/>
  <c r="S46" i="13" s="1"/>
  <c r="T46" i="13" s="1"/>
  <c r="D45" i="13"/>
  <c r="N43" i="13"/>
  <c r="O43" i="13" s="1"/>
  <c r="M47" i="12"/>
  <c r="B46" i="12"/>
  <c r="Q46" i="12"/>
  <c r="S46" i="12" s="1"/>
  <c r="T46" i="12" s="1"/>
  <c r="D45" i="12"/>
  <c r="L45" i="12"/>
  <c r="C47" i="12"/>
  <c r="R47" i="12"/>
  <c r="M47" i="11"/>
  <c r="B47" i="11"/>
  <c r="Q47" i="11"/>
  <c r="C46" i="11"/>
  <c r="D46" i="11" s="1"/>
  <c r="R46" i="11"/>
  <c r="S46" i="11" s="1"/>
  <c r="T46" i="11" s="1"/>
  <c r="N44" i="11"/>
  <c r="O44" i="11" s="1"/>
  <c r="D45" i="11"/>
  <c r="I44" i="10"/>
  <c r="L45" i="10"/>
  <c r="B46" i="10"/>
  <c r="D45" i="10"/>
  <c r="Q46" i="10"/>
  <c r="S46" i="10" s="1"/>
  <c r="T46" i="10" s="1"/>
  <c r="C47" i="10"/>
  <c r="R47" i="10"/>
  <c r="N43" i="10"/>
  <c r="O43" i="10" s="1"/>
  <c r="M48" i="9"/>
  <c r="B47" i="9"/>
  <c r="Q47" i="9"/>
  <c r="S47" i="9" s="1"/>
  <c r="T47" i="9" s="1"/>
  <c r="D46" i="9"/>
  <c r="N44" i="9"/>
  <c r="O44" i="9" s="1"/>
  <c r="L46" i="9"/>
  <c r="I45" i="9"/>
  <c r="C48" i="9"/>
  <c r="R48" i="9"/>
  <c r="Q48" i="8"/>
  <c r="B48" i="8"/>
  <c r="C50" i="8"/>
  <c r="R50" i="8"/>
  <c r="D45" i="8"/>
  <c r="L46" i="8" s="1"/>
  <c r="I44" i="8"/>
  <c r="N43" i="8"/>
  <c r="O43" i="8" s="1"/>
  <c r="M47" i="7"/>
  <c r="N44" i="7"/>
  <c r="O44" i="7" s="1"/>
  <c r="I45" i="7"/>
  <c r="D46" i="7"/>
  <c r="N45" i="16" l="1"/>
  <c r="O45" i="16" s="1"/>
  <c r="S48" i="14"/>
  <c r="T48" i="14" s="1"/>
  <c r="F49" i="12"/>
  <c r="I48" i="12"/>
  <c r="F49" i="10"/>
  <c r="M48" i="10"/>
  <c r="F49" i="9"/>
  <c r="F49" i="8"/>
  <c r="M48" i="8"/>
  <c r="G49" i="7"/>
  <c r="L48" i="7"/>
  <c r="M49" i="6"/>
  <c r="I49" i="6"/>
  <c r="I46" i="16"/>
  <c r="L47" i="16"/>
  <c r="D47" i="16"/>
  <c r="Q48" i="16"/>
  <c r="B48" i="16"/>
  <c r="S47" i="16"/>
  <c r="T47" i="16" s="1"/>
  <c r="R48" i="16"/>
  <c r="C48" i="16"/>
  <c r="L47" i="15"/>
  <c r="I46" i="15"/>
  <c r="M49" i="15"/>
  <c r="C47" i="15"/>
  <c r="R47" i="15"/>
  <c r="S47" i="15" s="1"/>
  <c r="T47" i="15" s="1"/>
  <c r="B48" i="15"/>
  <c r="Q48" i="15"/>
  <c r="L48" i="14"/>
  <c r="I47" i="14"/>
  <c r="N46" i="14"/>
  <c r="O46" i="14" s="1"/>
  <c r="Q49" i="14"/>
  <c r="S49" i="14" s="1"/>
  <c r="T49" i="14" s="1"/>
  <c r="D48" i="14"/>
  <c r="B49" i="14"/>
  <c r="M49" i="14"/>
  <c r="C49" i="14"/>
  <c r="R49" i="14"/>
  <c r="I48" i="13"/>
  <c r="M48" i="13"/>
  <c r="N44" i="13"/>
  <c r="O44" i="13" s="1"/>
  <c r="L46" i="13"/>
  <c r="B47" i="13"/>
  <c r="Q47" i="13"/>
  <c r="S47" i="13" s="1"/>
  <c r="T47" i="13" s="1"/>
  <c r="D46" i="13"/>
  <c r="C48" i="13"/>
  <c r="R48" i="13"/>
  <c r="N44" i="12"/>
  <c r="O44" i="12" s="1"/>
  <c r="R48" i="12"/>
  <c r="C48" i="12"/>
  <c r="L46" i="12"/>
  <c r="Q47" i="12"/>
  <c r="S47" i="12" s="1"/>
  <c r="T47" i="12" s="1"/>
  <c r="D46" i="12"/>
  <c r="B47" i="12"/>
  <c r="M48" i="12"/>
  <c r="L47" i="11"/>
  <c r="I46" i="11"/>
  <c r="M48" i="11"/>
  <c r="B48" i="11"/>
  <c r="Q48" i="11"/>
  <c r="R47" i="11"/>
  <c r="S47" i="11" s="1"/>
  <c r="T47" i="11" s="1"/>
  <c r="C47" i="11"/>
  <c r="L46" i="11"/>
  <c r="I45" i="11"/>
  <c r="C48" i="10"/>
  <c r="R48" i="10"/>
  <c r="B47" i="10"/>
  <c r="Q47" i="10"/>
  <c r="S47" i="10" s="1"/>
  <c r="T47" i="10" s="1"/>
  <c r="D46" i="10"/>
  <c r="L46" i="10"/>
  <c r="I45" i="10"/>
  <c r="N44" i="10"/>
  <c r="O44" i="10" s="1"/>
  <c r="L47" i="9"/>
  <c r="I46" i="9"/>
  <c r="B48" i="9"/>
  <c r="Q48" i="9"/>
  <c r="S48" i="9" s="1"/>
  <c r="T48" i="9" s="1"/>
  <c r="D47" i="9"/>
  <c r="C49" i="9"/>
  <c r="R49" i="9"/>
  <c r="N45" i="9"/>
  <c r="O45" i="9" s="1"/>
  <c r="M49" i="9"/>
  <c r="R51" i="8"/>
  <c r="C51" i="8"/>
  <c r="B49" i="8"/>
  <c r="Q49" i="8"/>
  <c r="N44" i="8"/>
  <c r="O44" i="8" s="1"/>
  <c r="S46" i="8"/>
  <c r="T46" i="8" s="1"/>
  <c r="I45" i="8"/>
  <c r="D46" i="8"/>
  <c r="L47" i="8" s="1"/>
  <c r="S47" i="8"/>
  <c r="T47" i="8" s="1"/>
  <c r="N45" i="7"/>
  <c r="O45" i="7" s="1"/>
  <c r="I46" i="7"/>
  <c r="S47" i="7"/>
  <c r="T47" i="7" s="1"/>
  <c r="D47" i="7"/>
  <c r="M48" i="7"/>
  <c r="I49" i="12" l="1"/>
  <c r="F50" i="12"/>
  <c r="F50" i="10"/>
  <c r="M49" i="10"/>
  <c r="F50" i="9"/>
  <c r="F50" i="8"/>
  <c r="M49" i="8"/>
  <c r="L49" i="7"/>
  <c r="G50" i="7"/>
  <c r="I50" i="6"/>
  <c r="M50" i="6"/>
  <c r="S48" i="16"/>
  <c r="T48" i="16" s="1"/>
  <c r="R49" i="16"/>
  <c r="C49" i="16"/>
  <c r="N46" i="16"/>
  <c r="O46" i="16" s="1"/>
  <c r="Q49" i="16"/>
  <c r="D48" i="16"/>
  <c r="B49" i="16"/>
  <c r="L48" i="16"/>
  <c r="I47" i="16"/>
  <c r="R48" i="15"/>
  <c r="C48" i="15"/>
  <c r="D47" i="15"/>
  <c r="M50" i="15"/>
  <c r="N46" i="15"/>
  <c r="O46" i="15" s="1"/>
  <c r="S48" i="15"/>
  <c r="T48" i="15" s="1"/>
  <c r="Q49" i="15"/>
  <c r="D48" i="15"/>
  <c r="B49" i="15"/>
  <c r="L49" i="14"/>
  <c r="I48" i="14"/>
  <c r="Q50" i="14"/>
  <c r="D49" i="14"/>
  <c r="B50" i="14"/>
  <c r="M50" i="14"/>
  <c r="N47" i="14"/>
  <c r="O47" i="14" s="1"/>
  <c r="R50" i="14"/>
  <c r="C50" i="14"/>
  <c r="I49" i="13"/>
  <c r="B48" i="13"/>
  <c r="D47" i="13"/>
  <c r="Q48" i="13"/>
  <c r="S48" i="13" s="1"/>
  <c r="T48" i="13" s="1"/>
  <c r="N45" i="13"/>
  <c r="O45" i="13" s="1"/>
  <c r="C49" i="13"/>
  <c r="R49" i="13"/>
  <c r="L47" i="13"/>
  <c r="N46" i="13"/>
  <c r="O46" i="13" s="1"/>
  <c r="M49" i="13"/>
  <c r="B48" i="12"/>
  <c r="Q48" i="12"/>
  <c r="S48" i="12" s="1"/>
  <c r="T48" i="12" s="1"/>
  <c r="D47" i="12"/>
  <c r="N45" i="12"/>
  <c r="O45" i="12" s="1"/>
  <c r="C49" i="12"/>
  <c r="R49" i="12"/>
  <c r="L47" i="12"/>
  <c r="N46" i="12"/>
  <c r="O46" i="12" s="1"/>
  <c r="M49" i="12"/>
  <c r="N45" i="11"/>
  <c r="O45" i="11" s="1"/>
  <c r="M49" i="11"/>
  <c r="S48" i="11"/>
  <c r="T48" i="11" s="1"/>
  <c r="Q49" i="11"/>
  <c r="B49" i="11"/>
  <c r="D48" i="11"/>
  <c r="C48" i="11"/>
  <c r="R48" i="11"/>
  <c r="D47" i="11"/>
  <c r="N46" i="11"/>
  <c r="O46" i="11" s="1"/>
  <c r="N45" i="10"/>
  <c r="O45" i="10" s="1"/>
  <c r="Q48" i="10"/>
  <c r="S48" i="10" s="1"/>
  <c r="T48" i="10" s="1"/>
  <c r="D47" i="10"/>
  <c r="B48" i="10"/>
  <c r="I46" i="10"/>
  <c r="L47" i="10"/>
  <c r="R49" i="10"/>
  <c r="C49" i="10"/>
  <c r="C50" i="9"/>
  <c r="R50" i="9"/>
  <c r="B49" i="9"/>
  <c r="Q49" i="9"/>
  <c r="S49" i="9" s="1"/>
  <c r="T49" i="9" s="1"/>
  <c r="D48" i="9"/>
  <c r="M50" i="9"/>
  <c r="I47" i="9"/>
  <c r="N47" i="9" s="1"/>
  <c r="O47" i="9" s="1"/>
  <c r="L48" i="9"/>
  <c r="N46" i="9"/>
  <c r="O46" i="9" s="1"/>
  <c r="Q50" i="8"/>
  <c r="B50" i="8"/>
  <c r="C52" i="8"/>
  <c r="R52" i="8"/>
  <c r="I46" i="8"/>
  <c r="S48" i="8"/>
  <c r="T48" i="8" s="1"/>
  <c r="D47" i="8"/>
  <c r="L48" i="8" s="1"/>
  <c r="N45" i="8"/>
  <c r="O45" i="8" s="1"/>
  <c r="D48" i="7"/>
  <c r="N46" i="7"/>
  <c r="O46" i="7" s="1"/>
  <c r="I47" i="7"/>
  <c r="M49" i="7"/>
  <c r="S48" i="7"/>
  <c r="T48" i="7" s="1"/>
  <c r="I50" i="12" l="1"/>
  <c r="F51" i="12"/>
  <c r="F51" i="10"/>
  <c r="M50" i="10"/>
  <c r="F51" i="9"/>
  <c r="F51" i="8"/>
  <c r="M50" i="8"/>
  <c r="G51" i="7"/>
  <c r="L50" i="7"/>
  <c r="M51" i="6"/>
  <c r="I51" i="6"/>
  <c r="R50" i="16"/>
  <c r="C50" i="16"/>
  <c r="N47" i="16"/>
  <c r="O47" i="16" s="1"/>
  <c r="D49" i="16"/>
  <c r="Q50" i="16"/>
  <c r="B50" i="16"/>
  <c r="I48" i="16"/>
  <c r="L49" i="16"/>
  <c r="S49" i="16"/>
  <c r="T49" i="16" s="1"/>
  <c r="M51" i="15"/>
  <c r="I48" i="15"/>
  <c r="L49" i="15"/>
  <c r="C49" i="15"/>
  <c r="R49" i="15"/>
  <c r="S49" i="15" s="1"/>
  <c r="T49" i="15" s="1"/>
  <c r="B50" i="15"/>
  <c r="Q50" i="15"/>
  <c r="L48" i="15"/>
  <c r="I47" i="15"/>
  <c r="S50" i="14"/>
  <c r="T50" i="14" s="1"/>
  <c r="M51" i="14"/>
  <c r="L50" i="14"/>
  <c r="I49" i="14"/>
  <c r="N48" i="14"/>
  <c r="O48" i="14" s="1"/>
  <c r="Q51" i="14"/>
  <c r="D50" i="14"/>
  <c r="B51" i="14"/>
  <c r="R51" i="14"/>
  <c r="C51" i="14"/>
  <c r="I50" i="13"/>
  <c r="R50" i="13"/>
  <c r="C50" i="13"/>
  <c r="M50" i="13"/>
  <c r="L48" i="13"/>
  <c r="Q49" i="13"/>
  <c r="S49" i="13" s="1"/>
  <c r="T49" i="13" s="1"/>
  <c r="D48" i="13"/>
  <c r="B49" i="13"/>
  <c r="L48" i="12"/>
  <c r="R50" i="12"/>
  <c r="C50" i="12"/>
  <c r="M50" i="12"/>
  <c r="Q49" i="12"/>
  <c r="S49" i="12" s="1"/>
  <c r="T49" i="12" s="1"/>
  <c r="D48" i="12"/>
  <c r="B49" i="12"/>
  <c r="L48" i="11"/>
  <c r="I47" i="11"/>
  <c r="N47" i="11" s="1"/>
  <c r="O47" i="11" s="1"/>
  <c r="I48" i="11"/>
  <c r="L49" i="11"/>
  <c r="M50" i="11"/>
  <c r="Q50" i="11"/>
  <c r="B50" i="11"/>
  <c r="C49" i="11"/>
  <c r="R49" i="11"/>
  <c r="S49" i="11" s="1"/>
  <c r="T49" i="11" s="1"/>
  <c r="C50" i="10"/>
  <c r="R50" i="10"/>
  <c r="L48" i="10"/>
  <c r="I47" i="10"/>
  <c r="N46" i="10"/>
  <c r="O46" i="10" s="1"/>
  <c r="B49" i="10"/>
  <c r="Q49" i="10"/>
  <c r="S49" i="10" s="1"/>
  <c r="T49" i="10" s="1"/>
  <c r="D48" i="10"/>
  <c r="M51" i="9"/>
  <c r="R51" i="9"/>
  <c r="C51" i="9"/>
  <c r="L49" i="9"/>
  <c r="I48" i="9"/>
  <c r="Q50" i="9"/>
  <c r="S50" i="9" s="1"/>
  <c r="T50" i="9" s="1"/>
  <c r="D49" i="9"/>
  <c r="B50" i="9"/>
  <c r="R53" i="8"/>
  <c r="C53" i="8"/>
  <c r="B51" i="8"/>
  <c r="Q51" i="8"/>
  <c r="D48" i="8"/>
  <c r="L49" i="8" s="1"/>
  <c r="N46" i="8"/>
  <c r="O46" i="8" s="1"/>
  <c r="I47" i="8"/>
  <c r="N47" i="7"/>
  <c r="O47" i="7" s="1"/>
  <c r="D49" i="7"/>
  <c r="M50" i="7"/>
  <c r="I48" i="7"/>
  <c r="S49" i="7"/>
  <c r="T49" i="7" s="1"/>
  <c r="N48" i="16" l="1"/>
  <c r="O48" i="16" s="1"/>
  <c r="F52" i="12"/>
  <c r="I51" i="12"/>
  <c r="F52" i="10"/>
  <c r="M51" i="10"/>
  <c r="F52" i="9"/>
  <c r="F52" i="8"/>
  <c r="M51" i="8"/>
  <c r="G52" i="7"/>
  <c r="L51" i="7"/>
  <c r="M52" i="6"/>
  <c r="I52" i="6"/>
  <c r="B51" i="16"/>
  <c r="Q51" i="16"/>
  <c r="D50" i="16"/>
  <c r="L50" i="16"/>
  <c r="I49" i="16"/>
  <c r="R51" i="16"/>
  <c r="C51" i="16"/>
  <c r="S50" i="16"/>
  <c r="T50" i="16" s="1"/>
  <c r="R50" i="15"/>
  <c r="C50" i="15"/>
  <c r="N48" i="15"/>
  <c r="O48" i="15" s="1"/>
  <c r="D49" i="15"/>
  <c r="N47" i="15"/>
  <c r="O47" i="15" s="1"/>
  <c r="S50" i="15"/>
  <c r="T50" i="15" s="1"/>
  <c r="Q51" i="15"/>
  <c r="D50" i="15"/>
  <c r="B51" i="15"/>
  <c r="M52" i="15"/>
  <c r="S51" i="14"/>
  <c r="T51" i="14" s="1"/>
  <c r="R52" i="14"/>
  <c r="C52" i="14"/>
  <c r="N49" i="14"/>
  <c r="O49" i="14" s="1"/>
  <c r="Q52" i="14"/>
  <c r="D51" i="14"/>
  <c r="B52" i="14"/>
  <c r="I50" i="14"/>
  <c r="L51" i="14"/>
  <c r="M52" i="14"/>
  <c r="I51" i="13"/>
  <c r="N47" i="13"/>
  <c r="O47" i="13" s="1"/>
  <c r="R51" i="13"/>
  <c r="C51" i="13"/>
  <c r="Q50" i="13"/>
  <c r="S50" i="13" s="1"/>
  <c r="T50" i="13" s="1"/>
  <c r="D49" i="13"/>
  <c r="B50" i="13"/>
  <c r="L49" i="13"/>
  <c r="R51" i="12"/>
  <c r="C51" i="12"/>
  <c r="Q50" i="12"/>
  <c r="S50" i="12" s="1"/>
  <c r="T50" i="12" s="1"/>
  <c r="D49" i="12"/>
  <c r="B50" i="12"/>
  <c r="M51" i="12"/>
  <c r="L49" i="12"/>
  <c r="N47" i="12"/>
  <c r="O47" i="12" s="1"/>
  <c r="S50" i="11"/>
  <c r="T50" i="11" s="1"/>
  <c r="M51" i="11"/>
  <c r="R50" i="11"/>
  <c r="C50" i="11"/>
  <c r="Q51" i="11"/>
  <c r="D50" i="11"/>
  <c r="B51" i="11"/>
  <c r="N48" i="11"/>
  <c r="O48" i="11" s="1"/>
  <c r="D49" i="11"/>
  <c r="N47" i="10"/>
  <c r="O47" i="10" s="1"/>
  <c r="R51" i="10"/>
  <c r="C51" i="10"/>
  <c r="Q50" i="10"/>
  <c r="S50" i="10" s="1"/>
  <c r="T50" i="10" s="1"/>
  <c r="D49" i="10"/>
  <c r="B50" i="10"/>
  <c r="I48" i="10"/>
  <c r="N48" i="10" s="1"/>
  <c r="O48" i="10" s="1"/>
  <c r="L49" i="10"/>
  <c r="N48" i="9"/>
  <c r="O48" i="9" s="1"/>
  <c r="R52" i="9"/>
  <c r="C52" i="9"/>
  <c r="Q51" i="9"/>
  <c r="S51" i="9" s="1"/>
  <c r="T51" i="9" s="1"/>
  <c r="D50" i="9"/>
  <c r="B51" i="9"/>
  <c r="L50" i="9"/>
  <c r="I49" i="9"/>
  <c r="N49" i="9" s="1"/>
  <c r="O49" i="9" s="1"/>
  <c r="M52" i="9"/>
  <c r="Q52" i="8"/>
  <c r="B52" i="8"/>
  <c r="I48" i="8"/>
  <c r="N47" i="8"/>
  <c r="O47" i="8" s="1"/>
  <c r="S50" i="8"/>
  <c r="T50" i="8" s="1"/>
  <c r="D49" i="8"/>
  <c r="L50" i="8" s="1"/>
  <c r="S49" i="8"/>
  <c r="T49" i="8" s="1"/>
  <c r="N48" i="7"/>
  <c r="O48" i="7" s="1"/>
  <c r="D50" i="7"/>
  <c r="S50" i="7"/>
  <c r="T50" i="7" s="1"/>
  <c r="M51" i="7"/>
  <c r="I49" i="7"/>
  <c r="S52" i="14" l="1"/>
  <c r="T52" i="14" s="1"/>
  <c r="N50" i="14"/>
  <c r="O50" i="14" s="1"/>
  <c r="I52" i="12"/>
  <c r="F53" i="12"/>
  <c r="I53" i="12" s="1"/>
  <c r="F53" i="10"/>
  <c r="M53" i="10" s="1"/>
  <c r="X9" i="10" s="1"/>
  <c r="M52" i="10"/>
  <c r="F53" i="9"/>
  <c r="F53" i="8"/>
  <c r="M53" i="8" s="1"/>
  <c r="X9" i="8" s="1"/>
  <c r="M52" i="8"/>
  <c r="G53" i="7"/>
  <c r="L53" i="7" s="1"/>
  <c r="X8" i="7" s="1"/>
  <c r="L52" i="7"/>
  <c r="M53" i="6"/>
  <c r="I53" i="6"/>
  <c r="C52" i="16"/>
  <c r="R52" i="16"/>
  <c r="N49" i="16"/>
  <c r="O49" i="16" s="1"/>
  <c r="I50" i="16"/>
  <c r="L51" i="16"/>
  <c r="S51" i="16"/>
  <c r="T51" i="16" s="1"/>
  <c r="Q52" i="16"/>
  <c r="B52" i="16"/>
  <c r="D51" i="16"/>
  <c r="L51" i="15"/>
  <c r="I50" i="15"/>
  <c r="L50" i="15"/>
  <c r="I49" i="15"/>
  <c r="C51" i="15"/>
  <c r="R51" i="15"/>
  <c r="S51" i="15" s="1"/>
  <c r="T51" i="15" s="1"/>
  <c r="M53" i="15"/>
  <c r="X9" i="15" s="1"/>
  <c r="Q52" i="15"/>
  <c r="B52" i="15"/>
  <c r="M53" i="14"/>
  <c r="X9" i="14" s="1"/>
  <c r="R53" i="14"/>
  <c r="C53" i="14"/>
  <c r="Q53" i="14"/>
  <c r="D52" i="14"/>
  <c r="B53" i="14"/>
  <c r="D53" i="14" s="1"/>
  <c r="I51" i="14"/>
  <c r="L52" i="14"/>
  <c r="I52" i="13"/>
  <c r="M51" i="13"/>
  <c r="Q51" i="13"/>
  <c r="D50" i="13"/>
  <c r="B51" i="13"/>
  <c r="L50" i="13"/>
  <c r="N48" i="13"/>
  <c r="O48" i="13" s="1"/>
  <c r="M52" i="13"/>
  <c r="R52" i="13"/>
  <c r="C52" i="13"/>
  <c r="M52" i="12"/>
  <c r="Q51" i="12"/>
  <c r="S51" i="12" s="1"/>
  <c r="T51" i="12" s="1"/>
  <c r="D50" i="12"/>
  <c r="B51" i="12"/>
  <c r="L50" i="12"/>
  <c r="R52" i="12"/>
  <c r="C52" i="12"/>
  <c r="N48" i="12"/>
  <c r="O48" i="12" s="1"/>
  <c r="I50" i="11"/>
  <c r="L51" i="11"/>
  <c r="R51" i="11"/>
  <c r="S51" i="11" s="1"/>
  <c r="T51" i="11" s="1"/>
  <c r="C51" i="11"/>
  <c r="Q52" i="11"/>
  <c r="D51" i="11"/>
  <c r="B52" i="11"/>
  <c r="L50" i="11"/>
  <c r="I49" i="11"/>
  <c r="M52" i="11"/>
  <c r="Q51" i="10"/>
  <c r="S51" i="10" s="1"/>
  <c r="T51" i="10" s="1"/>
  <c r="B51" i="10"/>
  <c r="D50" i="10"/>
  <c r="R52" i="10"/>
  <c r="C52" i="10"/>
  <c r="I49" i="10"/>
  <c r="L50" i="10"/>
  <c r="R53" i="9"/>
  <c r="C53" i="9"/>
  <c r="B52" i="9"/>
  <c r="Q52" i="9"/>
  <c r="S52" i="9" s="1"/>
  <c r="T52" i="9" s="1"/>
  <c r="D51" i="9"/>
  <c r="L51" i="9"/>
  <c r="I50" i="9"/>
  <c r="M53" i="9"/>
  <c r="X9" i="9" s="1"/>
  <c r="Q53" i="8"/>
  <c r="B53" i="8"/>
  <c r="N48" i="8"/>
  <c r="O48" i="8" s="1"/>
  <c r="I49" i="8"/>
  <c r="S51" i="8"/>
  <c r="T51" i="8" s="1"/>
  <c r="D50" i="8"/>
  <c r="L51" i="8" s="1"/>
  <c r="M52" i="7"/>
  <c r="N49" i="7"/>
  <c r="O49" i="7" s="1"/>
  <c r="I50" i="7"/>
  <c r="S52" i="7"/>
  <c r="T52" i="7" s="1"/>
  <c r="D51" i="7"/>
  <c r="S51" i="7"/>
  <c r="T51" i="7" s="1"/>
  <c r="S53" i="14" l="1"/>
  <c r="T53" i="14" s="1"/>
  <c r="X14" i="14" s="1"/>
  <c r="S51" i="13"/>
  <c r="T51" i="13" s="1"/>
  <c r="I51" i="16"/>
  <c r="L52" i="16"/>
  <c r="Q53" i="16"/>
  <c r="B53" i="16"/>
  <c r="D52" i="16"/>
  <c r="N50" i="16"/>
  <c r="O50" i="16" s="1"/>
  <c r="S52" i="16"/>
  <c r="T52" i="16" s="1"/>
  <c r="R53" i="16"/>
  <c r="C53" i="16"/>
  <c r="Q53" i="15"/>
  <c r="B53" i="15"/>
  <c r="R52" i="15"/>
  <c r="S52" i="15" s="1"/>
  <c r="T52" i="15" s="1"/>
  <c r="C52" i="15"/>
  <c r="N49" i="15"/>
  <c r="O49" i="15" s="1"/>
  <c r="D51" i="15"/>
  <c r="N50" i="15"/>
  <c r="O50" i="15" s="1"/>
  <c r="N51" i="14"/>
  <c r="O51" i="14" s="1"/>
  <c r="I53" i="14"/>
  <c r="I52" i="14"/>
  <c r="L53" i="14"/>
  <c r="X8" i="14" s="1"/>
  <c r="K53" i="14"/>
  <c r="X7" i="14" s="1"/>
  <c r="I53" i="13"/>
  <c r="R53" i="13"/>
  <c r="C53" i="13"/>
  <c r="L51" i="13"/>
  <c r="N49" i="13"/>
  <c r="O49" i="13" s="1"/>
  <c r="Q52" i="13"/>
  <c r="S52" i="13" s="1"/>
  <c r="T52" i="13" s="1"/>
  <c r="D51" i="13"/>
  <c r="B52" i="13"/>
  <c r="M53" i="13"/>
  <c r="X9" i="13" s="1"/>
  <c r="N49" i="12"/>
  <c r="O49" i="12" s="1"/>
  <c r="M53" i="12"/>
  <c r="X9" i="12" s="1"/>
  <c r="Q52" i="12"/>
  <c r="S52" i="12" s="1"/>
  <c r="T52" i="12" s="1"/>
  <c r="D51" i="12"/>
  <c r="B52" i="12"/>
  <c r="L51" i="12"/>
  <c r="R53" i="12"/>
  <c r="C53" i="12"/>
  <c r="N50" i="11"/>
  <c r="O50" i="11" s="1"/>
  <c r="R52" i="11"/>
  <c r="S52" i="11" s="1"/>
  <c r="T52" i="11" s="1"/>
  <c r="C52" i="11"/>
  <c r="M53" i="11"/>
  <c r="X9" i="11" s="1"/>
  <c r="I51" i="11"/>
  <c r="L52" i="11"/>
  <c r="N49" i="11"/>
  <c r="O49" i="11" s="1"/>
  <c r="Q53" i="11"/>
  <c r="B53" i="11"/>
  <c r="R53" i="10"/>
  <c r="C53" i="10"/>
  <c r="I50" i="10"/>
  <c r="L51" i="10"/>
  <c r="Q52" i="10"/>
  <c r="S52" i="10" s="1"/>
  <c r="T52" i="10" s="1"/>
  <c r="D51" i="10"/>
  <c r="B52" i="10"/>
  <c r="N49" i="10"/>
  <c r="O49" i="10" s="1"/>
  <c r="I51" i="9"/>
  <c r="L52" i="9"/>
  <c r="Q53" i="9"/>
  <c r="S53" i="9" s="1"/>
  <c r="T53" i="9" s="1"/>
  <c r="X14" i="9" s="1"/>
  <c r="D52" i="9"/>
  <c r="B53" i="9"/>
  <c r="D53" i="9" s="1"/>
  <c r="N50" i="9"/>
  <c r="O50" i="9" s="1"/>
  <c r="N49" i="8"/>
  <c r="O49" i="8" s="1"/>
  <c r="I50" i="8"/>
  <c r="S52" i="8"/>
  <c r="T52" i="8" s="1"/>
  <c r="D51" i="8"/>
  <c r="L52" i="8" s="1"/>
  <c r="N50" i="7"/>
  <c r="O50" i="7" s="1"/>
  <c r="I51" i="7"/>
  <c r="D52" i="7"/>
  <c r="M53" i="7"/>
  <c r="X9" i="7" s="1"/>
  <c r="S53" i="7" l="1"/>
  <c r="T53" i="7" s="1"/>
  <c r="X14" i="7" s="1"/>
  <c r="D53" i="16"/>
  <c r="L53" i="16"/>
  <c r="X8" i="16" s="1"/>
  <c r="I52" i="16"/>
  <c r="K53" i="16"/>
  <c r="X7" i="16" s="1"/>
  <c r="X9" i="16"/>
  <c r="N51" i="16"/>
  <c r="O51" i="16" s="1"/>
  <c r="I51" i="15"/>
  <c r="L52" i="15"/>
  <c r="R53" i="15"/>
  <c r="C53" i="15"/>
  <c r="D52" i="15"/>
  <c r="D53" i="15"/>
  <c r="S53" i="15"/>
  <c r="T53" i="15" s="1"/>
  <c r="X14" i="15" s="1"/>
  <c r="X6" i="14"/>
  <c r="N52" i="14"/>
  <c r="O52" i="14" s="1"/>
  <c r="N53" i="14"/>
  <c r="O53" i="14" s="1"/>
  <c r="X5" i="14"/>
  <c r="L52" i="13"/>
  <c r="N50" i="13"/>
  <c r="O50" i="13" s="1"/>
  <c r="Q53" i="13"/>
  <c r="S53" i="13" s="1"/>
  <c r="T53" i="13" s="1"/>
  <c r="X14" i="13" s="1"/>
  <c r="D52" i="13"/>
  <c r="B53" i="13"/>
  <c r="D53" i="13" s="1"/>
  <c r="N50" i="12"/>
  <c r="O50" i="12" s="1"/>
  <c r="L52" i="12"/>
  <c r="Q53" i="12"/>
  <c r="S53" i="12" s="1"/>
  <c r="T53" i="12" s="1"/>
  <c r="X14" i="12" s="1"/>
  <c r="D52" i="12"/>
  <c r="B53" i="12"/>
  <c r="D53" i="12" s="1"/>
  <c r="N51" i="11"/>
  <c r="O51" i="11" s="1"/>
  <c r="D53" i="11"/>
  <c r="R53" i="11"/>
  <c r="C53" i="11"/>
  <c r="D52" i="11"/>
  <c r="S53" i="11"/>
  <c r="T53" i="11" s="1"/>
  <c r="X14" i="11" s="1"/>
  <c r="Q53" i="10"/>
  <c r="S53" i="10" s="1"/>
  <c r="T53" i="10" s="1"/>
  <c r="X14" i="10" s="1"/>
  <c r="B53" i="10"/>
  <c r="D53" i="10" s="1"/>
  <c r="D52" i="10"/>
  <c r="L52" i="10"/>
  <c r="I51" i="10"/>
  <c r="N50" i="10"/>
  <c r="O50" i="10" s="1"/>
  <c r="I52" i="9"/>
  <c r="L53" i="9"/>
  <c r="X8" i="9" s="1"/>
  <c r="I53" i="9"/>
  <c r="X6" i="9"/>
  <c r="K53" i="9"/>
  <c r="X7" i="9" s="1"/>
  <c r="N51" i="9"/>
  <c r="O51" i="9" s="1"/>
  <c r="N50" i="8"/>
  <c r="O50" i="8" s="1"/>
  <c r="S53" i="8"/>
  <c r="T53" i="8" s="1"/>
  <c r="X14" i="8" s="1"/>
  <c r="D52" i="8"/>
  <c r="L53" i="8" s="1"/>
  <c r="X8" i="8" s="1"/>
  <c r="D53" i="8"/>
  <c r="I51" i="8"/>
  <c r="I52" i="7"/>
  <c r="N51" i="7"/>
  <c r="O51" i="7" s="1"/>
  <c r="D53" i="7"/>
  <c r="N52" i="16" l="1"/>
  <c r="O52" i="16" s="1"/>
  <c r="S53" i="16"/>
  <c r="T53" i="16" s="1"/>
  <c r="X14" i="16" s="1"/>
  <c r="I53" i="16"/>
  <c r="X6" i="16"/>
  <c r="I53" i="15"/>
  <c r="K53" i="15"/>
  <c r="X7" i="15" s="1"/>
  <c r="I52" i="15"/>
  <c r="N52" i="15" s="1"/>
  <c r="O52" i="15" s="1"/>
  <c r="L53" i="15"/>
  <c r="X8" i="15" s="1"/>
  <c r="N51" i="15"/>
  <c r="O51" i="15" s="1"/>
  <c r="X18" i="14"/>
  <c r="X16" i="14" s="1"/>
  <c r="X3" i="14"/>
  <c r="K53" i="13"/>
  <c r="X7" i="13" s="1"/>
  <c r="L53" i="13"/>
  <c r="X8" i="13" s="1"/>
  <c r="N51" i="13"/>
  <c r="O51" i="13" s="1"/>
  <c r="K53" i="12"/>
  <c r="X7" i="12" s="1"/>
  <c r="L53" i="12"/>
  <c r="X8" i="12" s="1"/>
  <c r="N51" i="12"/>
  <c r="O51" i="12" s="1"/>
  <c r="I53" i="11"/>
  <c r="X6" i="11"/>
  <c r="K53" i="11"/>
  <c r="X7" i="11" s="1"/>
  <c r="I52" i="11"/>
  <c r="L53" i="11"/>
  <c r="X8" i="11" s="1"/>
  <c r="N51" i="10"/>
  <c r="O51" i="10" s="1"/>
  <c r="I52" i="10"/>
  <c r="L53" i="10"/>
  <c r="X8" i="10" s="1"/>
  <c r="I53" i="10"/>
  <c r="X6" i="10"/>
  <c r="K53" i="10"/>
  <c r="X7" i="10" s="1"/>
  <c r="N53" i="9"/>
  <c r="O53" i="9" s="1"/>
  <c r="X5" i="9"/>
  <c r="N52" i="9"/>
  <c r="O52" i="9" s="1"/>
  <c r="N51" i="8"/>
  <c r="O51" i="8" s="1"/>
  <c r="I53" i="8"/>
  <c r="X5" i="8" s="1"/>
  <c r="X6" i="8"/>
  <c r="K53" i="8"/>
  <c r="X7" i="8" s="1"/>
  <c r="I52" i="8"/>
  <c r="I53" i="7"/>
  <c r="X5" i="7" s="1"/>
  <c r="X6" i="7"/>
  <c r="K53" i="7"/>
  <c r="X7" i="7" s="1"/>
  <c r="N52" i="7"/>
  <c r="O52" i="7" s="1"/>
  <c r="X18" i="9" l="1"/>
  <c r="X16" i="9" s="1"/>
  <c r="N53" i="16"/>
  <c r="O53" i="16" s="1"/>
  <c r="X5" i="16"/>
  <c r="X6" i="15"/>
  <c r="N53" i="15"/>
  <c r="O53" i="15" s="1"/>
  <c r="X5" i="15"/>
  <c r="X11" i="14"/>
  <c r="C10" i="17" s="1"/>
  <c r="X15" i="14"/>
  <c r="N52" i="13"/>
  <c r="O52" i="13" s="1"/>
  <c r="X6" i="13"/>
  <c r="N53" i="13"/>
  <c r="O53" i="13" s="1"/>
  <c r="X5" i="13"/>
  <c r="N52" i="12"/>
  <c r="O52" i="12" s="1"/>
  <c r="X6" i="12"/>
  <c r="N53" i="12"/>
  <c r="O53" i="12" s="1"/>
  <c r="X5" i="12"/>
  <c r="N53" i="11"/>
  <c r="O53" i="11" s="1"/>
  <c r="X5" i="11"/>
  <c r="N52" i="11"/>
  <c r="O52" i="11" s="1"/>
  <c r="N53" i="10"/>
  <c r="O53" i="10" s="1"/>
  <c r="X5" i="10"/>
  <c r="N52" i="10"/>
  <c r="O52" i="10" s="1"/>
  <c r="X3" i="9"/>
  <c r="N52" i="8"/>
  <c r="O52" i="8" s="1"/>
  <c r="N53" i="8"/>
  <c r="O53" i="8" s="1"/>
  <c r="N53" i="7"/>
  <c r="O53" i="7" s="1"/>
  <c r="X15" i="9" l="1"/>
  <c r="X11" i="9"/>
  <c r="X3" i="16"/>
  <c r="X18" i="16"/>
  <c r="X16" i="16" s="1"/>
  <c r="X3" i="15"/>
  <c r="X18" i="15"/>
  <c r="X16" i="15" s="1"/>
  <c r="X3" i="13"/>
  <c r="X18" i="13"/>
  <c r="X16" i="13" s="1"/>
  <c r="X3" i="12"/>
  <c r="X18" i="12"/>
  <c r="X16" i="12" s="1"/>
  <c r="X3" i="11"/>
  <c r="X18" i="11"/>
  <c r="X16" i="11" s="1"/>
  <c r="X3" i="10"/>
  <c r="X18" i="10"/>
  <c r="X16" i="10" s="1"/>
  <c r="X18" i="8"/>
  <c r="X16" i="8" s="1"/>
  <c r="X3" i="8"/>
  <c r="X3" i="7"/>
  <c r="X18" i="7"/>
  <c r="X16" i="7" s="1"/>
  <c r="X11" i="10" l="1"/>
  <c r="X15" i="10"/>
  <c r="X15" i="7"/>
  <c r="X11" i="7"/>
  <c r="X15" i="16"/>
  <c r="X11" i="16"/>
  <c r="X15" i="15"/>
  <c r="X11" i="15"/>
  <c r="C11" i="17" s="1"/>
  <c r="D11" i="17" s="1"/>
  <c r="X11" i="13"/>
  <c r="C9" i="17" s="1"/>
  <c r="X15" i="13"/>
  <c r="X11" i="12"/>
  <c r="C8" i="17" s="1"/>
  <c r="X15" i="12"/>
  <c r="X15" i="11"/>
  <c r="X11" i="11"/>
  <c r="X11" i="8"/>
  <c r="X15" i="8"/>
  <c r="L4" i="6" l="1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4" i="6"/>
  <c r="C3" i="6"/>
  <c r="B3" i="6"/>
  <c r="C4" i="6" l="1"/>
  <c r="D3" i="6"/>
  <c r="I3" i="6" s="1"/>
  <c r="L5" i="6" l="1"/>
  <c r="S4" i="6"/>
  <c r="C5" i="6"/>
  <c r="S6" i="6"/>
  <c r="B4" i="6"/>
  <c r="S5" i="6"/>
  <c r="L6" i="6" l="1"/>
  <c r="B5" i="6"/>
  <c r="D4" i="6"/>
  <c r="T4" i="6"/>
  <c r="C6" i="6"/>
  <c r="L7" i="6" l="1"/>
  <c r="S7" i="6"/>
  <c r="B6" i="6"/>
  <c r="D5" i="6"/>
  <c r="T5" i="6"/>
  <c r="C7" i="6"/>
  <c r="N3" i="6"/>
  <c r="O3" i="6" s="1"/>
  <c r="L8" i="6" l="1"/>
  <c r="S8" i="6"/>
  <c r="B7" i="6"/>
  <c r="D6" i="6"/>
  <c r="C8" i="6"/>
  <c r="T6" i="6"/>
  <c r="N5" i="6"/>
  <c r="O5" i="6" s="1"/>
  <c r="L9" i="6" l="1"/>
  <c r="S9" i="6"/>
  <c r="B8" i="6"/>
  <c r="D7" i="6"/>
  <c r="T7" i="6"/>
  <c r="N4" i="6"/>
  <c r="O4" i="6" s="1"/>
  <c r="C9" i="6"/>
  <c r="L10" i="6" l="1"/>
  <c r="S10" i="6"/>
  <c r="B9" i="6"/>
  <c r="D8" i="6"/>
  <c r="C10" i="6"/>
  <c r="N6" i="6"/>
  <c r="O6" i="6" s="1"/>
  <c r="T8" i="6"/>
  <c r="L11" i="6" l="1"/>
  <c r="S11" i="6"/>
  <c r="B10" i="6"/>
  <c r="D9" i="6"/>
  <c r="C11" i="6"/>
  <c r="N7" i="6"/>
  <c r="O7" i="6" s="1"/>
  <c r="T9" i="6"/>
  <c r="L12" i="6" l="1"/>
  <c r="S12" i="6"/>
  <c r="B11" i="6"/>
  <c r="D10" i="6"/>
  <c r="C12" i="6"/>
  <c r="T10" i="6"/>
  <c r="N8" i="6"/>
  <c r="O8" i="6" s="1"/>
  <c r="L13" i="6" l="1"/>
  <c r="S13" i="6"/>
  <c r="N10" i="6"/>
  <c r="O10" i="6" s="1"/>
  <c r="B12" i="6"/>
  <c r="D11" i="6"/>
  <c r="C13" i="6"/>
  <c r="N9" i="6"/>
  <c r="O9" i="6" s="1"/>
  <c r="T11" i="6"/>
  <c r="L14" i="6" l="1"/>
  <c r="S14" i="6"/>
  <c r="B13" i="6"/>
  <c r="D12" i="6"/>
  <c r="C14" i="6"/>
  <c r="T12" i="6"/>
  <c r="L15" i="6" l="1"/>
  <c r="S15" i="6"/>
  <c r="B14" i="6"/>
  <c r="D13" i="6"/>
  <c r="N12" i="6"/>
  <c r="O12" i="6" s="1"/>
  <c r="C15" i="6"/>
  <c r="T13" i="6"/>
  <c r="N11" i="6"/>
  <c r="O11" i="6" s="1"/>
  <c r="L16" i="6" l="1"/>
  <c r="S16" i="6"/>
  <c r="B15" i="6"/>
  <c r="D14" i="6"/>
  <c r="N13" i="6"/>
  <c r="O13" i="6" s="1"/>
  <c r="C16" i="6"/>
  <c r="T14" i="6"/>
  <c r="L17" i="6" l="1"/>
  <c r="S17" i="6"/>
  <c r="B16" i="6"/>
  <c r="D15" i="6"/>
  <c r="N14" i="6"/>
  <c r="O14" i="6" s="1"/>
  <c r="C17" i="6"/>
  <c r="T15" i="6"/>
  <c r="L18" i="6" l="1"/>
  <c r="S18" i="6"/>
  <c r="B17" i="6"/>
  <c r="D16" i="6"/>
  <c r="T16" i="6"/>
  <c r="C18" i="6"/>
  <c r="L19" i="6" l="1"/>
  <c r="S19" i="6"/>
  <c r="N15" i="6"/>
  <c r="O15" i="6" s="1"/>
  <c r="B18" i="6"/>
  <c r="D17" i="6"/>
  <c r="C19" i="6"/>
  <c r="T17" i="6"/>
  <c r="L20" i="6" l="1"/>
  <c r="S20" i="6"/>
  <c r="N16" i="6"/>
  <c r="O16" i="6" s="1"/>
  <c r="B19" i="6"/>
  <c r="D18" i="6"/>
  <c r="T18" i="6"/>
  <c r="C20" i="6"/>
  <c r="L21" i="6" l="1"/>
  <c r="S21" i="6"/>
  <c r="B20" i="6"/>
  <c r="D19" i="6"/>
  <c r="C21" i="6"/>
  <c r="T19" i="6"/>
  <c r="N17" i="6"/>
  <c r="O17" i="6" s="1"/>
  <c r="L22" i="6" l="1"/>
  <c r="S22" i="6"/>
  <c r="N18" i="6"/>
  <c r="O18" i="6" s="1"/>
  <c r="B21" i="6"/>
  <c r="D20" i="6"/>
  <c r="T20" i="6"/>
  <c r="C22" i="6"/>
  <c r="L23" i="6" l="1"/>
  <c r="S23" i="6"/>
  <c r="N20" i="6"/>
  <c r="O20" i="6" s="1"/>
  <c r="N19" i="6"/>
  <c r="O19" i="6" s="1"/>
  <c r="B22" i="6"/>
  <c r="D21" i="6"/>
  <c r="C23" i="6"/>
  <c r="T21" i="6"/>
  <c r="L24" i="6" l="1"/>
  <c r="S24" i="6"/>
  <c r="B23" i="6"/>
  <c r="D22" i="6"/>
  <c r="C24" i="6"/>
  <c r="T22" i="6"/>
  <c r="N21" i="6"/>
  <c r="O21" i="6" s="1"/>
  <c r="L25" i="6" l="1"/>
  <c r="S25" i="6"/>
  <c r="B24" i="6"/>
  <c r="D23" i="6"/>
  <c r="C25" i="6"/>
  <c r="T23" i="6"/>
  <c r="L26" i="6" l="1"/>
  <c r="S26" i="6"/>
  <c r="N22" i="6"/>
  <c r="O22" i="6" s="1"/>
  <c r="B25" i="6"/>
  <c r="D24" i="6"/>
  <c r="T24" i="6"/>
  <c r="C26" i="6"/>
  <c r="L27" i="6" l="1"/>
  <c r="S27" i="6"/>
  <c r="N23" i="6"/>
  <c r="O23" i="6" s="1"/>
  <c r="B26" i="6"/>
  <c r="D25" i="6"/>
  <c r="T25" i="6"/>
  <c r="C27" i="6"/>
  <c r="L28" i="6" l="1"/>
  <c r="S28" i="6"/>
  <c r="N24" i="6"/>
  <c r="O24" i="6" s="1"/>
  <c r="N25" i="6"/>
  <c r="O25" i="6" s="1"/>
  <c r="B27" i="6"/>
  <c r="D26" i="6"/>
  <c r="C28" i="6"/>
  <c r="T26" i="6"/>
  <c r="L29" i="6" l="1"/>
  <c r="S29" i="6"/>
  <c r="B28" i="6"/>
  <c r="D27" i="6"/>
  <c r="C29" i="6"/>
  <c r="T27" i="6"/>
  <c r="L30" i="6" l="1"/>
  <c r="S30" i="6"/>
  <c r="B29" i="6"/>
  <c r="D28" i="6"/>
  <c r="N27" i="6"/>
  <c r="O27" i="6" s="1"/>
  <c r="C30" i="6"/>
  <c r="T28" i="6"/>
  <c r="N26" i="6"/>
  <c r="O26" i="6" s="1"/>
  <c r="L31" i="6" l="1"/>
  <c r="S31" i="6"/>
  <c r="T29" i="6"/>
  <c r="B30" i="6"/>
  <c r="D29" i="6"/>
  <c r="C31" i="6"/>
  <c r="L32" i="6" l="1"/>
  <c r="S32" i="6"/>
  <c r="B31" i="6"/>
  <c r="D30" i="6"/>
  <c r="T30" i="6"/>
  <c r="C32" i="6"/>
  <c r="N28" i="6"/>
  <c r="O28" i="6" s="1"/>
  <c r="L33" i="6" l="1"/>
  <c r="S33" i="6"/>
  <c r="N29" i="6"/>
  <c r="O29" i="6" s="1"/>
  <c r="B32" i="6"/>
  <c r="D31" i="6"/>
  <c r="C33" i="6"/>
  <c r="T31" i="6"/>
  <c r="L34" i="6" l="1"/>
  <c r="S34" i="6"/>
  <c r="B33" i="6"/>
  <c r="D32" i="6"/>
  <c r="T32" i="6"/>
  <c r="C34" i="6"/>
  <c r="N30" i="6"/>
  <c r="O30" i="6" s="1"/>
  <c r="L35" i="6" l="1"/>
  <c r="S35" i="6"/>
  <c r="B34" i="6"/>
  <c r="D33" i="6"/>
  <c r="C35" i="6"/>
  <c r="T33" i="6"/>
  <c r="N31" i="6"/>
  <c r="O31" i="6" s="1"/>
  <c r="N32" i="6"/>
  <c r="O32" i="6" s="1"/>
  <c r="L36" i="6" l="1"/>
  <c r="S36" i="6"/>
  <c r="B35" i="6"/>
  <c r="D34" i="6"/>
  <c r="T34" i="6"/>
  <c r="C36" i="6"/>
  <c r="L37" i="6" l="1"/>
  <c r="S37" i="6"/>
  <c r="B36" i="6"/>
  <c r="D35" i="6"/>
  <c r="C37" i="6"/>
  <c r="T35" i="6"/>
  <c r="N33" i="6"/>
  <c r="O33" i="6" s="1"/>
  <c r="L38" i="6" l="1"/>
  <c r="S38" i="6"/>
  <c r="N34" i="6"/>
  <c r="O34" i="6" s="1"/>
  <c r="B37" i="6"/>
  <c r="D36" i="6"/>
  <c r="C38" i="6"/>
  <c r="T36" i="6"/>
  <c r="L39" i="6" l="1"/>
  <c r="S39" i="6"/>
  <c r="N36" i="6"/>
  <c r="O36" i="6" s="1"/>
  <c r="B38" i="6"/>
  <c r="D37" i="6"/>
  <c r="C39" i="6"/>
  <c r="N35" i="6"/>
  <c r="O35" i="6" s="1"/>
  <c r="T37" i="6"/>
  <c r="L40" i="6" l="1"/>
  <c r="S40" i="6"/>
  <c r="B39" i="6"/>
  <c r="D38" i="6"/>
  <c r="C40" i="6"/>
  <c r="T38" i="6"/>
  <c r="L41" i="6" l="1"/>
  <c r="S41" i="6"/>
  <c r="N38" i="6"/>
  <c r="O38" i="6" s="1"/>
  <c r="B40" i="6"/>
  <c r="D39" i="6"/>
  <c r="T39" i="6"/>
  <c r="C41" i="6"/>
  <c r="N37" i="6"/>
  <c r="O37" i="6" s="1"/>
  <c r="L42" i="6" l="1"/>
  <c r="S42" i="6"/>
  <c r="B41" i="6"/>
  <c r="D40" i="6"/>
  <c r="C42" i="6"/>
  <c r="T40" i="6"/>
  <c r="L43" i="6" l="1"/>
  <c r="S43" i="6"/>
  <c r="B42" i="6"/>
  <c r="D41" i="6"/>
  <c r="C43" i="6"/>
  <c r="N39" i="6"/>
  <c r="O39" i="6" s="1"/>
  <c r="T41" i="6"/>
  <c r="L44" i="6" l="1"/>
  <c r="S44" i="6"/>
  <c r="N40" i="6"/>
  <c r="O40" i="6" s="1"/>
  <c r="B43" i="6"/>
  <c r="D42" i="6"/>
  <c r="C44" i="6"/>
  <c r="T42" i="6"/>
  <c r="L45" i="6" l="1"/>
  <c r="S45" i="6"/>
  <c r="N41" i="6"/>
  <c r="O41" i="6" s="1"/>
  <c r="B44" i="6"/>
  <c r="D43" i="6"/>
  <c r="C45" i="6"/>
  <c r="T43" i="6"/>
  <c r="L46" i="6" l="1"/>
  <c r="S46" i="6"/>
  <c r="B45" i="6"/>
  <c r="D44" i="6"/>
  <c r="C46" i="6"/>
  <c r="N42" i="6"/>
  <c r="O42" i="6" s="1"/>
  <c r="T44" i="6"/>
  <c r="L47" i="6" l="1"/>
  <c r="S47" i="6"/>
  <c r="B46" i="6"/>
  <c r="D45" i="6"/>
  <c r="C47" i="6"/>
  <c r="T45" i="6"/>
  <c r="N43" i="6"/>
  <c r="O43" i="6" s="1"/>
  <c r="L48" i="6" l="1"/>
  <c r="S48" i="6"/>
  <c r="N44" i="6"/>
  <c r="O44" i="6" s="1"/>
  <c r="B47" i="6"/>
  <c r="D46" i="6"/>
  <c r="C48" i="6"/>
  <c r="T46" i="6"/>
  <c r="L49" i="6" l="1"/>
  <c r="S49" i="6"/>
  <c r="N45" i="6"/>
  <c r="O45" i="6" s="1"/>
  <c r="B48" i="6"/>
  <c r="D47" i="6"/>
  <c r="C49" i="6"/>
  <c r="T47" i="6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L12" i="4"/>
  <c r="M12" i="4"/>
  <c r="N12" i="4"/>
  <c r="S12" i="4" s="1"/>
  <c r="Q12" i="4"/>
  <c r="R12" i="4"/>
  <c r="L13" i="4"/>
  <c r="M13" i="4"/>
  <c r="R13" i="4" s="1"/>
  <c r="N13" i="4"/>
  <c r="S13" i="4" s="1"/>
  <c r="Q13" i="4"/>
  <c r="L14" i="4"/>
  <c r="Q14" i="4" s="1"/>
  <c r="M14" i="4"/>
  <c r="R14" i="4" s="1"/>
  <c r="N14" i="4"/>
  <c r="S14" i="4" s="1"/>
  <c r="R15" i="4"/>
  <c r="Q16" i="4"/>
  <c r="S16" i="4"/>
  <c r="Q18" i="4"/>
  <c r="S18" i="4"/>
  <c r="R19" i="4"/>
  <c r="S20" i="4"/>
  <c r="R21" i="4"/>
  <c r="Q22" i="4"/>
  <c r="R23" i="4"/>
  <c r="Q24" i="4"/>
  <c r="S24" i="4"/>
  <c r="Q26" i="4"/>
  <c r="S26" i="4"/>
  <c r="R27" i="4"/>
  <c r="S28" i="4"/>
  <c r="R29" i="4"/>
  <c r="Q30" i="4"/>
  <c r="R31" i="4"/>
  <c r="Q32" i="4"/>
  <c r="S32" i="4"/>
  <c r="Q34" i="4"/>
  <c r="S34" i="4"/>
  <c r="R35" i="4"/>
  <c r="S36" i="4"/>
  <c r="R37" i="4"/>
  <c r="Q38" i="4"/>
  <c r="R39" i="4"/>
  <c r="Q40" i="4"/>
  <c r="S40" i="4"/>
  <c r="Q42" i="4"/>
  <c r="S42" i="4"/>
  <c r="R43" i="4"/>
  <c r="S44" i="4"/>
  <c r="R45" i="4"/>
  <c r="Q46" i="4"/>
  <c r="R47" i="4"/>
  <c r="Q48" i="4"/>
  <c r="S48" i="4"/>
  <c r="Q50" i="4"/>
  <c r="S50" i="4"/>
  <c r="R51" i="4"/>
  <c r="S52" i="4"/>
  <c r="R53" i="4"/>
  <c r="Q54" i="4"/>
  <c r="R55" i="4"/>
  <c r="Q56" i="4"/>
  <c r="S56" i="4"/>
  <c r="Q58" i="4"/>
  <c r="S58" i="4"/>
  <c r="R59" i="4"/>
  <c r="S60" i="4"/>
  <c r="R61" i="4"/>
  <c r="Q62" i="4"/>
  <c r="R63" i="4"/>
  <c r="Q64" i="4"/>
  <c r="S64" i="4"/>
  <c r="Q66" i="4"/>
  <c r="S66" i="4"/>
  <c r="R67" i="4"/>
  <c r="S68" i="4"/>
  <c r="R69" i="4"/>
  <c r="Q70" i="4"/>
  <c r="R71" i="4"/>
  <c r="Q72" i="4"/>
  <c r="S72" i="4"/>
  <c r="Q74" i="4"/>
  <c r="S74" i="4"/>
  <c r="R75" i="4"/>
  <c r="S76" i="4"/>
  <c r="R77" i="4"/>
  <c r="Q78" i="4"/>
  <c r="R79" i="4"/>
  <c r="Q80" i="4"/>
  <c r="S80" i="4"/>
  <c r="Q82" i="4"/>
  <c r="S82" i="4"/>
  <c r="R83" i="4"/>
  <c r="S84" i="4"/>
  <c r="R85" i="4"/>
  <c r="Q86" i="4"/>
  <c r="R87" i="4"/>
  <c r="Q88" i="4"/>
  <c r="S88" i="4"/>
  <c r="Q90" i="4"/>
  <c r="S90" i="4"/>
  <c r="R91" i="4"/>
  <c r="S92" i="4"/>
  <c r="R93" i="4"/>
  <c r="Q94" i="4"/>
  <c r="R95" i="4"/>
  <c r="Q96" i="4"/>
  <c r="S96" i="4"/>
  <c r="Q98" i="4"/>
  <c r="S98" i="4"/>
  <c r="R99" i="4"/>
  <c r="S100" i="4"/>
  <c r="R101" i="4"/>
  <c r="Q102" i="4"/>
  <c r="R103" i="4"/>
  <c r="Q104" i="4"/>
  <c r="S104" i="4"/>
  <c r="Q106" i="4"/>
  <c r="S106" i="4"/>
  <c r="R107" i="4"/>
  <c r="S108" i="4"/>
  <c r="R109" i="4"/>
  <c r="Q110" i="4"/>
  <c r="R111" i="4"/>
  <c r="Q112" i="4"/>
  <c r="S112" i="4"/>
  <c r="Q114" i="4"/>
  <c r="S114" i="4"/>
  <c r="R115" i="4"/>
  <c r="S116" i="4"/>
  <c r="R117" i="4"/>
  <c r="Q118" i="4"/>
  <c r="R119" i="4"/>
  <c r="Q120" i="4"/>
  <c r="S120" i="4"/>
  <c r="Q122" i="4"/>
  <c r="S122" i="4"/>
  <c r="R123" i="4"/>
  <c r="S124" i="4"/>
  <c r="R125" i="4"/>
  <c r="Q126" i="4"/>
  <c r="R127" i="4"/>
  <c r="Q128" i="4"/>
  <c r="S128" i="4"/>
  <c r="Q130" i="4"/>
  <c r="S130" i="4"/>
  <c r="R131" i="4"/>
  <c r="S132" i="4"/>
  <c r="R133" i="4"/>
  <c r="Q134" i="4"/>
  <c r="R135" i="4"/>
  <c r="Q136" i="4"/>
  <c r="S136" i="4"/>
  <c r="Q138" i="4"/>
  <c r="S138" i="4"/>
  <c r="R139" i="4"/>
  <c r="S140" i="4"/>
  <c r="R141" i="4"/>
  <c r="Q142" i="4"/>
  <c r="R143" i="4"/>
  <c r="Q144" i="4"/>
  <c r="S144" i="4"/>
  <c r="Q146" i="4"/>
  <c r="S146" i="4"/>
  <c r="R147" i="4"/>
  <c r="S148" i="4"/>
  <c r="R149" i="4"/>
  <c r="Q150" i="4"/>
  <c r="R151" i="4"/>
  <c r="Q152" i="4"/>
  <c r="S152" i="4"/>
  <c r="Q154" i="4"/>
  <c r="S154" i="4"/>
  <c r="R155" i="4"/>
  <c r="S156" i="4"/>
  <c r="R157" i="4"/>
  <c r="Q158" i="4"/>
  <c r="R159" i="4"/>
  <c r="Q160" i="4"/>
  <c r="S160" i="4"/>
  <c r="L15" i="4"/>
  <c r="Q15" i="4" s="1"/>
  <c r="M15" i="4"/>
  <c r="N15" i="4"/>
  <c r="S15" i="4" s="1"/>
  <c r="L16" i="4"/>
  <c r="M16" i="4"/>
  <c r="R16" i="4" s="1"/>
  <c r="N16" i="4"/>
  <c r="L17" i="4"/>
  <c r="Q17" i="4" s="1"/>
  <c r="M17" i="4"/>
  <c r="R17" i="4" s="1"/>
  <c r="N17" i="4"/>
  <c r="S17" i="4" s="1"/>
  <c r="L18" i="4"/>
  <c r="M18" i="4"/>
  <c r="R18" i="4" s="1"/>
  <c r="N18" i="4"/>
  <c r="L19" i="4"/>
  <c r="Q19" i="4" s="1"/>
  <c r="M19" i="4"/>
  <c r="N19" i="4"/>
  <c r="S19" i="4" s="1"/>
  <c r="L20" i="4"/>
  <c r="Q20" i="4" s="1"/>
  <c r="M20" i="4"/>
  <c r="R20" i="4" s="1"/>
  <c r="N20" i="4"/>
  <c r="L21" i="4"/>
  <c r="Q21" i="4" s="1"/>
  <c r="M21" i="4"/>
  <c r="N21" i="4"/>
  <c r="S21" i="4" s="1"/>
  <c r="L22" i="4"/>
  <c r="M22" i="4"/>
  <c r="R22" i="4" s="1"/>
  <c r="N22" i="4"/>
  <c r="S22" i="4" s="1"/>
  <c r="L23" i="4"/>
  <c r="Q23" i="4" s="1"/>
  <c r="M23" i="4"/>
  <c r="N23" i="4"/>
  <c r="S23" i="4" s="1"/>
  <c r="L24" i="4"/>
  <c r="M24" i="4"/>
  <c r="R24" i="4" s="1"/>
  <c r="N24" i="4"/>
  <c r="L25" i="4"/>
  <c r="Q25" i="4" s="1"/>
  <c r="M25" i="4"/>
  <c r="R25" i="4" s="1"/>
  <c r="N25" i="4"/>
  <c r="S25" i="4" s="1"/>
  <c r="L26" i="4"/>
  <c r="M26" i="4"/>
  <c r="R26" i="4" s="1"/>
  <c r="N26" i="4"/>
  <c r="L27" i="4"/>
  <c r="Q27" i="4" s="1"/>
  <c r="M27" i="4"/>
  <c r="N27" i="4"/>
  <c r="S27" i="4" s="1"/>
  <c r="L28" i="4"/>
  <c r="Q28" i="4" s="1"/>
  <c r="M28" i="4"/>
  <c r="R28" i="4" s="1"/>
  <c r="N28" i="4"/>
  <c r="L29" i="4"/>
  <c r="Q29" i="4" s="1"/>
  <c r="M29" i="4"/>
  <c r="N29" i="4"/>
  <c r="S29" i="4" s="1"/>
  <c r="L30" i="4"/>
  <c r="M30" i="4"/>
  <c r="R30" i="4" s="1"/>
  <c r="N30" i="4"/>
  <c r="S30" i="4" s="1"/>
  <c r="L31" i="4"/>
  <c r="Q31" i="4" s="1"/>
  <c r="M31" i="4"/>
  <c r="N31" i="4"/>
  <c r="S31" i="4" s="1"/>
  <c r="L32" i="4"/>
  <c r="M32" i="4"/>
  <c r="R32" i="4" s="1"/>
  <c r="N32" i="4"/>
  <c r="L33" i="4"/>
  <c r="Q33" i="4" s="1"/>
  <c r="M33" i="4"/>
  <c r="R33" i="4" s="1"/>
  <c r="N33" i="4"/>
  <c r="S33" i="4" s="1"/>
  <c r="L34" i="4"/>
  <c r="M34" i="4"/>
  <c r="R34" i="4" s="1"/>
  <c r="N34" i="4"/>
  <c r="L35" i="4"/>
  <c r="Q35" i="4" s="1"/>
  <c r="M35" i="4"/>
  <c r="N35" i="4"/>
  <c r="S35" i="4" s="1"/>
  <c r="L36" i="4"/>
  <c r="Q36" i="4" s="1"/>
  <c r="M36" i="4"/>
  <c r="R36" i="4" s="1"/>
  <c r="N36" i="4"/>
  <c r="L37" i="4"/>
  <c r="Q37" i="4" s="1"/>
  <c r="M37" i="4"/>
  <c r="N37" i="4"/>
  <c r="S37" i="4" s="1"/>
  <c r="L38" i="4"/>
  <c r="M38" i="4"/>
  <c r="R38" i="4" s="1"/>
  <c r="N38" i="4"/>
  <c r="S38" i="4" s="1"/>
  <c r="L39" i="4"/>
  <c r="Q39" i="4" s="1"/>
  <c r="M39" i="4"/>
  <c r="N39" i="4"/>
  <c r="S39" i="4" s="1"/>
  <c r="L40" i="4"/>
  <c r="M40" i="4"/>
  <c r="R40" i="4" s="1"/>
  <c r="N40" i="4"/>
  <c r="L41" i="4"/>
  <c r="Q41" i="4" s="1"/>
  <c r="M41" i="4"/>
  <c r="R41" i="4" s="1"/>
  <c r="N41" i="4"/>
  <c r="S41" i="4" s="1"/>
  <c r="L42" i="4"/>
  <c r="M42" i="4"/>
  <c r="R42" i="4" s="1"/>
  <c r="N42" i="4"/>
  <c r="L43" i="4"/>
  <c r="Q43" i="4" s="1"/>
  <c r="M43" i="4"/>
  <c r="N43" i="4"/>
  <c r="S43" i="4" s="1"/>
  <c r="L44" i="4"/>
  <c r="Q44" i="4" s="1"/>
  <c r="M44" i="4"/>
  <c r="R44" i="4" s="1"/>
  <c r="N44" i="4"/>
  <c r="L45" i="4"/>
  <c r="Q45" i="4" s="1"/>
  <c r="M45" i="4"/>
  <c r="N45" i="4"/>
  <c r="S45" i="4" s="1"/>
  <c r="L46" i="4"/>
  <c r="M46" i="4"/>
  <c r="R46" i="4" s="1"/>
  <c r="N46" i="4"/>
  <c r="S46" i="4" s="1"/>
  <c r="L47" i="4"/>
  <c r="Q47" i="4" s="1"/>
  <c r="M47" i="4"/>
  <c r="N47" i="4"/>
  <c r="S47" i="4" s="1"/>
  <c r="L48" i="4"/>
  <c r="M48" i="4"/>
  <c r="R48" i="4" s="1"/>
  <c r="N48" i="4"/>
  <c r="L49" i="4"/>
  <c r="Q49" i="4" s="1"/>
  <c r="M49" i="4"/>
  <c r="R49" i="4" s="1"/>
  <c r="N49" i="4"/>
  <c r="S49" i="4" s="1"/>
  <c r="L50" i="4"/>
  <c r="M50" i="4"/>
  <c r="R50" i="4" s="1"/>
  <c r="N50" i="4"/>
  <c r="L51" i="4"/>
  <c r="Q51" i="4" s="1"/>
  <c r="M51" i="4"/>
  <c r="N51" i="4"/>
  <c r="S51" i="4" s="1"/>
  <c r="L52" i="4"/>
  <c r="Q52" i="4" s="1"/>
  <c r="M52" i="4"/>
  <c r="R52" i="4" s="1"/>
  <c r="N52" i="4"/>
  <c r="L53" i="4"/>
  <c r="Q53" i="4" s="1"/>
  <c r="M53" i="4"/>
  <c r="N53" i="4"/>
  <c r="S53" i="4" s="1"/>
  <c r="L54" i="4"/>
  <c r="M54" i="4"/>
  <c r="R54" i="4" s="1"/>
  <c r="N54" i="4"/>
  <c r="S54" i="4" s="1"/>
  <c r="L55" i="4"/>
  <c r="Q55" i="4" s="1"/>
  <c r="M55" i="4"/>
  <c r="N55" i="4"/>
  <c r="S55" i="4" s="1"/>
  <c r="L56" i="4"/>
  <c r="M56" i="4"/>
  <c r="R56" i="4" s="1"/>
  <c r="N56" i="4"/>
  <c r="L57" i="4"/>
  <c r="Q57" i="4" s="1"/>
  <c r="M57" i="4"/>
  <c r="R57" i="4" s="1"/>
  <c r="N57" i="4"/>
  <c r="S57" i="4" s="1"/>
  <c r="L58" i="4"/>
  <c r="M58" i="4"/>
  <c r="R58" i="4" s="1"/>
  <c r="N58" i="4"/>
  <c r="L59" i="4"/>
  <c r="Q59" i="4" s="1"/>
  <c r="M59" i="4"/>
  <c r="N59" i="4"/>
  <c r="S59" i="4" s="1"/>
  <c r="L60" i="4"/>
  <c r="Q60" i="4" s="1"/>
  <c r="M60" i="4"/>
  <c r="R60" i="4" s="1"/>
  <c r="N60" i="4"/>
  <c r="L61" i="4"/>
  <c r="Q61" i="4" s="1"/>
  <c r="M61" i="4"/>
  <c r="N61" i="4"/>
  <c r="S61" i="4" s="1"/>
  <c r="L62" i="4"/>
  <c r="M62" i="4"/>
  <c r="R62" i="4" s="1"/>
  <c r="N62" i="4"/>
  <c r="S62" i="4" s="1"/>
  <c r="L63" i="4"/>
  <c r="Q63" i="4" s="1"/>
  <c r="M63" i="4"/>
  <c r="N63" i="4"/>
  <c r="S63" i="4" s="1"/>
  <c r="L64" i="4"/>
  <c r="M64" i="4"/>
  <c r="R64" i="4" s="1"/>
  <c r="N64" i="4"/>
  <c r="L65" i="4"/>
  <c r="Q65" i="4" s="1"/>
  <c r="M65" i="4"/>
  <c r="R65" i="4" s="1"/>
  <c r="N65" i="4"/>
  <c r="S65" i="4" s="1"/>
  <c r="L66" i="4"/>
  <c r="M66" i="4"/>
  <c r="R66" i="4" s="1"/>
  <c r="N66" i="4"/>
  <c r="L67" i="4"/>
  <c r="Q67" i="4" s="1"/>
  <c r="M67" i="4"/>
  <c r="N67" i="4"/>
  <c r="S67" i="4" s="1"/>
  <c r="L68" i="4"/>
  <c r="Q68" i="4" s="1"/>
  <c r="M68" i="4"/>
  <c r="R68" i="4" s="1"/>
  <c r="N68" i="4"/>
  <c r="L69" i="4"/>
  <c r="Q69" i="4" s="1"/>
  <c r="M69" i="4"/>
  <c r="N69" i="4"/>
  <c r="S69" i="4" s="1"/>
  <c r="L70" i="4"/>
  <c r="M70" i="4"/>
  <c r="R70" i="4" s="1"/>
  <c r="N70" i="4"/>
  <c r="S70" i="4" s="1"/>
  <c r="L71" i="4"/>
  <c r="Q71" i="4" s="1"/>
  <c r="M71" i="4"/>
  <c r="N71" i="4"/>
  <c r="S71" i="4" s="1"/>
  <c r="L72" i="4"/>
  <c r="M72" i="4"/>
  <c r="R72" i="4" s="1"/>
  <c r="N72" i="4"/>
  <c r="L73" i="4"/>
  <c r="Q73" i="4" s="1"/>
  <c r="M73" i="4"/>
  <c r="R73" i="4" s="1"/>
  <c r="N73" i="4"/>
  <c r="S73" i="4" s="1"/>
  <c r="L74" i="4"/>
  <c r="M74" i="4"/>
  <c r="R74" i="4" s="1"/>
  <c r="N74" i="4"/>
  <c r="L75" i="4"/>
  <c r="Q75" i="4" s="1"/>
  <c r="M75" i="4"/>
  <c r="N75" i="4"/>
  <c r="S75" i="4" s="1"/>
  <c r="L76" i="4"/>
  <c r="Q76" i="4" s="1"/>
  <c r="M76" i="4"/>
  <c r="R76" i="4" s="1"/>
  <c r="N76" i="4"/>
  <c r="L77" i="4"/>
  <c r="Q77" i="4" s="1"/>
  <c r="M77" i="4"/>
  <c r="N77" i="4"/>
  <c r="S77" i="4" s="1"/>
  <c r="L78" i="4"/>
  <c r="M78" i="4"/>
  <c r="R78" i="4" s="1"/>
  <c r="N78" i="4"/>
  <c r="S78" i="4" s="1"/>
  <c r="L79" i="4"/>
  <c r="Q79" i="4" s="1"/>
  <c r="M79" i="4"/>
  <c r="N79" i="4"/>
  <c r="S79" i="4" s="1"/>
  <c r="L80" i="4"/>
  <c r="M80" i="4"/>
  <c r="R80" i="4" s="1"/>
  <c r="N80" i="4"/>
  <c r="L81" i="4"/>
  <c r="Q81" i="4" s="1"/>
  <c r="M81" i="4"/>
  <c r="R81" i="4" s="1"/>
  <c r="N81" i="4"/>
  <c r="S81" i="4" s="1"/>
  <c r="L82" i="4"/>
  <c r="M82" i="4"/>
  <c r="R82" i="4" s="1"/>
  <c r="N82" i="4"/>
  <c r="L83" i="4"/>
  <c r="Q83" i="4" s="1"/>
  <c r="M83" i="4"/>
  <c r="N83" i="4"/>
  <c r="S83" i="4" s="1"/>
  <c r="L84" i="4"/>
  <c r="Q84" i="4" s="1"/>
  <c r="M84" i="4"/>
  <c r="R84" i="4" s="1"/>
  <c r="N84" i="4"/>
  <c r="L85" i="4"/>
  <c r="Q85" i="4" s="1"/>
  <c r="M85" i="4"/>
  <c r="N85" i="4"/>
  <c r="S85" i="4" s="1"/>
  <c r="L86" i="4"/>
  <c r="M86" i="4"/>
  <c r="R86" i="4" s="1"/>
  <c r="N86" i="4"/>
  <c r="S86" i="4" s="1"/>
  <c r="L87" i="4"/>
  <c r="Q87" i="4" s="1"/>
  <c r="M87" i="4"/>
  <c r="N87" i="4"/>
  <c r="S87" i="4" s="1"/>
  <c r="L88" i="4"/>
  <c r="M88" i="4"/>
  <c r="R88" i="4" s="1"/>
  <c r="N88" i="4"/>
  <c r="L89" i="4"/>
  <c r="Q89" i="4" s="1"/>
  <c r="M89" i="4"/>
  <c r="R89" i="4" s="1"/>
  <c r="N89" i="4"/>
  <c r="S89" i="4" s="1"/>
  <c r="L90" i="4"/>
  <c r="M90" i="4"/>
  <c r="R90" i="4" s="1"/>
  <c r="N90" i="4"/>
  <c r="L91" i="4"/>
  <c r="Q91" i="4" s="1"/>
  <c r="M91" i="4"/>
  <c r="N91" i="4"/>
  <c r="S91" i="4" s="1"/>
  <c r="L92" i="4"/>
  <c r="Q92" i="4" s="1"/>
  <c r="M92" i="4"/>
  <c r="R92" i="4" s="1"/>
  <c r="N92" i="4"/>
  <c r="L93" i="4"/>
  <c r="Q93" i="4" s="1"/>
  <c r="M93" i="4"/>
  <c r="N93" i="4"/>
  <c r="S93" i="4" s="1"/>
  <c r="L94" i="4"/>
  <c r="M94" i="4"/>
  <c r="R94" i="4" s="1"/>
  <c r="N94" i="4"/>
  <c r="S94" i="4" s="1"/>
  <c r="L95" i="4"/>
  <c r="Q95" i="4" s="1"/>
  <c r="M95" i="4"/>
  <c r="N95" i="4"/>
  <c r="S95" i="4" s="1"/>
  <c r="L96" i="4"/>
  <c r="M96" i="4"/>
  <c r="R96" i="4" s="1"/>
  <c r="N96" i="4"/>
  <c r="L97" i="4"/>
  <c r="Q97" i="4" s="1"/>
  <c r="M97" i="4"/>
  <c r="R97" i="4" s="1"/>
  <c r="N97" i="4"/>
  <c r="S97" i="4" s="1"/>
  <c r="L98" i="4"/>
  <c r="M98" i="4"/>
  <c r="R98" i="4" s="1"/>
  <c r="N98" i="4"/>
  <c r="L99" i="4"/>
  <c r="Q99" i="4" s="1"/>
  <c r="M99" i="4"/>
  <c r="N99" i="4"/>
  <c r="S99" i="4" s="1"/>
  <c r="L100" i="4"/>
  <c r="Q100" i="4" s="1"/>
  <c r="M100" i="4"/>
  <c r="R100" i="4" s="1"/>
  <c r="N100" i="4"/>
  <c r="L101" i="4"/>
  <c r="Q101" i="4" s="1"/>
  <c r="M101" i="4"/>
  <c r="N101" i="4"/>
  <c r="S101" i="4" s="1"/>
  <c r="L102" i="4"/>
  <c r="M102" i="4"/>
  <c r="R102" i="4" s="1"/>
  <c r="N102" i="4"/>
  <c r="S102" i="4" s="1"/>
  <c r="L103" i="4"/>
  <c r="Q103" i="4" s="1"/>
  <c r="M103" i="4"/>
  <c r="N103" i="4"/>
  <c r="S103" i="4" s="1"/>
  <c r="L104" i="4"/>
  <c r="M104" i="4"/>
  <c r="R104" i="4" s="1"/>
  <c r="N104" i="4"/>
  <c r="L105" i="4"/>
  <c r="Q105" i="4" s="1"/>
  <c r="M105" i="4"/>
  <c r="R105" i="4" s="1"/>
  <c r="N105" i="4"/>
  <c r="S105" i="4" s="1"/>
  <c r="L106" i="4"/>
  <c r="M106" i="4"/>
  <c r="R106" i="4" s="1"/>
  <c r="N106" i="4"/>
  <c r="L107" i="4"/>
  <c r="Q107" i="4" s="1"/>
  <c r="M107" i="4"/>
  <c r="N107" i="4"/>
  <c r="S107" i="4" s="1"/>
  <c r="L108" i="4"/>
  <c r="Q108" i="4" s="1"/>
  <c r="M108" i="4"/>
  <c r="R108" i="4" s="1"/>
  <c r="N108" i="4"/>
  <c r="L109" i="4"/>
  <c r="Q109" i="4" s="1"/>
  <c r="M109" i="4"/>
  <c r="N109" i="4"/>
  <c r="S109" i="4" s="1"/>
  <c r="L110" i="4"/>
  <c r="M110" i="4"/>
  <c r="R110" i="4" s="1"/>
  <c r="N110" i="4"/>
  <c r="S110" i="4" s="1"/>
  <c r="L111" i="4"/>
  <c r="Q111" i="4" s="1"/>
  <c r="M111" i="4"/>
  <c r="N111" i="4"/>
  <c r="S111" i="4" s="1"/>
  <c r="L112" i="4"/>
  <c r="M112" i="4"/>
  <c r="R112" i="4" s="1"/>
  <c r="N112" i="4"/>
  <c r="L113" i="4"/>
  <c r="Q113" i="4" s="1"/>
  <c r="M113" i="4"/>
  <c r="R113" i="4" s="1"/>
  <c r="N113" i="4"/>
  <c r="S113" i="4" s="1"/>
  <c r="L114" i="4"/>
  <c r="M114" i="4"/>
  <c r="R114" i="4" s="1"/>
  <c r="N114" i="4"/>
  <c r="L115" i="4"/>
  <c r="Q115" i="4" s="1"/>
  <c r="M115" i="4"/>
  <c r="N115" i="4"/>
  <c r="S115" i="4" s="1"/>
  <c r="L116" i="4"/>
  <c r="Q116" i="4" s="1"/>
  <c r="M116" i="4"/>
  <c r="R116" i="4" s="1"/>
  <c r="N116" i="4"/>
  <c r="L117" i="4"/>
  <c r="Q117" i="4" s="1"/>
  <c r="M117" i="4"/>
  <c r="N117" i="4"/>
  <c r="S117" i="4" s="1"/>
  <c r="L118" i="4"/>
  <c r="M118" i="4"/>
  <c r="R118" i="4" s="1"/>
  <c r="N118" i="4"/>
  <c r="S118" i="4" s="1"/>
  <c r="L119" i="4"/>
  <c r="Q119" i="4" s="1"/>
  <c r="M119" i="4"/>
  <c r="N119" i="4"/>
  <c r="S119" i="4" s="1"/>
  <c r="L120" i="4"/>
  <c r="M120" i="4"/>
  <c r="R120" i="4" s="1"/>
  <c r="N120" i="4"/>
  <c r="L121" i="4"/>
  <c r="Q121" i="4" s="1"/>
  <c r="M121" i="4"/>
  <c r="R121" i="4" s="1"/>
  <c r="N121" i="4"/>
  <c r="S121" i="4" s="1"/>
  <c r="L122" i="4"/>
  <c r="M122" i="4"/>
  <c r="R122" i="4" s="1"/>
  <c r="N122" i="4"/>
  <c r="L123" i="4"/>
  <c r="Q123" i="4" s="1"/>
  <c r="M123" i="4"/>
  <c r="N123" i="4"/>
  <c r="S123" i="4" s="1"/>
  <c r="L124" i="4"/>
  <c r="Q124" i="4" s="1"/>
  <c r="M124" i="4"/>
  <c r="R124" i="4" s="1"/>
  <c r="N124" i="4"/>
  <c r="L125" i="4"/>
  <c r="Q125" i="4" s="1"/>
  <c r="M125" i="4"/>
  <c r="N125" i="4"/>
  <c r="S125" i="4" s="1"/>
  <c r="L126" i="4"/>
  <c r="M126" i="4"/>
  <c r="R126" i="4" s="1"/>
  <c r="N126" i="4"/>
  <c r="S126" i="4" s="1"/>
  <c r="L127" i="4"/>
  <c r="Q127" i="4" s="1"/>
  <c r="M127" i="4"/>
  <c r="N127" i="4"/>
  <c r="S127" i="4" s="1"/>
  <c r="L128" i="4"/>
  <c r="M128" i="4"/>
  <c r="R128" i="4" s="1"/>
  <c r="N128" i="4"/>
  <c r="L129" i="4"/>
  <c r="Q129" i="4" s="1"/>
  <c r="M129" i="4"/>
  <c r="R129" i="4" s="1"/>
  <c r="N129" i="4"/>
  <c r="S129" i="4" s="1"/>
  <c r="L130" i="4"/>
  <c r="M130" i="4"/>
  <c r="R130" i="4" s="1"/>
  <c r="N130" i="4"/>
  <c r="L131" i="4"/>
  <c r="Q131" i="4" s="1"/>
  <c r="M131" i="4"/>
  <c r="N131" i="4"/>
  <c r="S131" i="4" s="1"/>
  <c r="L132" i="4"/>
  <c r="Q132" i="4" s="1"/>
  <c r="M132" i="4"/>
  <c r="R132" i="4" s="1"/>
  <c r="N132" i="4"/>
  <c r="L133" i="4"/>
  <c r="Q133" i="4" s="1"/>
  <c r="M133" i="4"/>
  <c r="N133" i="4"/>
  <c r="S133" i="4" s="1"/>
  <c r="L134" i="4"/>
  <c r="M134" i="4"/>
  <c r="R134" i="4" s="1"/>
  <c r="N134" i="4"/>
  <c r="S134" i="4" s="1"/>
  <c r="L135" i="4"/>
  <c r="Q135" i="4" s="1"/>
  <c r="M135" i="4"/>
  <c r="N135" i="4"/>
  <c r="S135" i="4" s="1"/>
  <c r="L136" i="4"/>
  <c r="M136" i="4"/>
  <c r="R136" i="4" s="1"/>
  <c r="N136" i="4"/>
  <c r="L137" i="4"/>
  <c r="Q137" i="4" s="1"/>
  <c r="M137" i="4"/>
  <c r="R137" i="4" s="1"/>
  <c r="N137" i="4"/>
  <c r="S137" i="4" s="1"/>
  <c r="L138" i="4"/>
  <c r="M138" i="4"/>
  <c r="R138" i="4" s="1"/>
  <c r="N138" i="4"/>
  <c r="L139" i="4"/>
  <c r="Q139" i="4" s="1"/>
  <c r="M139" i="4"/>
  <c r="N139" i="4"/>
  <c r="S139" i="4" s="1"/>
  <c r="L140" i="4"/>
  <c r="Q140" i="4" s="1"/>
  <c r="M140" i="4"/>
  <c r="R140" i="4" s="1"/>
  <c r="N140" i="4"/>
  <c r="L141" i="4"/>
  <c r="Q141" i="4" s="1"/>
  <c r="M141" i="4"/>
  <c r="N141" i="4"/>
  <c r="S141" i="4" s="1"/>
  <c r="L142" i="4"/>
  <c r="M142" i="4"/>
  <c r="R142" i="4" s="1"/>
  <c r="N142" i="4"/>
  <c r="S142" i="4" s="1"/>
  <c r="L143" i="4"/>
  <c r="Q143" i="4" s="1"/>
  <c r="M143" i="4"/>
  <c r="N143" i="4"/>
  <c r="S143" i="4" s="1"/>
  <c r="L144" i="4"/>
  <c r="M144" i="4"/>
  <c r="R144" i="4" s="1"/>
  <c r="N144" i="4"/>
  <c r="L145" i="4"/>
  <c r="Q145" i="4" s="1"/>
  <c r="M145" i="4"/>
  <c r="R145" i="4" s="1"/>
  <c r="N145" i="4"/>
  <c r="S145" i="4" s="1"/>
  <c r="L146" i="4"/>
  <c r="M146" i="4"/>
  <c r="R146" i="4" s="1"/>
  <c r="N146" i="4"/>
  <c r="L147" i="4"/>
  <c r="Q147" i="4" s="1"/>
  <c r="M147" i="4"/>
  <c r="N147" i="4"/>
  <c r="S147" i="4" s="1"/>
  <c r="L148" i="4"/>
  <c r="Q148" i="4" s="1"/>
  <c r="M148" i="4"/>
  <c r="R148" i="4" s="1"/>
  <c r="N148" i="4"/>
  <c r="L149" i="4"/>
  <c r="Q149" i="4" s="1"/>
  <c r="M149" i="4"/>
  <c r="N149" i="4"/>
  <c r="S149" i="4" s="1"/>
  <c r="L150" i="4"/>
  <c r="M150" i="4"/>
  <c r="R150" i="4" s="1"/>
  <c r="N150" i="4"/>
  <c r="S150" i="4" s="1"/>
  <c r="L151" i="4"/>
  <c r="Q151" i="4" s="1"/>
  <c r="M151" i="4"/>
  <c r="N151" i="4"/>
  <c r="S151" i="4" s="1"/>
  <c r="L152" i="4"/>
  <c r="M152" i="4"/>
  <c r="R152" i="4" s="1"/>
  <c r="N152" i="4"/>
  <c r="L153" i="4"/>
  <c r="Q153" i="4" s="1"/>
  <c r="M153" i="4"/>
  <c r="R153" i="4" s="1"/>
  <c r="N153" i="4"/>
  <c r="S153" i="4" s="1"/>
  <c r="L154" i="4"/>
  <c r="M154" i="4"/>
  <c r="R154" i="4" s="1"/>
  <c r="N154" i="4"/>
  <c r="L155" i="4"/>
  <c r="Q155" i="4" s="1"/>
  <c r="M155" i="4"/>
  <c r="N155" i="4"/>
  <c r="S155" i="4" s="1"/>
  <c r="L156" i="4"/>
  <c r="Q156" i="4" s="1"/>
  <c r="M156" i="4"/>
  <c r="R156" i="4" s="1"/>
  <c r="N156" i="4"/>
  <c r="L157" i="4"/>
  <c r="Q157" i="4" s="1"/>
  <c r="M157" i="4"/>
  <c r="N157" i="4"/>
  <c r="S157" i="4" s="1"/>
  <c r="L158" i="4"/>
  <c r="M158" i="4"/>
  <c r="R158" i="4" s="1"/>
  <c r="N158" i="4"/>
  <c r="S158" i="4" s="1"/>
  <c r="L159" i="4"/>
  <c r="Q159" i="4" s="1"/>
  <c r="M159" i="4"/>
  <c r="N159" i="4"/>
  <c r="S159" i="4" s="1"/>
  <c r="L160" i="4"/>
  <c r="M160" i="4"/>
  <c r="R160" i="4" s="1"/>
  <c r="N160" i="4"/>
  <c r="L161" i="4"/>
  <c r="Q161" i="4" s="1"/>
  <c r="M161" i="4"/>
  <c r="R161" i="4" s="1"/>
  <c r="N161" i="4"/>
  <c r="S161" i="4" s="1"/>
  <c r="L50" i="6" l="1"/>
  <c r="S50" i="6"/>
  <c r="B49" i="6"/>
  <c r="D48" i="6"/>
  <c r="C50" i="6"/>
  <c r="N46" i="6"/>
  <c r="O46" i="6" s="1"/>
  <c r="T48" i="6"/>
  <c r="L51" i="6" l="1"/>
  <c r="S51" i="6"/>
  <c r="B50" i="6"/>
  <c r="D49" i="6"/>
  <c r="C51" i="6"/>
  <c r="T49" i="6"/>
  <c r="N47" i="6"/>
  <c r="O47" i="6" s="1"/>
  <c r="L52" i="6" l="1"/>
  <c r="S52" i="6"/>
  <c r="N48" i="6"/>
  <c r="O48" i="6" s="1"/>
  <c r="B51" i="6"/>
  <c r="D50" i="6"/>
  <c r="C52" i="6"/>
  <c r="T50" i="6"/>
  <c r="K53" i="6" l="1"/>
  <c r="L53" i="6"/>
  <c r="B52" i="6"/>
  <c r="D51" i="6"/>
  <c r="C53" i="6"/>
  <c r="T51" i="6"/>
  <c r="N49" i="6"/>
  <c r="O49" i="6" s="1"/>
  <c r="X9" i="6" l="1"/>
  <c r="S53" i="6"/>
  <c r="N50" i="6"/>
  <c r="O50" i="6" s="1"/>
  <c r="N51" i="6"/>
  <c r="O51" i="6" s="1"/>
  <c r="B53" i="6"/>
  <c r="D53" i="6" s="1"/>
  <c r="D52" i="6"/>
  <c r="T52" i="6"/>
  <c r="T53" i="6" l="1"/>
  <c r="X14" i="6" s="1"/>
  <c r="N52" i="6" l="1"/>
  <c r="O52" i="6" s="1"/>
  <c r="X8" i="6"/>
  <c r="X5" i="6"/>
  <c r="X6" i="6"/>
  <c r="X7" i="6"/>
  <c r="N53" i="6" l="1"/>
  <c r="O53" i="6" s="1"/>
  <c r="X3" i="6" l="1"/>
  <c r="X11" i="6" s="1"/>
  <c r="X18" i="6"/>
  <c r="X16" i="6" s="1"/>
  <c r="X15" i="6" l="1"/>
</calcChain>
</file>

<file path=xl/sharedStrings.xml><?xml version="1.0" encoding="utf-8"?>
<sst xmlns="http://schemas.openxmlformats.org/spreadsheetml/2006/main" count="684" uniqueCount="102">
  <si>
    <t>Tavole di mortalità della popolazione residente Italia - Maschi e femmine - Anno 2024</t>
  </si>
  <si>
    <t>Età  x</t>
  </si>
  <si>
    <t>Sopravviventi  lx</t>
  </si>
  <si>
    <t>Decessi  dx</t>
  </si>
  <si>
    <t>Probabilità di morte (per mille)  qx</t>
  </si>
  <si>
    <t>Anni vissuti  Lx</t>
  </si>
  <si>
    <t>Probabilità prospettive di sopravvivenza  Px</t>
  </si>
  <si>
    <t>Speranza di vita  ex</t>
  </si>
  <si>
    <t>Note</t>
  </si>
  <si>
    <t>s</t>
  </si>
  <si>
    <t>Note: s = stima</t>
  </si>
  <si>
    <t>Tavole di mortalità della popolazione residente Italia - Maschi - Anno 2024</t>
  </si>
  <si>
    <t>Euro</t>
  </si>
  <si>
    <t>EUR_31_03_2025_SWP_LLP_20_EXT_40_UFR_3.30</t>
  </si>
  <si>
    <t>Main menu</t>
  </si>
  <si>
    <t>Coupon_freq</t>
  </si>
  <si>
    <t>LLP</t>
  </si>
  <si>
    <t>Convergence</t>
  </si>
  <si>
    <t>UFR</t>
  </si>
  <si>
    <t>alpha</t>
  </si>
  <si>
    <t>CRA</t>
  </si>
  <si>
    <t>VA</t>
  </si>
  <si>
    <t>RFR_spot_no_VA</t>
  </si>
  <si>
    <t>Spot_NO_VA_shock_UP</t>
  </si>
  <si>
    <t>Spot_NO_VA_shock_DOWN</t>
  </si>
  <si>
    <t/>
  </si>
  <si>
    <t xml:space="preserve">BASE </t>
  </si>
  <si>
    <t>shock_UP</t>
  </si>
  <si>
    <t>shock_DOWN</t>
  </si>
  <si>
    <t>DISCOUNTS</t>
  </si>
  <si>
    <t>FORWARD DISCOUNTS</t>
  </si>
  <si>
    <t>FORWARD RATES (CONTINUOUSLY COMPOUNDED)</t>
  </si>
  <si>
    <t>x</t>
  </si>
  <si>
    <t>F0 (=C0)</t>
  </si>
  <si>
    <t>T - years</t>
  </si>
  <si>
    <t>INFLATION - annual</t>
  </si>
  <si>
    <t>LAPSE - penalty</t>
  </si>
  <si>
    <t>REGULAR REDUCTION - RD</t>
  </si>
  <si>
    <t>COMMISSION - COMM</t>
  </si>
  <si>
    <t>EQUITY - F0 percentage</t>
  </si>
  <si>
    <t>PROPERTY - F0 percentage</t>
  </si>
  <si>
    <t>SIGMAGBM_EQ</t>
  </si>
  <si>
    <t>SIGMAGBM_PROP</t>
  </si>
  <si>
    <t>LAPSE - flat annual rate</t>
  </si>
  <si>
    <t xml:space="preserve">EXPENSE - per policy and per year </t>
  </si>
  <si>
    <t>INSURED - type</t>
  </si>
  <si>
    <t>INSURED - number</t>
  </si>
  <si>
    <t>male</t>
  </si>
  <si>
    <t>CONTRACT DATA</t>
  </si>
  <si>
    <t>POLICYHOLDER INFORMATION</t>
  </si>
  <si>
    <t>ASSET SIMULATION</t>
  </si>
  <si>
    <t>EQUITY_DED</t>
  </si>
  <si>
    <t>PROPERTY_DED</t>
  </si>
  <si>
    <t>ASSETS_DED</t>
  </si>
  <si>
    <t>PROBABILITIES</t>
  </si>
  <si>
    <t>LAPSE</t>
  </si>
  <si>
    <t>LIABILITIES</t>
  </si>
  <si>
    <t>DEATH</t>
  </si>
  <si>
    <t>END</t>
  </si>
  <si>
    <t>EXPENSES</t>
  </si>
  <si>
    <t>TOTAL</t>
  </si>
  <si>
    <t>TOTAL DISCOUNTED</t>
  </si>
  <si>
    <t>SURVIVAL_PROB (given man aged 60, iP60, i=0, 1,2,…)</t>
  </si>
  <si>
    <t>NONLAPSE_PROB (non lapse up to year i=0, 1,2…)</t>
  </si>
  <si>
    <t>PROFIT</t>
  </si>
  <si>
    <t>EQ</t>
  </si>
  <si>
    <t>PROP</t>
  </si>
  <si>
    <t>ACT</t>
  </si>
  <si>
    <t>BEL</t>
  </si>
  <si>
    <t>premium</t>
  </si>
  <si>
    <t>death</t>
  </si>
  <si>
    <t>lapse</t>
  </si>
  <si>
    <t>expenses</t>
  </si>
  <si>
    <t>commision</t>
  </si>
  <si>
    <t>end</t>
  </si>
  <si>
    <t>BoF</t>
  </si>
  <si>
    <t xml:space="preserve">COMM </t>
  </si>
  <si>
    <t>PVFP</t>
  </si>
  <si>
    <t>LEAK</t>
  </si>
  <si>
    <t>PVFP_proxy</t>
  </si>
  <si>
    <t>DURATION</t>
  </si>
  <si>
    <t>TOT-EXP</t>
  </si>
  <si>
    <t>STRESS DATA</t>
  </si>
  <si>
    <t>Equity</t>
  </si>
  <si>
    <t>Property</t>
  </si>
  <si>
    <t>symm adj(30/03/25)</t>
  </si>
  <si>
    <t>Mortality</t>
  </si>
  <si>
    <t>Lapse_up</t>
  </si>
  <si>
    <t>Lapse_down</t>
  </si>
  <si>
    <t>Lapse_mass</t>
  </si>
  <si>
    <t>CAT</t>
  </si>
  <si>
    <t>expenses-infl</t>
  </si>
  <si>
    <t>Expenses</t>
  </si>
  <si>
    <t>SCR</t>
  </si>
  <si>
    <t>ΔBOF</t>
  </si>
  <si>
    <t>IR_up</t>
  </si>
  <si>
    <t>MORT</t>
  </si>
  <si>
    <t>LAPSE_up</t>
  </si>
  <si>
    <t>LAPSE_down</t>
  </si>
  <si>
    <t>LAPSE_mass</t>
  </si>
  <si>
    <t>EXP</t>
  </si>
  <si>
    <t>IR_down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</si>
</sst>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0.000%"/>
    <numFmt numFmtId="166" formatCode="_-* #,##0_-;\-* #,##0_-;_-* &quot;-&quot;??_-;_-@_-"/>
    <numFmt numFmtId="167" formatCode="0.0"/>
    <numFmt numFmtId="168" formatCode="_-* #,##0.00\ _€_-;\-* #,##0.00\ _€_-;_-* &quot;-&quot;??\ _€_-;_-@_-"/>
    <numFmt numFmtId="169" formatCode="_-* #,##0.00000\ _€_-;\-* #,##0.00000\ _€_-;_-* &quot;-&quot;??\ _€_-;_-@_-"/>
    <numFmt numFmtId="170" formatCode="0.000000"/>
  </numFmts>
  <fonts count="13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rgb="FF000099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Verdana"/>
      <family val="2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i/>
      <sz val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/>
  </cellStyleXfs>
  <cellXfs count="126">
    <xf numFmtId="0" fontId="0" fillId="0" borderId="0" xfId="0"/>
    <xf numFmtId="0" fontId="4" fillId="0" borderId="0" xfId="0" applyFont="1"/>
    <xf numFmtId="1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165" fontId="3" fillId="7" borderId="0" xfId="2" applyNumberFormat="1" applyFont="1" applyFill="1"/>
    <xf numFmtId="165" fontId="3" fillId="7" borderId="1" xfId="2" applyNumberFormat="1" applyFont="1" applyFill="1" applyBorder="1"/>
    <xf numFmtId="0" fontId="0" fillId="2" borderId="0" xfId="0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3" borderId="0" xfId="1" applyFill="1"/>
    <xf numFmtId="0" fontId="3" fillId="3" borderId="0" xfId="1" applyFill="1" applyAlignment="1">
      <alignment horizontal="center" vertical="center" wrapText="1"/>
    </xf>
    <xf numFmtId="0" fontId="3" fillId="3" borderId="1" xfId="1" applyFill="1" applyBorder="1"/>
    <xf numFmtId="0" fontId="6" fillId="3" borderId="0" xfId="1" applyFont="1" applyFill="1" applyAlignment="1">
      <alignment horizontal="right"/>
    </xf>
    <xf numFmtId="0" fontId="8" fillId="5" borderId="0" xfId="3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2" fillId="7" borderId="0" xfId="4" applyNumberFormat="1" applyFont="1" applyFill="1"/>
    <xf numFmtId="165" fontId="2" fillId="7" borderId="1" xfId="4" applyNumberFormat="1" applyFont="1" applyFill="1" applyBorder="1"/>
    <xf numFmtId="0" fontId="2" fillId="2" borderId="0" xfId="1" applyFont="1" applyFill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9" fontId="0" fillId="0" borderId="0" xfId="4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9" fontId="0" fillId="0" borderId="11" xfId="0" applyNumberFormat="1" applyBorder="1"/>
    <xf numFmtId="167" fontId="0" fillId="0" borderId="11" xfId="0" applyNumberFormat="1" applyBorder="1"/>
    <xf numFmtId="166" fontId="0" fillId="0" borderId="11" xfId="5" applyNumberFormat="1" applyFont="1" applyBorder="1"/>
    <xf numFmtId="10" fontId="0" fillId="0" borderId="11" xfId="0" applyNumberFormat="1" applyBorder="1"/>
    <xf numFmtId="10" fontId="0" fillId="0" borderId="13" xfId="0" applyNumberFormat="1" applyBorder="1"/>
    <xf numFmtId="164" fontId="0" fillId="0" borderId="11" xfId="5" applyFont="1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10" fillId="12" borderId="21" xfId="0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4" xfId="0" applyFill="1" applyBorder="1"/>
    <xf numFmtId="0" fontId="3" fillId="12" borderId="4" xfId="1" applyFill="1" applyBorder="1"/>
    <xf numFmtId="0" fontId="3" fillId="12" borderId="20" xfId="1" applyFill="1" applyBorder="1"/>
    <xf numFmtId="0" fontId="3" fillId="12" borderId="6" xfId="1" applyFill="1" applyBorder="1"/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168" fontId="0" fillId="0" borderId="25" xfId="0" applyNumberFormat="1" applyBorder="1"/>
    <xf numFmtId="169" fontId="0" fillId="0" borderId="28" xfId="0" applyNumberFormat="1" applyBorder="1"/>
    <xf numFmtId="168" fontId="0" fillId="0" borderId="27" xfId="0" applyNumberFormat="1" applyBorder="1"/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170" fontId="0" fillId="0" borderId="5" xfId="0" applyNumberFormat="1" applyBorder="1"/>
    <xf numFmtId="1" fontId="0" fillId="0" borderId="5" xfId="0" applyNumberFormat="1" applyBorder="1"/>
    <xf numFmtId="0" fontId="11" fillId="15" borderId="14" xfId="0" applyFont="1" applyFill="1" applyBorder="1"/>
    <xf numFmtId="0" fontId="0" fillId="16" borderId="4" xfId="0" applyFill="1" applyBorder="1"/>
    <xf numFmtId="0" fontId="0" fillId="16" borderId="6" xfId="0" applyFill="1" applyBorder="1"/>
    <xf numFmtId="0" fontId="0" fillId="17" borderId="15" xfId="0" applyFill="1" applyBorder="1"/>
    <xf numFmtId="0" fontId="0" fillId="17" borderId="5" xfId="0" applyFill="1" applyBorder="1"/>
    <xf numFmtId="0" fontId="0" fillId="17" borderId="7" xfId="0" applyFill="1" applyBorder="1"/>
    <xf numFmtId="0" fontId="0" fillId="17" borderId="3" xfId="0" applyFill="1" applyBorder="1"/>
    <xf numFmtId="0" fontId="11" fillId="15" borderId="2" xfId="0" applyFont="1" applyFill="1" applyBorder="1"/>
    <xf numFmtId="0" fontId="11" fillId="15" borderId="4" xfId="0" applyFont="1" applyFill="1" applyBorder="1"/>
    <xf numFmtId="0" fontId="11" fillId="15" borderId="6" xfId="0" applyFont="1" applyFill="1" applyBorder="1"/>
    <xf numFmtId="0" fontId="0" fillId="0" borderId="7" xfId="0" applyBorder="1"/>
    <xf numFmtId="168" fontId="0" fillId="0" borderId="28" xfId="0" applyNumberFormat="1" applyBorder="1"/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43" fontId="0" fillId="0" borderId="5" xfId="0" applyNumberFormat="1" applyBorder="1"/>
    <xf numFmtId="43" fontId="0" fillId="0" borderId="7" xfId="0" applyNumberFormat="1" applyBorder="1"/>
    <xf numFmtId="43" fontId="0" fillId="0" borderId="25" xfId="0" applyNumberFormat="1" applyBorder="1"/>
    <xf numFmtId="43" fontId="0" fillId="0" borderId="26" xfId="0" applyNumberFormat="1" applyBorder="1"/>
    <xf numFmtId="43" fontId="0" fillId="0" borderId="27" xfId="0" applyNumberFormat="1" applyBorder="1"/>
    <xf numFmtId="43" fontId="0" fillId="0" borderId="28" xfId="0" applyNumberFormat="1" applyBorder="1"/>
    <xf numFmtId="0" fontId="10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1" fillId="11" borderId="2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 wrapText="1"/>
    </xf>
    <xf numFmtId="0" fontId="11" fillId="11" borderId="14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wrapText="1"/>
    </xf>
    <xf numFmtId="0" fontId="0" fillId="14" borderId="24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0" fillId="0" borderId="8" xfId="0" applyFont="1" applyBorder="1"/>
    <xf numFmtId="9" fontId="0" fillId="0" borderId="9" xfId="4" applyFont="1" applyBorder="1"/>
    <xf numFmtId="0" fontId="12" fillId="0" borderId="10" xfId="0" applyFont="1" applyBorder="1"/>
    <xf numFmtId="10" fontId="10" fillId="0" borderId="11" xfId="4" applyNumberFormat="1" applyFont="1" applyBorder="1"/>
    <xf numFmtId="0" fontId="10" fillId="0" borderId="10" xfId="0" applyFont="1" applyBorder="1"/>
    <xf numFmtId="9" fontId="0" fillId="0" borderId="11" xfId="4" applyFont="1" applyBorder="1"/>
    <xf numFmtId="165" fontId="10" fillId="0" borderId="11" xfId="4" applyNumberFormat="1" applyFont="1" applyBorder="1"/>
    <xf numFmtId="0" fontId="10" fillId="0" borderId="12" xfId="0" applyFont="1" applyBorder="1"/>
    <xf numFmtId="9" fontId="0" fillId="0" borderId="13" xfId="4" applyFont="1" applyBorder="1"/>
    <xf numFmtId="0" fontId="11" fillId="11" borderId="2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  <xf numFmtId="0" fontId="11" fillId="11" borderId="16" xfId="0" applyFont="1" applyFill="1" applyBorder="1" applyAlignment="1">
      <alignment horizontal="center"/>
    </xf>
    <xf numFmtId="0" fontId="10" fillId="12" borderId="32" xfId="0" applyFont="1" applyFill="1" applyBorder="1"/>
    <xf numFmtId="0" fontId="10" fillId="12" borderId="33" xfId="0" applyFont="1" applyFill="1" applyBorder="1"/>
    <xf numFmtId="0" fontId="10" fillId="12" borderId="34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</cellXfs>
  <cellStyles count="7">
    <cellStyle name="Comma" xfId="5" builtinId="3"/>
    <cellStyle name="Hyperlink" xfId="3" builtinId="8"/>
    <cellStyle name="Normal" xfId="0" builtinId="0"/>
    <cellStyle name="Normal 2" xfId="1" xr:uid="{90B68E9A-D9AF-426C-9173-49EE869E1F96}"/>
    <cellStyle name="Normale 3" xfId="6" xr:uid="{BDCD0F30-927F-42E1-B774-2F614F4B017D}"/>
    <cellStyle name="Percent" xfId="4" builtinId="5"/>
    <cellStyle name="Percent 2" xfId="2" xr:uid="{20E97617-B557-45FC-94CE-1BBD03E8AB2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workbookViewId="0">
      <selection sqref="A1:H1"/>
    </sheetView>
  </sheetViews>
  <sheetFormatPr defaultRowHeight="15" x14ac:dyDescent="0.25"/>
  <cols>
    <col min="1" max="1" width="8.140625" customWidth="1"/>
    <col min="2" max="2" width="23" customWidth="1"/>
    <col min="3" max="3" width="14.85546875" customWidth="1"/>
    <col min="4" max="4" width="48.5703125" customWidth="1"/>
    <col min="5" max="5" width="21.5703125" customWidth="1"/>
    <col min="6" max="6" width="54" customWidth="1"/>
    <col min="7" max="7" width="27" customWidth="1"/>
    <col min="8" max="8" width="6" customWidth="1"/>
  </cols>
  <sheetData>
    <row r="1" spans="1:8" x14ac:dyDescent="0.25">
      <c r="A1" s="88" t="s">
        <v>0</v>
      </c>
      <c r="B1" s="89"/>
      <c r="C1" s="89"/>
      <c r="D1" s="89"/>
      <c r="E1" s="89"/>
      <c r="F1" s="89"/>
      <c r="G1" s="89"/>
      <c r="H1" s="89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2">
        <v>0</v>
      </c>
      <c r="B3" s="2">
        <v>100000</v>
      </c>
      <c r="C3" s="2">
        <v>257</v>
      </c>
      <c r="D3">
        <v>2.5722999999999998</v>
      </c>
      <c r="E3" s="2">
        <v>99758</v>
      </c>
      <c r="F3">
        <v>0.99974320000000005</v>
      </c>
      <c r="G3">
        <v>83.417000000000002</v>
      </c>
      <c r="H3" t="s">
        <v>9</v>
      </c>
    </row>
    <row r="4" spans="1:8" x14ac:dyDescent="0.25">
      <c r="A4" s="2">
        <v>1</v>
      </c>
      <c r="B4" s="2">
        <v>99743</v>
      </c>
      <c r="C4" s="2">
        <v>21</v>
      </c>
      <c r="D4">
        <v>0.20931</v>
      </c>
      <c r="E4" s="2">
        <v>99732</v>
      </c>
      <c r="F4">
        <v>0.99982309999999996</v>
      </c>
      <c r="G4">
        <v>82.63</v>
      </c>
      <c r="H4" t="s">
        <v>9</v>
      </c>
    </row>
    <row r="5" spans="1:8" x14ac:dyDescent="0.25">
      <c r="A5" s="2">
        <v>2</v>
      </c>
      <c r="B5" s="2">
        <v>99722</v>
      </c>
      <c r="C5" s="2">
        <v>14</v>
      </c>
      <c r="D5">
        <v>0.14446000000000001</v>
      </c>
      <c r="E5" s="2">
        <v>99715</v>
      </c>
      <c r="F5">
        <v>0.99987409999999999</v>
      </c>
      <c r="G5">
        <v>81.647999999999996</v>
      </c>
      <c r="H5" t="s">
        <v>9</v>
      </c>
    </row>
    <row r="6" spans="1:8" x14ac:dyDescent="0.25">
      <c r="A6" s="2">
        <v>3</v>
      </c>
      <c r="B6" s="2">
        <v>99707</v>
      </c>
      <c r="C6" s="2">
        <v>11</v>
      </c>
      <c r="D6">
        <v>0.10725999999999999</v>
      </c>
      <c r="E6" s="2">
        <v>99702</v>
      </c>
      <c r="F6">
        <v>0.99990230000000002</v>
      </c>
      <c r="G6">
        <v>80.659000000000006</v>
      </c>
      <c r="H6" t="s">
        <v>9</v>
      </c>
    </row>
    <row r="7" spans="1:8" x14ac:dyDescent="0.25">
      <c r="A7" s="2">
        <v>4</v>
      </c>
      <c r="B7" s="2">
        <v>99697</v>
      </c>
      <c r="C7" s="2">
        <v>9</v>
      </c>
      <c r="D7">
        <v>8.8109999999999994E-2</v>
      </c>
      <c r="E7" s="2">
        <v>99692</v>
      </c>
      <c r="F7">
        <v>0.99991280000000005</v>
      </c>
      <c r="G7">
        <v>79.668000000000006</v>
      </c>
      <c r="H7" t="s">
        <v>9</v>
      </c>
    </row>
    <row r="8" spans="1:8" x14ac:dyDescent="0.25">
      <c r="A8" s="2">
        <v>5</v>
      </c>
      <c r="B8" s="2">
        <v>99688</v>
      </c>
      <c r="C8" s="2">
        <v>9</v>
      </c>
      <c r="D8">
        <v>8.6349999999999996E-2</v>
      </c>
      <c r="E8" s="2">
        <v>99684</v>
      </c>
      <c r="F8">
        <v>0.99991359999999996</v>
      </c>
      <c r="G8">
        <v>78.674999999999997</v>
      </c>
      <c r="H8" t="s">
        <v>9</v>
      </c>
    </row>
    <row r="9" spans="1:8" x14ac:dyDescent="0.25">
      <c r="A9" s="2">
        <v>6</v>
      </c>
      <c r="B9" s="2">
        <v>99679</v>
      </c>
      <c r="C9" s="2">
        <v>9</v>
      </c>
      <c r="D9">
        <v>8.6379999999999998E-2</v>
      </c>
      <c r="E9" s="2">
        <v>99675</v>
      </c>
      <c r="F9">
        <v>0.99991600000000003</v>
      </c>
      <c r="G9">
        <v>77.682000000000002</v>
      </c>
      <c r="H9" t="s">
        <v>9</v>
      </c>
    </row>
    <row r="10" spans="1:8" x14ac:dyDescent="0.25">
      <c r="A10" s="2">
        <v>7</v>
      </c>
      <c r="B10" s="2">
        <v>99671</v>
      </c>
      <c r="C10" s="2">
        <v>8</v>
      </c>
      <c r="D10">
        <v>8.1589999999999996E-2</v>
      </c>
      <c r="E10" s="2">
        <v>99667</v>
      </c>
      <c r="F10">
        <v>0.99992020000000004</v>
      </c>
      <c r="G10">
        <v>76.688000000000002</v>
      </c>
      <c r="H10" t="s">
        <v>9</v>
      </c>
    </row>
    <row r="11" spans="1:8" x14ac:dyDescent="0.25">
      <c r="A11" s="2">
        <v>8</v>
      </c>
      <c r="B11" s="2">
        <v>99663</v>
      </c>
      <c r="C11" s="2">
        <v>8</v>
      </c>
      <c r="D11">
        <v>7.8049999999999994E-2</v>
      </c>
      <c r="E11" s="2">
        <v>99659</v>
      </c>
      <c r="F11">
        <v>0.99992369999999997</v>
      </c>
      <c r="G11">
        <v>75.694999999999993</v>
      </c>
      <c r="H11" t="s">
        <v>9</v>
      </c>
    </row>
    <row r="12" spans="1:8" x14ac:dyDescent="0.25">
      <c r="A12" s="2">
        <v>9</v>
      </c>
      <c r="B12" s="2">
        <v>99655</v>
      </c>
      <c r="C12" s="2">
        <v>7</v>
      </c>
      <c r="D12">
        <v>7.4529999999999999E-2</v>
      </c>
      <c r="E12" s="2">
        <v>99651</v>
      </c>
      <c r="F12">
        <v>0.99992630000000005</v>
      </c>
      <c r="G12">
        <v>74.7</v>
      </c>
      <c r="H12" t="s">
        <v>9</v>
      </c>
    </row>
    <row r="13" spans="1:8" x14ac:dyDescent="0.25">
      <c r="A13" s="2">
        <v>10</v>
      </c>
      <c r="B13" s="2">
        <v>99647</v>
      </c>
      <c r="C13" s="2">
        <v>7</v>
      </c>
      <c r="D13">
        <v>7.2859999999999994E-2</v>
      </c>
      <c r="E13" s="2">
        <v>99644</v>
      </c>
      <c r="F13">
        <v>0.99992579999999998</v>
      </c>
      <c r="G13">
        <v>73.706000000000003</v>
      </c>
      <c r="H13" t="s">
        <v>9</v>
      </c>
    </row>
    <row r="14" spans="1:8" x14ac:dyDescent="0.25">
      <c r="A14" s="2">
        <v>11</v>
      </c>
      <c r="B14" s="2">
        <v>99640</v>
      </c>
      <c r="C14" s="2">
        <v>8</v>
      </c>
      <c r="D14">
        <v>7.5469999999999995E-2</v>
      </c>
      <c r="E14" s="2">
        <v>99636</v>
      </c>
      <c r="F14">
        <v>0.99992040000000004</v>
      </c>
      <c r="G14">
        <v>72.710999999999999</v>
      </c>
      <c r="H14" t="s">
        <v>9</v>
      </c>
    </row>
    <row r="15" spans="1:8" x14ac:dyDescent="0.25">
      <c r="A15" s="2">
        <v>12</v>
      </c>
      <c r="B15" s="2">
        <v>99633</v>
      </c>
      <c r="C15" s="2">
        <v>8</v>
      </c>
      <c r="D15">
        <v>8.3629999999999996E-2</v>
      </c>
      <c r="E15" s="2">
        <v>99629</v>
      </c>
      <c r="F15">
        <v>0.99990690000000004</v>
      </c>
      <c r="G15">
        <v>71.716999999999999</v>
      </c>
      <c r="H15" t="s">
        <v>9</v>
      </c>
    </row>
    <row r="16" spans="1:8" x14ac:dyDescent="0.25">
      <c r="A16" s="2">
        <v>13</v>
      </c>
      <c r="B16" s="2">
        <v>99624</v>
      </c>
      <c r="C16" s="2">
        <v>10</v>
      </c>
      <c r="D16">
        <v>0.10263</v>
      </c>
      <c r="E16" s="2">
        <v>99619</v>
      </c>
      <c r="F16">
        <v>0.99988730000000003</v>
      </c>
      <c r="G16">
        <v>70.722999999999999</v>
      </c>
      <c r="H16" t="s">
        <v>9</v>
      </c>
    </row>
    <row r="17" spans="1:8" x14ac:dyDescent="0.25">
      <c r="A17" s="2">
        <v>14</v>
      </c>
      <c r="B17" s="2">
        <v>99614</v>
      </c>
      <c r="C17" s="2">
        <v>12</v>
      </c>
      <c r="D17">
        <v>0.12271</v>
      </c>
      <c r="E17" s="2">
        <v>99608</v>
      </c>
      <c r="F17">
        <v>0.99986459999999999</v>
      </c>
      <c r="G17">
        <v>69.73</v>
      </c>
      <c r="H17" t="s">
        <v>9</v>
      </c>
    </row>
    <row r="18" spans="1:8" x14ac:dyDescent="0.25">
      <c r="A18" s="2">
        <v>15</v>
      </c>
      <c r="B18" s="2">
        <v>99602</v>
      </c>
      <c r="C18" s="2">
        <v>15</v>
      </c>
      <c r="D18">
        <v>0.14818999999999999</v>
      </c>
      <c r="E18" s="2">
        <v>99595</v>
      </c>
      <c r="F18">
        <v>0.99983869999999997</v>
      </c>
      <c r="G18">
        <v>68.738</v>
      </c>
      <c r="H18" t="s">
        <v>9</v>
      </c>
    </row>
    <row r="19" spans="1:8" x14ac:dyDescent="0.25">
      <c r="A19" s="2">
        <v>16</v>
      </c>
      <c r="B19" s="2">
        <v>99587</v>
      </c>
      <c r="C19" s="2">
        <v>17</v>
      </c>
      <c r="D19">
        <v>0.17435</v>
      </c>
      <c r="E19" s="2">
        <v>99578</v>
      </c>
      <c r="F19">
        <v>0.99981070000000005</v>
      </c>
      <c r="G19">
        <v>67.748999999999995</v>
      </c>
      <c r="H19" t="s">
        <v>9</v>
      </c>
    </row>
    <row r="20" spans="1:8" x14ac:dyDescent="0.25">
      <c r="A20" s="2">
        <v>17</v>
      </c>
      <c r="B20" s="2">
        <v>99570</v>
      </c>
      <c r="C20" s="2">
        <v>20</v>
      </c>
      <c r="D20">
        <v>0.20415</v>
      </c>
      <c r="E20" s="2">
        <v>99560</v>
      </c>
      <c r="F20">
        <v>0.99978279999999997</v>
      </c>
      <c r="G20">
        <v>66.760000000000005</v>
      </c>
      <c r="H20" t="s">
        <v>9</v>
      </c>
    </row>
    <row r="21" spans="1:8" x14ac:dyDescent="0.25">
      <c r="A21" s="2">
        <v>18</v>
      </c>
      <c r="B21" s="2">
        <v>99549</v>
      </c>
      <c r="C21" s="2">
        <v>23</v>
      </c>
      <c r="D21">
        <v>0.23019000000000001</v>
      </c>
      <c r="E21" s="2">
        <v>99538</v>
      </c>
      <c r="F21">
        <v>0.99975899999999995</v>
      </c>
      <c r="G21">
        <v>65.774000000000001</v>
      </c>
      <c r="H21" t="s">
        <v>9</v>
      </c>
    </row>
    <row r="22" spans="1:8" x14ac:dyDescent="0.25">
      <c r="A22" s="2">
        <v>19</v>
      </c>
      <c r="B22" s="2">
        <v>99527</v>
      </c>
      <c r="C22" s="2">
        <v>25</v>
      </c>
      <c r="D22">
        <v>0.25173000000000001</v>
      </c>
      <c r="E22" s="2">
        <v>99514</v>
      </c>
      <c r="F22">
        <v>0.99973710000000005</v>
      </c>
      <c r="G22">
        <v>64.789000000000001</v>
      </c>
      <c r="H22" t="s">
        <v>9</v>
      </c>
    </row>
    <row r="23" spans="1:8" x14ac:dyDescent="0.25">
      <c r="A23" s="2">
        <v>20</v>
      </c>
      <c r="B23" s="2">
        <v>99501</v>
      </c>
      <c r="C23" s="2">
        <v>27</v>
      </c>
      <c r="D23">
        <v>0.27406999999999998</v>
      </c>
      <c r="E23" s="2">
        <v>99488</v>
      </c>
      <c r="F23">
        <v>0.99972229999999995</v>
      </c>
      <c r="G23">
        <v>63.805</v>
      </c>
      <c r="H23" t="s">
        <v>9</v>
      </c>
    </row>
    <row r="24" spans="1:8" x14ac:dyDescent="0.25">
      <c r="A24" s="2">
        <v>21</v>
      </c>
      <c r="B24" s="2">
        <v>99474</v>
      </c>
      <c r="C24" s="2">
        <v>28</v>
      </c>
      <c r="D24">
        <v>0.28133000000000002</v>
      </c>
      <c r="E24" s="2">
        <v>99460</v>
      </c>
      <c r="F24">
        <v>0.99971779999999999</v>
      </c>
      <c r="G24">
        <v>62.822000000000003</v>
      </c>
      <c r="H24" t="s">
        <v>9</v>
      </c>
    </row>
    <row r="25" spans="1:8" x14ac:dyDescent="0.25">
      <c r="A25" s="2">
        <v>22</v>
      </c>
      <c r="B25" s="2">
        <v>99446</v>
      </c>
      <c r="C25" s="2">
        <v>28</v>
      </c>
      <c r="D25">
        <v>0.28305999999999998</v>
      </c>
      <c r="E25" s="2">
        <v>99432</v>
      </c>
      <c r="F25">
        <v>0.99971560000000004</v>
      </c>
      <c r="G25">
        <v>61.84</v>
      </c>
      <c r="H25" t="s">
        <v>9</v>
      </c>
    </row>
    <row r="26" spans="1:8" x14ac:dyDescent="0.25">
      <c r="A26" s="2">
        <v>23</v>
      </c>
      <c r="B26" s="2">
        <v>99418</v>
      </c>
      <c r="C26" s="2">
        <v>28</v>
      </c>
      <c r="D26">
        <v>0.2858</v>
      </c>
      <c r="E26" s="2">
        <v>99404</v>
      </c>
      <c r="F26">
        <v>0.99971489999999996</v>
      </c>
      <c r="G26">
        <v>60.856999999999999</v>
      </c>
      <c r="H26" t="s">
        <v>9</v>
      </c>
    </row>
    <row r="27" spans="1:8" x14ac:dyDescent="0.25">
      <c r="A27" s="2">
        <v>24</v>
      </c>
      <c r="B27" s="2">
        <v>99390</v>
      </c>
      <c r="C27" s="2">
        <v>28</v>
      </c>
      <c r="D27">
        <v>0.28432000000000002</v>
      </c>
      <c r="E27" s="2">
        <v>99376</v>
      </c>
      <c r="F27">
        <v>0.99971469999999996</v>
      </c>
      <c r="G27">
        <v>59.874000000000002</v>
      </c>
      <c r="H27" t="s">
        <v>9</v>
      </c>
    </row>
    <row r="28" spans="1:8" x14ac:dyDescent="0.25">
      <c r="A28" s="2">
        <v>25</v>
      </c>
      <c r="B28" s="2">
        <v>99361</v>
      </c>
      <c r="C28" s="2">
        <v>28</v>
      </c>
      <c r="D28">
        <v>0.28631000000000001</v>
      </c>
      <c r="E28" s="2">
        <v>99347</v>
      </c>
      <c r="F28">
        <v>0.99970709999999996</v>
      </c>
      <c r="G28">
        <v>58.890999999999998</v>
      </c>
      <c r="H28" t="s">
        <v>9</v>
      </c>
    </row>
    <row r="29" spans="1:8" x14ac:dyDescent="0.25">
      <c r="A29" s="2">
        <v>26</v>
      </c>
      <c r="B29" s="2">
        <v>99333</v>
      </c>
      <c r="C29" s="2">
        <v>30</v>
      </c>
      <c r="D29">
        <v>0.29953000000000002</v>
      </c>
      <c r="E29" s="2">
        <v>99318</v>
      </c>
      <c r="F29">
        <v>0.99969209999999997</v>
      </c>
      <c r="G29">
        <v>57.908000000000001</v>
      </c>
      <c r="H29" t="s">
        <v>9</v>
      </c>
    </row>
    <row r="30" spans="1:8" x14ac:dyDescent="0.25">
      <c r="A30" s="2">
        <v>27</v>
      </c>
      <c r="B30" s="2">
        <v>99303</v>
      </c>
      <c r="C30" s="2">
        <v>31</v>
      </c>
      <c r="D30">
        <v>0.31620999999999999</v>
      </c>
      <c r="E30" s="2">
        <v>99287</v>
      </c>
      <c r="F30">
        <v>0.9996737</v>
      </c>
      <c r="G30">
        <v>56.924999999999997</v>
      </c>
      <c r="H30" t="s">
        <v>9</v>
      </c>
    </row>
    <row r="31" spans="1:8" x14ac:dyDescent="0.25">
      <c r="A31" s="2">
        <v>28</v>
      </c>
      <c r="B31" s="2">
        <v>99272</v>
      </c>
      <c r="C31" s="2">
        <v>33</v>
      </c>
      <c r="D31">
        <v>0.33633999999999997</v>
      </c>
      <c r="E31" s="2">
        <v>99255</v>
      </c>
      <c r="F31">
        <v>0.99965179999999998</v>
      </c>
      <c r="G31">
        <v>55.942999999999998</v>
      </c>
      <c r="H31" t="s">
        <v>9</v>
      </c>
    </row>
    <row r="32" spans="1:8" x14ac:dyDescent="0.25">
      <c r="A32" s="2">
        <v>29</v>
      </c>
      <c r="B32" s="2">
        <v>99238</v>
      </c>
      <c r="C32" s="2">
        <v>36</v>
      </c>
      <c r="D32">
        <v>0.35998000000000002</v>
      </c>
      <c r="E32" s="2">
        <v>99221</v>
      </c>
      <c r="F32">
        <v>0.99963349999999995</v>
      </c>
      <c r="G32">
        <v>54.962000000000003</v>
      </c>
      <c r="H32" t="s">
        <v>9</v>
      </c>
    </row>
    <row r="33" spans="1:8" x14ac:dyDescent="0.25">
      <c r="A33" s="2">
        <v>30</v>
      </c>
      <c r="B33" s="2">
        <v>99203</v>
      </c>
      <c r="C33" s="2">
        <v>37</v>
      </c>
      <c r="D33">
        <v>0.37308999999999998</v>
      </c>
      <c r="E33" s="2">
        <v>99184</v>
      </c>
      <c r="F33">
        <v>0.9996178</v>
      </c>
      <c r="G33">
        <v>53.981000000000002</v>
      </c>
      <c r="H33" t="s">
        <v>9</v>
      </c>
    </row>
    <row r="34" spans="1:8" x14ac:dyDescent="0.25">
      <c r="A34" s="2">
        <v>31</v>
      </c>
      <c r="B34" s="2">
        <v>99166</v>
      </c>
      <c r="C34" s="2">
        <v>39</v>
      </c>
      <c r="D34">
        <v>0.39123000000000002</v>
      </c>
      <c r="E34" s="2">
        <v>99146</v>
      </c>
      <c r="F34">
        <v>0.99960139999999997</v>
      </c>
      <c r="G34">
        <v>53.000999999999998</v>
      </c>
      <c r="H34" t="s">
        <v>9</v>
      </c>
    </row>
    <row r="35" spans="1:8" x14ac:dyDescent="0.25">
      <c r="A35" s="2">
        <v>32</v>
      </c>
      <c r="B35" s="2">
        <v>99127</v>
      </c>
      <c r="C35" s="2">
        <v>40</v>
      </c>
      <c r="D35">
        <v>0.40589999999999998</v>
      </c>
      <c r="E35" s="2">
        <v>99107</v>
      </c>
      <c r="F35">
        <v>0.99958239999999998</v>
      </c>
      <c r="G35">
        <v>52.021999999999998</v>
      </c>
      <c r="H35" t="s">
        <v>9</v>
      </c>
    </row>
    <row r="36" spans="1:8" x14ac:dyDescent="0.25">
      <c r="A36" s="2">
        <v>33</v>
      </c>
      <c r="B36" s="2">
        <v>99087</v>
      </c>
      <c r="C36" s="2">
        <v>43</v>
      </c>
      <c r="D36">
        <v>0.42925999999999997</v>
      </c>
      <c r="E36" s="2">
        <v>99065</v>
      </c>
      <c r="F36">
        <v>0.99955559999999999</v>
      </c>
      <c r="G36">
        <v>51.042999999999999</v>
      </c>
      <c r="H36" t="s">
        <v>9</v>
      </c>
    </row>
    <row r="37" spans="1:8" x14ac:dyDescent="0.25">
      <c r="A37" s="2">
        <v>34</v>
      </c>
      <c r="B37" s="2">
        <v>99044</v>
      </c>
      <c r="C37" s="2">
        <v>46</v>
      </c>
      <c r="D37">
        <v>0.45961999999999997</v>
      </c>
      <c r="E37" s="2">
        <v>99021</v>
      </c>
      <c r="F37">
        <v>0.99952739999999995</v>
      </c>
      <c r="G37">
        <v>50.064999999999998</v>
      </c>
      <c r="H37" t="s">
        <v>9</v>
      </c>
    </row>
    <row r="38" spans="1:8" x14ac:dyDescent="0.25">
      <c r="A38" s="2">
        <v>35</v>
      </c>
      <c r="B38" s="2">
        <v>98999</v>
      </c>
      <c r="C38" s="2">
        <v>48</v>
      </c>
      <c r="D38">
        <v>0.48565999999999998</v>
      </c>
      <c r="E38" s="2">
        <v>98975</v>
      </c>
      <c r="F38">
        <v>0.99949809999999994</v>
      </c>
      <c r="G38">
        <v>49.087000000000003</v>
      </c>
      <c r="H38" t="s">
        <v>9</v>
      </c>
    </row>
    <row r="39" spans="1:8" x14ac:dyDescent="0.25">
      <c r="A39" s="2">
        <v>36</v>
      </c>
      <c r="B39" s="2">
        <v>98950</v>
      </c>
      <c r="C39" s="2">
        <v>51</v>
      </c>
      <c r="D39">
        <v>0.51807000000000003</v>
      </c>
      <c r="E39" s="2">
        <v>98925</v>
      </c>
      <c r="F39">
        <v>0.99945839999999997</v>
      </c>
      <c r="G39">
        <v>48.110999999999997</v>
      </c>
      <c r="H39" t="s">
        <v>9</v>
      </c>
    </row>
    <row r="40" spans="1:8" x14ac:dyDescent="0.25">
      <c r="A40" s="2">
        <v>37</v>
      </c>
      <c r="B40" s="2">
        <v>98899</v>
      </c>
      <c r="C40" s="2">
        <v>56</v>
      </c>
      <c r="D40">
        <v>0.56511</v>
      </c>
      <c r="E40" s="2">
        <v>98871</v>
      </c>
      <c r="F40">
        <v>0.99940649999999998</v>
      </c>
      <c r="G40">
        <v>47.136000000000003</v>
      </c>
      <c r="H40" t="s">
        <v>9</v>
      </c>
    </row>
    <row r="41" spans="1:8" x14ac:dyDescent="0.25">
      <c r="A41" s="2">
        <v>38</v>
      </c>
      <c r="B41" s="2">
        <v>98843</v>
      </c>
      <c r="C41" s="2">
        <v>61</v>
      </c>
      <c r="D41">
        <v>0.62182999999999999</v>
      </c>
      <c r="E41" s="2">
        <v>98813</v>
      </c>
      <c r="F41">
        <v>0.99934529999999999</v>
      </c>
      <c r="G41">
        <v>46.161999999999999</v>
      </c>
      <c r="H41" t="s">
        <v>9</v>
      </c>
    </row>
    <row r="42" spans="1:8" x14ac:dyDescent="0.25">
      <c r="A42" s="2">
        <v>39</v>
      </c>
      <c r="B42" s="2">
        <v>98782</v>
      </c>
      <c r="C42" s="2">
        <v>68</v>
      </c>
      <c r="D42">
        <v>0.68752999999999997</v>
      </c>
      <c r="E42" s="2">
        <v>98748</v>
      </c>
      <c r="F42">
        <v>0.99927520000000003</v>
      </c>
      <c r="G42">
        <v>45.19</v>
      </c>
      <c r="H42" t="s">
        <v>9</v>
      </c>
    </row>
    <row r="43" spans="1:8" x14ac:dyDescent="0.25">
      <c r="A43" s="2">
        <v>40</v>
      </c>
      <c r="B43" s="2">
        <v>98714</v>
      </c>
      <c r="C43" s="2">
        <v>75</v>
      </c>
      <c r="D43">
        <v>0.76212000000000002</v>
      </c>
      <c r="E43" s="2">
        <v>98676</v>
      </c>
      <c r="F43">
        <v>0.99920500000000001</v>
      </c>
      <c r="G43">
        <v>44.220999999999997</v>
      </c>
      <c r="H43" t="s">
        <v>9</v>
      </c>
    </row>
    <row r="44" spans="1:8" x14ac:dyDescent="0.25">
      <c r="A44" s="2">
        <v>41</v>
      </c>
      <c r="B44" s="2">
        <v>98639</v>
      </c>
      <c r="C44" s="2">
        <v>82</v>
      </c>
      <c r="D44">
        <v>0.82786000000000004</v>
      </c>
      <c r="E44" s="2">
        <v>98598</v>
      </c>
      <c r="F44">
        <v>0.99912449999999997</v>
      </c>
      <c r="G44">
        <v>43.255000000000003</v>
      </c>
      <c r="H44" t="s">
        <v>9</v>
      </c>
    </row>
    <row r="45" spans="1:8" x14ac:dyDescent="0.25">
      <c r="A45" s="2">
        <v>42</v>
      </c>
      <c r="B45" s="2">
        <v>98557</v>
      </c>
      <c r="C45" s="2">
        <v>91</v>
      </c>
      <c r="D45">
        <v>0.92320999999999998</v>
      </c>
      <c r="E45" s="2">
        <v>98512</v>
      </c>
      <c r="F45">
        <v>0.99902429999999998</v>
      </c>
      <c r="G45">
        <v>42.29</v>
      </c>
      <c r="H45" t="s">
        <v>9</v>
      </c>
    </row>
    <row r="46" spans="1:8" x14ac:dyDescent="0.25">
      <c r="A46" s="2">
        <v>43</v>
      </c>
      <c r="B46" s="2">
        <v>98466</v>
      </c>
      <c r="C46" s="2">
        <v>101</v>
      </c>
      <c r="D46">
        <v>1.0281800000000001</v>
      </c>
      <c r="E46" s="2">
        <v>98415</v>
      </c>
      <c r="F46">
        <v>0.99891350000000001</v>
      </c>
      <c r="G46">
        <v>41.329000000000001</v>
      </c>
      <c r="H46" t="s">
        <v>9</v>
      </c>
    </row>
    <row r="47" spans="1:8" x14ac:dyDescent="0.25">
      <c r="A47" s="2">
        <v>44</v>
      </c>
      <c r="B47" s="2">
        <v>98365</v>
      </c>
      <c r="C47" s="2">
        <v>113</v>
      </c>
      <c r="D47">
        <v>1.1448799999999999</v>
      </c>
      <c r="E47" s="2">
        <v>98309</v>
      </c>
      <c r="F47">
        <v>0.99879059999999997</v>
      </c>
      <c r="G47">
        <v>40.371000000000002</v>
      </c>
      <c r="H47" t="s">
        <v>9</v>
      </c>
    </row>
    <row r="48" spans="1:8" x14ac:dyDescent="0.25">
      <c r="A48" s="2">
        <v>45</v>
      </c>
      <c r="B48" s="2">
        <v>98252</v>
      </c>
      <c r="C48" s="2">
        <v>125</v>
      </c>
      <c r="D48">
        <v>1.27406</v>
      </c>
      <c r="E48" s="2">
        <v>98190</v>
      </c>
      <c r="F48">
        <v>0.99866069999999996</v>
      </c>
      <c r="G48">
        <v>39.415999999999997</v>
      </c>
      <c r="H48" t="s">
        <v>9</v>
      </c>
    </row>
    <row r="49" spans="1:8" x14ac:dyDescent="0.25">
      <c r="A49" s="2">
        <v>46</v>
      </c>
      <c r="B49" s="2">
        <v>98127</v>
      </c>
      <c r="C49" s="2">
        <v>138</v>
      </c>
      <c r="D49">
        <v>1.40469</v>
      </c>
      <c r="E49" s="2">
        <v>98058</v>
      </c>
      <c r="F49">
        <v>0.99853309999999995</v>
      </c>
      <c r="G49">
        <v>38.466000000000001</v>
      </c>
      <c r="H49" t="s">
        <v>9</v>
      </c>
    </row>
    <row r="50" spans="1:8" x14ac:dyDescent="0.25">
      <c r="A50" s="2">
        <v>47</v>
      </c>
      <c r="B50" s="2">
        <v>97989</v>
      </c>
      <c r="C50" s="2">
        <v>150</v>
      </c>
      <c r="D50">
        <v>1.5290999999999999</v>
      </c>
      <c r="E50" s="2">
        <v>97914</v>
      </c>
      <c r="F50">
        <v>0.99842050000000004</v>
      </c>
      <c r="G50">
        <v>37.518999999999998</v>
      </c>
      <c r="H50" t="s">
        <v>9</v>
      </c>
    </row>
    <row r="51" spans="1:8" x14ac:dyDescent="0.25">
      <c r="A51" s="2">
        <v>48</v>
      </c>
      <c r="B51" s="2">
        <v>97839</v>
      </c>
      <c r="C51" s="2">
        <v>159</v>
      </c>
      <c r="D51">
        <v>1.62991</v>
      </c>
      <c r="E51" s="2">
        <v>97760</v>
      </c>
      <c r="F51">
        <v>0.99831579999999998</v>
      </c>
      <c r="G51">
        <v>36.576000000000001</v>
      </c>
      <c r="H51" t="s">
        <v>9</v>
      </c>
    </row>
    <row r="52" spans="1:8" x14ac:dyDescent="0.25">
      <c r="A52" s="2">
        <v>49</v>
      </c>
      <c r="B52" s="2">
        <v>97680</v>
      </c>
      <c r="C52" s="2">
        <v>170</v>
      </c>
      <c r="D52">
        <v>1.73854</v>
      </c>
      <c r="E52" s="2">
        <v>97595</v>
      </c>
      <c r="F52">
        <v>0.9981951</v>
      </c>
      <c r="G52">
        <v>35.634999999999998</v>
      </c>
      <c r="H52" t="s">
        <v>9</v>
      </c>
    </row>
    <row r="53" spans="1:8" x14ac:dyDescent="0.25">
      <c r="A53" s="2">
        <v>50</v>
      </c>
      <c r="B53" s="2">
        <v>97510</v>
      </c>
      <c r="C53" s="2">
        <v>182</v>
      </c>
      <c r="D53">
        <v>1.8714200000000001</v>
      </c>
      <c r="E53" s="2">
        <v>97419</v>
      </c>
      <c r="F53">
        <v>0.99805239999999995</v>
      </c>
      <c r="G53">
        <v>34.695999999999998</v>
      </c>
      <c r="H53" t="s">
        <v>9</v>
      </c>
    </row>
    <row r="54" spans="1:8" x14ac:dyDescent="0.25">
      <c r="A54" s="2">
        <v>51</v>
      </c>
      <c r="B54" s="2">
        <v>97328</v>
      </c>
      <c r="C54" s="2">
        <v>197</v>
      </c>
      <c r="D54">
        <v>2.0238800000000001</v>
      </c>
      <c r="E54" s="2">
        <v>97229</v>
      </c>
      <c r="F54">
        <v>0.99788120000000002</v>
      </c>
      <c r="G54">
        <v>33.76</v>
      </c>
      <c r="H54" t="s">
        <v>9</v>
      </c>
    </row>
    <row r="55" spans="1:8" x14ac:dyDescent="0.25">
      <c r="A55" s="2">
        <v>52</v>
      </c>
      <c r="B55" s="2">
        <v>97131</v>
      </c>
      <c r="C55" s="2">
        <v>215</v>
      </c>
      <c r="D55">
        <v>2.2139099999999998</v>
      </c>
      <c r="E55" s="2">
        <v>97023</v>
      </c>
      <c r="F55">
        <v>0.99767309999999998</v>
      </c>
      <c r="G55">
        <v>32.828000000000003</v>
      </c>
      <c r="H55" t="s">
        <v>9</v>
      </c>
    </row>
    <row r="56" spans="1:8" x14ac:dyDescent="0.25">
      <c r="A56" s="2">
        <v>53</v>
      </c>
      <c r="B56" s="2">
        <v>96916</v>
      </c>
      <c r="C56" s="2">
        <v>236</v>
      </c>
      <c r="D56">
        <v>2.4402200000000001</v>
      </c>
      <c r="E56" s="2">
        <v>96797</v>
      </c>
      <c r="F56">
        <v>0.99744580000000005</v>
      </c>
      <c r="G56">
        <v>31.899000000000001</v>
      </c>
      <c r="H56" t="s">
        <v>9</v>
      </c>
    </row>
    <row r="57" spans="1:8" x14ac:dyDescent="0.25">
      <c r="A57" s="2">
        <v>54</v>
      </c>
      <c r="B57" s="2">
        <v>96679</v>
      </c>
      <c r="C57" s="2">
        <v>258</v>
      </c>
      <c r="D57">
        <v>2.6684999999999999</v>
      </c>
      <c r="E57" s="2">
        <v>96550</v>
      </c>
      <c r="F57">
        <v>0.99719270000000004</v>
      </c>
      <c r="G57">
        <v>30.975999999999999</v>
      </c>
      <c r="H57" t="s">
        <v>9</v>
      </c>
    </row>
    <row r="58" spans="1:8" x14ac:dyDescent="0.25">
      <c r="A58" s="2">
        <v>55</v>
      </c>
      <c r="B58" s="2">
        <v>96421</v>
      </c>
      <c r="C58" s="2">
        <v>284</v>
      </c>
      <c r="D58">
        <v>2.9464399999999999</v>
      </c>
      <c r="E58" s="2">
        <v>96279</v>
      </c>
      <c r="F58">
        <v>0.99690699999999999</v>
      </c>
      <c r="G58">
        <v>30.058</v>
      </c>
      <c r="H58" t="s">
        <v>9</v>
      </c>
    </row>
    <row r="59" spans="1:8" x14ac:dyDescent="0.25">
      <c r="A59" s="2">
        <v>56</v>
      </c>
      <c r="B59" s="2">
        <v>96137</v>
      </c>
      <c r="C59" s="2">
        <v>311</v>
      </c>
      <c r="D59">
        <v>3.2399300000000002</v>
      </c>
      <c r="E59" s="2">
        <v>95981</v>
      </c>
      <c r="F59">
        <v>0.99659679999999995</v>
      </c>
      <c r="G59">
        <v>29.145</v>
      </c>
      <c r="H59" t="s">
        <v>9</v>
      </c>
    </row>
    <row r="60" spans="1:8" x14ac:dyDescent="0.25">
      <c r="A60" s="2">
        <v>57</v>
      </c>
      <c r="B60" s="2">
        <v>95826</v>
      </c>
      <c r="C60" s="2">
        <v>342</v>
      </c>
      <c r="D60">
        <v>3.5670500000000001</v>
      </c>
      <c r="E60" s="2">
        <v>95655</v>
      </c>
      <c r="F60">
        <v>0.99625969999999997</v>
      </c>
      <c r="G60">
        <v>28.238</v>
      </c>
      <c r="H60" t="s">
        <v>9</v>
      </c>
    </row>
    <row r="61" spans="1:8" x14ac:dyDescent="0.25">
      <c r="A61" s="2">
        <v>58</v>
      </c>
      <c r="B61" s="2">
        <v>95484</v>
      </c>
      <c r="C61" s="2">
        <v>374</v>
      </c>
      <c r="D61">
        <v>3.9141499999999998</v>
      </c>
      <c r="E61" s="2">
        <v>95297</v>
      </c>
      <c r="F61">
        <v>0.99590749999999995</v>
      </c>
      <c r="G61">
        <v>27.338000000000001</v>
      </c>
      <c r="H61" t="s">
        <v>9</v>
      </c>
    </row>
    <row r="62" spans="1:8" x14ac:dyDescent="0.25">
      <c r="A62" s="2">
        <v>59</v>
      </c>
      <c r="B62" s="2">
        <v>95110</v>
      </c>
      <c r="C62" s="2">
        <v>406</v>
      </c>
      <c r="D62">
        <v>4.2716200000000004</v>
      </c>
      <c r="E62" s="2">
        <v>94907</v>
      </c>
      <c r="F62">
        <v>0.99553659999999999</v>
      </c>
      <c r="G62">
        <v>26.443000000000001</v>
      </c>
      <c r="H62" t="s">
        <v>9</v>
      </c>
    </row>
    <row r="63" spans="1:8" x14ac:dyDescent="0.25">
      <c r="A63" s="2">
        <v>60</v>
      </c>
      <c r="B63" s="2">
        <v>94704</v>
      </c>
      <c r="C63" s="2">
        <v>441</v>
      </c>
      <c r="D63">
        <v>4.6560699999999997</v>
      </c>
      <c r="E63" s="2">
        <v>94483</v>
      </c>
      <c r="F63">
        <v>0.99512029999999996</v>
      </c>
      <c r="G63">
        <v>25.553999999999998</v>
      </c>
      <c r="H63" t="s">
        <v>9</v>
      </c>
    </row>
    <row r="64" spans="1:8" x14ac:dyDescent="0.25">
      <c r="A64" s="2">
        <v>61</v>
      </c>
      <c r="B64" s="2">
        <v>94263</v>
      </c>
      <c r="C64" s="2">
        <v>481</v>
      </c>
      <c r="D64">
        <v>5.10433</v>
      </c>
      <c r="E64" s="2">
        <v>94022</v>
      </c>
      <c r="F64">
        <v>0.9946545</v>
      </c>
      <c r="G64">
        <v>24.670999999999999</v>
      </c>
      <c r="H64" t="s">
        <v>9</v>
      </c>
    </row>
    <row r="65" spans="1:8" x14ac:dyDescent="0.25">
      <c r="A65" s="2">
        <v>62</v>
      </c>
      <c r="B65" s="2">
        <v>93782</v>
      </c>
      <c r="C65" s="2">
        <v>524</v>
      </c>
      <c r="D65">
        <v>5.5878699999999997</v>
      </c>
      <c r="E65" s="2">
        <v>93520</v>
      </c>
      <c r="F65">
        <v>0.99412409999999996</v>
      </c>
      <c r="G65">
        <v>23.795000000000002</v>
      </c>
      <c r="H65" t="s">
        <v>9</v>
      </c>
    </row>
    <row r="66" spans="1:8" x14ac:dyDescent="0.25">
      <c r="A66" s="2">
        <v>63</v>
      </c>
      <c r="B66" s="2">
        <v>93258</v>
      </c>
      <c r="C66" s="2">
        <v>575</v>
      </c>
      <c r="D66">
        <v>6.1654600000000004</v>
      </c>
      <c r="E66" s="2">
        <v>92970</v>
      </c>
      <c r="F66">
        <v>0.99352629999999997</v>
      </c>
      <c r="G66">
        <v>22.925999999999998</v>
      </c>
      <c r="H66" t="s">
        <v>9</v>
      </c>
    </row>
    <row r="67" spans="1:8" x14ac:dyDescent="0.25">
      <c r="A67" s="2">
        <v>64</v>
      </c>
      <c r="B67" s="2">
        <v>92683</v>
      </c>
      <c r="C67" s="2">
        <v>629</v>
      </c>
      <c r="D67">
        <v>6.7839200000000002</v>
      </c>
      <c r="E67" s="2">
        <v>92368</v>
      </c>
      <c r="F67">
        <v>0.99285749999999995</v>
      </c>
      <c r="G67">
        <v>22.065999999999999</v>
      </c>
      <c r="H67" t="s">
        <v>9</v>
      </c>
    </row>
    <row r="68" spans="1:8" x14ac:dyDescent="0.25">
      <c r="A68" s="2">
        <v>65</v>
      </c>
      <c r="B68" s="2">
        <v>92054</v>
      </c>
      <c r="C68" s="2">
        <v>691</v>
      </c>
      <c r="D68">
        <v>7.5035100000000003</v>
      </c>
      <c r="E68" s="2">
        <v>91708</v>
      </c>
      <c r="F68">
        <v>0.99209150000000002</v>
      </c>
      <c r="G68">
        <v>21.213000000000001</v>
      </c>
      <c r="H68" t="s">
        <v>9</v>
      </c>
    </row>
    <row r="69" spans="1:8" x14ac:dyDescent="0.25">
      <c r="A69" s="2">
        <v>66</v>
      </c>
      <c r="B69" s="2">
        <v>91363</v>
      </c>
      <c r="C69" s="2">
        <v>760</v>
      </c>
      <c r="D69">
        <v>8.3166200000000003</v>
      </c>
      <c r="E69" s="2">
        <v>90983</v>
      </c>
      <c r="F69">
        <v>0.99119800000000002</v>
      </c>
      <c r="G69">
        <v>20.369</v>
      </c>
      <c r="H69" t="s">
        <v>9</v>
      </c>
    </row>
    <row r="70" spans="1:8" x14ac:dyDescent="0.25">
      <c r="A70" s="2">
        <v>67</v>
      </c>
      <c r="B70" s="2">
        <v>90603</v>
      </c>
      <c r="C70" s="2">
        <v>842</v>
      </c>
      <c r="D70">
        <v>9.2914700000000003</v>
      </c>
      <c r="E70" s="2">
        <v>90182</v>
      </c>
      <c r="F70">
        <v>0.99024190000000001</v>
      </c>
      <c r="G70">
        <v>19.536000000000001</v>
      </c>
      <c r="H70" t="s">
        <v>9</v>
      </c>
    </row>
    <row r="71" spans="1:8" x14ac:dyDescent="0.25">
      <c r="A71" s="2">
        <v>68</v>
      </c>
      <c r="B71" s="2">
        <v>89761</v>
      </c>
      <c r="C71" s="2">
        <v>918</v>
      </c>
      <c r="D71">
        <v>10.22903</v>
      </c>
      <c r="E71" s="2">
        <v>89302</v>
      </c>
      <c r="F71">
        <v>0.98926409999999998</v>
      </c>
      <c r="G71">
        <v>18.715</v>
      </c>
      <c r="H71" t="s">
        <v>9</v>
      </c>
    </row>
    <row r="72" spans="1:8" x14ac:dyDescent="0.25">
      <c r="A72" s="2">
        <v>69</v>
      </c>
      <c r="B72" s="2">
        <v>88843</v>
      </c>
      <c r="C72" s="2">
        <v>999</v>
      </c>
      <c r="D72">
        <v>11.247920000000001</v>
      </c>
      <c r="E72" s="2">
        <v>88344</v>
      </c>
      <c r="F72">
        <v>0.98823720000000004</v>
      </c>
      <c r="G72">
        <v>17.902999999999999</v>
      </c>
      <c r="H72" t="s">
        <v>9</v>
      </c>
    </row>
    <row r="73" spans="1:8" x14ac:dyDescent="0.25">
      <c r="A73" s="2">
        <v>70</v>
      </c>
      <c r="B73" s="2">
        <v>87844</v>
      </c>
      <c r="C73" s="2">
        <v>1079</v>
      </c>
      <c r="D73">
        <v>12.28349</v>
      </c>
      <c r="E73" s="2">
        <v>87304</v>
      </c>
      <c r="F73">
        <v>0.98702440000000002</v>
      </c>
      <c r="G73">
        <v>17.100999999999999</v>
      </c>
      <c r="H73" t="s">
        <v>9</v>
      </c>
    </row>
    <row r="74" spans="1:8" x14ac:dyDescent="0.25">
      <c r="A74" s="2">
        <v>71</v>
      </c>
      <c r="B74" s="2">
        <v>86765</v>
      </c>
      <c r="C74" s="2">
        <v>1187</v>
      </c>
      <c r="D74">
        <v>13.67625</v>
      </c>
      <c r="E74" s="2">
        <v>86172</v>
      </c>
      <c r="F74">
        <v>0.98556600000000005</v>
      </c>
      <c r="G74">
        <v>16.306999999999999</v>
      </c>
      <c r="H74" t="s">
        <v>9</v>
      </c>
    </row>
    <row r="75" spans="1:8" x14ac:dyDescent="0.25">
      <c r="A75" s="2">
        <v>72</v>
      </c>
      <c r="B75" s="2">
        <v>85578</v>
      </c>
      <c r="C75" s="2">
        <v>1301</v>
      </c>
      <c r="D75">
        <v>15.20224</v>
      </c>
      <c r="E75" s="2">
        <v>84928</v>
      </c>
      <c r="F75">
        <v>0.98385279999999997</v>
      </c>
      <c r="G75">
        <v>15.526</v>
      </c>
      <c r="H75" t="s">
        <v>9</v>
      </c>
    </row>
    <row r="76" spans="1:8" x14ac:dyDescent="0.25">
      <c r="A76" s="2">
        <v>73</v>
      </c>
      <c r="B76" s="2">
        <v>84277</v>
      </c>
      <c r="C76" s="2">
        <v>1442</v>
      </c>
      <c r="D76">
        <v>17.106819999999999</v>
      </c>
      <c r="E76" s="2">
        <v>83556</v>
      </c>
      <c r="F76">
        <v>0.98196640000000002</v>
      </c>
      <c r="G76">
        <v>14.757999999999999</v>
      </c>
      <c r="H76" t="s">
        <v>9</v>
      </c>
    </row>
    <row r="77" spans="1:8" x14ac:dyDescent="0.25">
      <c r="A77" s="2">
        <v>74</v>
      </c>
      <c r="B77" s="2">
        <v>82836</v>
      </c>
      <c r="C77" s="2">
        <v>1572</v>
      </c>
      <c r="D77">
        <v>18.976420000000001</v>
      </c>
      <c r="E77" s="2">
        <v>82050</v>
      </c>
      <c r="F77">
        <v>0.97984819999999995</v>
      </c>
      <c r="G77">
        <v>14.007</v>
      </c>
      <c r="H77" t="s">
        <v>9</v>
      </c>
    </row>
    <row r="78" spans="1:8" x14ac:dyDescent="0.25">
      <c r="A78" s="2">
        <v>75</v>
      </c>
      <c r="B78" s="2">
        <v>81264</v>
      </c>
      <c r="C78" s="2">
        <v>1735</v>
      </c>
      <c r="D78">
        <v>21.350020000000001</v>
      </c>
      <c r="E78" s="2">
        <v>80396</v>
      </c>
      <c r="F78">
        <v>0.97786899999999999</v>
      </c>
      <c r="G78">
        <v>13.268000000000001</v>
      </c>
      <c r="H78" t="s">
        <v>9</v>
      </c>
    </row>
    <row r="79" spans="1:8" x14ac:dyDescent="0.25">
      <c r="A79" s="2">
        <v>76</v>
      </c>
      <c r="B79" s="2">
        <v>79529</v>
      </c>
      <c r="C79" s="2">
        <v>1824</v>
      </c>
      <c r="D79">
        <v>22.929099999999998</v>
      </c>
      <c r="E79" s="2">
        <v>78617</v>
      </c>
      <c r="F79">
        <v>0.9758945</v>
      </c>
      <c r="G79">
        <v>12.545999999999999</v>
      </c>
      <c r="H79" t="s">
        <v>9</v>
      </c>
    </row>
    <row r="80" spans="1:8" x14ac:dyDescent="0.25">
      <c r="A80" s="2">
        <v>77</v>
      </c>
      <c r="B80" s="2">
        <v>77705</v>
      </c>
      <c r="C80" s="2">
        <v>1967</v>
      </c>
      <c r="D80">
        <v>25.309449999999998</v>
      </c>
      <c r="E80" s="2">
        <v>76722</v>
      </c>
      <c r="F80">
        <v>0.97297920000000004</v>
      </c>
      <c r="G80">
        <v>11.829000000000001</v>
      </c>
      <c r="H80" t="s">
        <v>9</v>
      </c>
    </row>
    <row r="81" spans="1:8" x14ac:dyDescent="0.25">
      <c r="A81" s="2">
        <v>78</v>
      </c>
      <c r="B81" s="2">
        <v>75739</v>
      </c>
      <c r="C81" s="2">
        <v>2180</v>
      </c>
      <c r="D81">
        <v>28.776679999999999</v>
      </c>
      <c r="E81" s="2">
        <v>74649</v>
      </c>
      <c r="F81">
        <v>0.96909259999999997</v>
      </c>
      <c r="G81">
        <v>11.122999999999999</v>
      </c>
      <c r="H81" t="s">
        <v>9</v>
      </c>
    </row>
    <row r="82" spans="1:8" x14ac:dyDescent="0.25">
      <c r="A82" s="2">
        <v>79</v>
      </c>
      <c r="B82" s="2">
        <v>73559</v>
      </c>
      <c r="C82" s="2">
        <v>2435</v>
      </c>
      <c r="D82">
        <v>33.101280000000003</v>
      </c>
      <c r="E82" s="2">
        <v>72342</v>
      </c>
      <c r="F82">
        <v>0.96474329999999997</v>
      </c>
      <c r="G82">
        <v>10.438000000000001</v>
      </c>
      <c r="H82" t="s">
        <v>9</v>
      </c>
    </row>
    <row r="83" spans="1:8" x14ac:dyDescent="0.25">
      <c r="A83" s="2">
        <v>80</v>
      </c>
      <c r="B83" s="2">
        <v>71124</v>
      </c>
      <c r="C83" s="2">
        <v>2666</v>
      </c>
      <c r="D83">
        <v>37.485840000000003</v>
      </c>
      <c r="E83" s="2">
        <v>69791</v>
      </c>
      <c r="F83">
        <v>0.95935139999999997</v>
      </c>
      <c r="G83">
        <v>9.7780000000000005</v>
      </c>
      <c r="H83" t="s">
        <v>9</v>
      </c>
    </row>
    <row r="84" spans="1:8" x14ac:dyDescent="0.25">
      <c r="A84" s="2">
        <v>81</v>
      </c>
      <c r="B84" s="2">
        <v>68458</v>
      </c>
      <c r="C84" s="2">
        <v>3008</v>
      </c>
      <c r="D84">
        <v>43.934629999999999</v>
      </c>
      <c r="E84" s="2">
        <v>66954</v>
      </c>
      <c r="F84">
        <v>0.95340389999999997</v>
      </c>
      <c r="G84">
        <v>9.14</v>
      </c>
      <c r="H84" t="s">
        <v>9</v>
      </c>
    </row>
    <row r="85" spans="1:8" x14ac:dyDescent="0.25">
      <c r="A85" s="2">
        <v>82</v>
      </c>
      <c r="B85" s="2">
        <v>65450</v>
      </c>
      <c r="C85" s="2">
        <v>3232</v>
      </c>
      <c r="D85">
        <v>49.37988</v>
      </c>
      <c r="E85" s="2">
        <v>63834</v>
      </c>
      <c r="F85">
        <v>0.94758350000000002</v>
      </c>
      <c r="G85">
        <v>8.5370000000000008</v>
      </c>
      <c r="H85" t="s">
        <v>9</v>
      </c>
    </row>
    <row r="86" spans="1:8" x14ac:dyDescent="0.25">
      <c r="A86" s="2">
        <v>83</v>
      </c>
      <c r="B86" s="2">
        <v>62218</v>
      </c>
      <c r="C86" s="2">
        <v>3460</v>
      </c>
      <c r="D86">
        <v>55.610930000000003</v>
      </c>
      <c r="E86" s="2">
        <v>60488</v>
      </c>
      <c r="F86">
        <v>0.94086429999999999</v>
      </c>
      <c r="G86">
        <v>7.9539999999999997</v>
      </c>
      <c r="H86" t="s">
        <v>9</v>
      </c>
    </row>
    <row r="87" spans="1:8" x14ac:dyDescent="0.25">
      <c r="A87" s="2">
        <v>84</v>
      </c>
      <c r="B87" s="2">
        <v>58758</v>
      </c>
      <c r="C87" s="2">
        <v>3694</v>
      </c>
      <c r="D87">
        <v>62.86797</v>
      </c>
      <c r="E87" s="2">
        <v>56911</v>
      </c>
      <c r="F87">
        <v>0.93374679999999999</v>
      </c>
      <c r="G87">
        <v>7.3929999999999998</v>
      </c>
      <c r="H87" t="s">
        <v>9</v>
      </c>
    </row>
    <row r="88" spans="1:8" x14ac:dyDescent="0.25">
      <c r="A88" s="2">
        <v>85</v>
      </c>
      <c r="B88" s="2">
        <v>55064</v>
      </c>
      <c r="C88" s="2">
        <v>3847</v>
      </c>
      <c r="D88">
        <v>69.865440000000007</v>
      </c>
      <c r="E88" s="2">
        <v>53141</v>
      </c>
      <c r="F88">
        <v>0.92544530000000003</v>
      </c>
      <c r="G88">
        <v>6.8550000000000004</v>
      </c>
      <c r="H88" t="s">
        <v>9</v>
      </c>
    </row>
    <row r="89" spans="1:8" x14ac:dyDescent="0.25">
      <c r="A89" s="2">
        <v>86</v>
      </c>
      <c r="B89" s="2">
        <v>51217</v>
      </c>
      <c r="C89" s="2">
        <v>4077</v>
      </c>
      <c r="D89">
        <v>79.596279999999993</v>
      </c>
      <c r="E89" s="2">
        <v>49179</v>
      </c>
      <c r="F89">
        <v>0.91457409999999995</v>
      </c>
      <c r="G89">
        <v>6.3330000000000002</v>
      </c>
      <c r="H89" t="s">
        <v>9</v>
      </c>
    </row>
    <row r="90" spans="1:8" x14ac:dyDescent="0.25">
      <c r="A90" s="2">
        <v>87</v>
      </c>
      <c r="B90" s="2">
        <v>47141</v>
      </c>
      <c r="C90" s="2">
        <v>4326</v>
      </c>
      <c r="D90">
        <v>91.759609999999995</v>
      </c>
      <c r="E90" s="2">
        <v>44978</v>
      </c>
      <c r="F90">
        <v>0.90170380000000006</v>
      </c>
      <c r="G90">
        <v>5.8369999999999997</v>
      </c>
      <c r="H90" t="s">
        <v>9</v>
      </c>
    </row>
    <row r="91" spans="1:8" x14ac:dyDescent="0.25">
      <c r="A91" s="2">
        <v>88</v>
      </c>
      <c r="B91" s="2">
        <v>42815</v>
      </c>
      <c r="C91" s="2">
        <v>4517</v>
      </c>
      <c r="D91">
        <v>105.49311</v>
      </c>
      <c r="E91" s="2">
        <v>40557</v>
      </c>
      <c r="F91">
        <v>0.88749409999999995</v>
      </c>
      <c r="G91">
        <v>5.3760000000000003</v>
      </c>
      <c r="H91" t="s">
        <v>9</v>
      </c>
    </row>
    <row r="92" spans="1:8" x14ac:dyDescent="0.25">
      <c r="A92" s="2">
        <v>89</v>
      </c>
      <c r="B92" s="2">
        <v>38298</v>
      </c>
      <c r="C92" s="2">
        <v>4609</v>
      </c>
      <c r="D92">
        <v>120.3458</v>
      </c>
      <c r="E92" s="2">
        <v>35994</v>
      </c>
      <c r="F92">
        <v>0.87223110000000004</v>
      </c>
      <c r="G92">
        <v>4.9509999999999996</v>
      </c>
      <c r="H92" t="s">
        <v>9</v>
      </c>
    </row>
    <row r="93" spans="1:8" x14ac:dyDescent="0.25">
      <c r="A93" s="2">
        <v>90</v>
      </c>
      <c r="B93" s="2">
        <v>33689</v>
      </c>
      <c r="C93" s="2">
        <v>4589</v>
      </c>
      <c r="D93">
        <v>136.20764</v>
      </c>
      <c r="E93" s="2">
        <v>31395</v>
      </c>
      <c r="F93">
        <v>0.85530689999999998</v>
      </c>
      <c r="G93">
        <v>4.5599999999999996</v>
      </c>
      <c r="H93" t="s">
        <v>9</v>
      </c>
    </row>
    <row r="94" spans="1:8" x14ac:dyDescent="0.25">
      <c r="A94" s="2">
        <v>91</v>
      </c>
      <c r="B94" s="2">
        <v>29100</v>
      </c>
      <c r="C94" s="2">
        <v>4497</v>
      </c>
      <c r="D94">
        <v>154.51667</v>
      </c>
      <c r="E94" s="2">
        <v>26852</v>
      </c>
      <c r="F94">
        <v>0.83687579999999995</v>
      </c>
      <c r="G94">
        <v>4.2009999999999996</v>
      </c>
      <c r="H94" t="s">
        <v>9</v>
      </c>
    </row>
    <row r="95" spans="1:8" x14ac:dyDescent="0.25">
      <c r="A95" s="2">
        <v>92</v>
      </c>
      <c r="B95" s="2">
        <v>24604</v>
      </c>
      <c r="C95" s="2">
        <v>4264</v>
      </c>
      <c r="D95">
        <v>173.30484999999999</v>
      </c>
      <c r="E95" s="2">
        <v>22472</v>
      </c>
      <c r="F95">
        <v>0.81858830000000005</v>
      </c>
      <c r="G95">
        <v>3.8769999999999998</v>
      </c>
      <c r="H95" t="s">
        <v>9</v>
      </c>
    </row>
    <row r="96" spans="1:8" x14ac:dyDescent="0.25">
      <c r="A96" s="2">
        <v>93</v>
      </c>
      <c r="B96" s="2">
        <v>20340</v>
      </c>
      <c r="C96" s="2">
        <v>3889</v>
      </c>
      <c r="D96">
        <v>191.21804</v>
      </c>
      <c r="E96" s="2">
        <v>18395</v>
      </c>
      <c r="F96">
        <v>0.79981480000000005</v>
      </c>
      <c r="G96">
        <v>3.585</v>
      </c>
      <c r="H96" t="s">
        <v>9</v>
      </c>
    </row>
    <row r="97" spans="1:8" x14ac:dyDescent="0.25">
      <c r="A97" s="2">
        <v>94</v>
      </c>
      <c r="B97" s="2">
        <v>16451</v>
      </c>
      <c r="C97" s="2">
        <v>3476</v>
      </c>
      <c r="D97">
        <v>211.27249</v>
      </c>
      <c r="E97" s="2">
        <v>14713</v>
      </c>
      <c r="F97">
        <v>0.78024769999999999</v>
      </c>
      <c r="G97">
        <v>3.3140000000000001</v>
      </c>
      <c r="H97" t="s">
        <v>9</v>
      </c>
    </row>
    <row r="98" spans="1:8" x14ac:dyDescent="0.25">
      <c r="A98" s="2">
        <v>95</v>
      </c>
      <c r="B98" s="2">
        <v>12975</v>
      </c>
      <c r="C98" s="2">
        <v>2991</v>
      </c>
      <c r="D98">
        <v>230.50363999999999</v>
      </c>
      <c r="E98" s="2">
        <v>11480</v>
      </c>
      <c r="F98">
        <v>0.76046150000000001</v>
      </c>
      <c r="G98">
        <v>3.0680000000000001</v>
      </c>
      <c r="H98" t="s">
        <v>9</v>
      </c>
    </row>
    <row r="99" spans="1:8" x14ac:dyDescent="0.25">
      <c r="A99" s="2">
        <v>96</v>
      </c>
      <c r="B99" s="2">
        <v>9984</v>
      </c>
      <c r="C99" s="2">
        <v>2509</v>
      </c>
      <c r="D99">
        <v>251.27977000000001</v>
      </c>
      <c r="E99" s="2">
        <v>8730</v>
      </c>
      <c r="F99">
        <v>0.73963880000000004</v>
      </c>
      <c r="G99">
        <v>2.8380000000000001</v>
      </c>
      <c r="H99" t="s">
        <v>9</v>
      </c>
    </row>
    <row r="100" spans="1:8" x14ac:dyDescent="0.25">
      <c r="A100" s="2">
        <v>97</v>
      </c>
      <c r="B100" s="2">
        <v>7475</v>
      </c>
      <c r="C100" s="2">
        <v>2037</v>
      </c>
      <c r="D100">
        <v>272.49043999999998</v>
      </c>
      <c r="E100" s="2">
        <v>6457</v>
      </c>
      <c r="F100">
        <v>0.71764530000000004</v>
      </c>
      <c r="G100">
        <v>2.6219999999999999</v>
      </c>
      <c r="H100" t="s">
        <v>9</v>
      </c>
    </row>
    <row r="101" spans="1:8" x14ac:dyDescent="0.25">
      <c r="A101" s="2">
        <v>98</v>
      </c>
      <c r="B101" s="2">
        <v>5438</v>
      </c>
      <c r="C101" s="2">
        <v>1609</v>
      </c>
      <c r="D101">
        <v>295.91361999999998</v>
      </c>
      <c r="E101" s="2">
        <v>4634</v>
      </c>
      <c r="F101">
        <v>0.69350199999999995</v>
      </c>
      <c r="G101">
        <v>2.4169999999999998</v>
      </c>
      <c r="H101" t="s">
        <v>9</v>
      </c>
    </row>
    <row r="102" spans="1:8" x14ac:dyDescent="0.25">
      <c r="A102" s="2">
        <v>99</v>
      </c>
      <c r="B102" s="2">
        <v>3829</v>
      </c>
      <c r="C102" s="2">
        <v>1231</v>
      </c>
      <c r="D102">
        <v>321.53068999999999</v>
      </c>
      <c r="E102" s="2">
        <v>3214</v>
      </c>
      <c r="F102">
        <v>0.66657370000000005</v>
      </c>
      <c r="G102">
        <v>2.222</v>
      </c>
      <c r="H102" t="s">
        <v>9</v>
      </c>
    </row>
    <row r="103" spans="1:8" x14ac:dyDescent="0.25">
      <c r="A103" s="2">
        <v>100</v>
      </c>
      <c r="B103" s="2">
        <v>2598</v>
      </c>
      <c r="C103" s="2">
        <v>912</v>
      </c>
      <c r="D103">
        <v>350.95924000000002</v>
      </c>
      <c r="E103" s="2">
        <v>2142</v>
      </c>
      <c r="F103">
        <v>0.63632840000000002</v>
      </c>
      <c r="G103">
        <v>2.0390000000000001</v>
      </c>
      <c r="H103" t="s">
        <v>9</v>
      </c>
    </row>
    <row r="104" spans="1:8" x14ac:dyDescent="0.25">
      <c r="A104" s="2">
        <v>101</v>
      </c>
      <c r="B104" s="2">
        <v>1686</v>
      </c>
      <c r="C104" s="2">
        <v>646</v>
      </c>
      <c r="D104">
        <v>383.25794999999999</v>
      </c>
      <c r="E104" s="2">
        <v>1363</v>
      </c>
      <c r="F104">
        <v>0.60479360000000004</v>
      </c>
      <c r="G104">
        <v>1.871</v>
      </c>
      <c r="H104" t="s">
        <v>9</v>
      </c>
    </row>
    <row r="105" spans="1:8" x14ac:dyDescent="0.25">
      <c r="A105" s="2">
        <v>102</v>
      </c>
      <c r="B105" s="2">
        <v>1040</v>
      </c>
      <c r="C105" s="2">
        <v>431</v>
      </c>
      <c r="D105">
        <v>414.57987000000003</v>
      </c>
      <c r="E105" s="2">
        <v>824</v>
      </c>
      <c r="F105">
        <v>0.57342159999999998</v>
      </c>
      <c r="G105">
        <v>1.722</v>
      </c>
      <c r="H105" t="s">
        <v>9</v>
      </c>
    </row>
    <row r="106" spans="1:8" x14ac:dyDescent="0.25">
      <c r="A106" s="2">
        <v>103</v>
      </c>
      <c r="B106" s="2">
        <v>609</v>
      </c>
      <c r="C106" s="2">
        <v>272</v>
      </c>
      <c r="D106">
        <v>447.07386000000002</v>
      </c>
      <c r="E106" s="2">
        <v>473</v>
      </c>
      <c r="F106">
        <v>0.54135080000000002</v>
      </c>
      <c r="G106">
        <v>1.5880000000000001</v>
      </c>
      <c r="H106" t="s">
        <v>9</v>
      </c>
    </row>
    <row r="107" spans="1:8" x14ac:dyDescent="0.25">
      <c r="A107" s="2">
        <v>104</v>
      </c>
      <c r="B107" s="2">
        <v>337</v>
      </c>
      <c r="C107" s="2">
        <v>161</v>
      </c>
      <c r="D107">
        <v>479.58398999999997</v>
      </c>
      <c r="E107" s="2">
        <v>256</v>
      </c>
      <c r="F107">
        <v>0.50922780000000001</v>
      </c>
      <c r="G107">
        <v>1.468</v>
      </c>
      <c r="H107" t="s">
        <v>9</v>
      </c>
    </row>
    <row r="108" spans="1:8" x14ac:dyDescent="0.25">
      <c r="A108" s="2">
        <v>105</v>
      </c>
      <c r="B108" s="2">
        <v>175</v>
      </c>
      <c r="C108" s="2">
        <v>90</v>
      </c>
      <c r="D108">
        <v>512.27089999999998</v>
      </c>
      <c r="E108" s="2">
        <v>130</v>
      </c>
      <c r="F108">
        <v>0.47704259999999998</v>
      </c>
      <c r="G108">
        <v>1.36</v>
      </c>
      <c r="H108" t="s">
        <v>9</v>
      </c>
    </row>
    <row r="109" spans="1:8" x14ac:dyDescent="0.25">
      <c r="A109" s="2">
        <v>106</v>
      </c>
      <c r="B109" s="2">
        <v>85</v>
      </c>
      <c r="C109" s="2">
        <v>47</v>
      </c>
      <c r="D109">
        <v>544.86811999999998</v>
      </c>
      <c r="E109" s="2">
        <v>62</v>
      </c>
      <c r="F109">
        <v>0.44504660000000001</v>
      </c>
      <c r="G109">
        <v>1.2629999999999999</v>
      </c>
      <c r="H109" t="s">
        <v>9</v>
      </c>
    </row>
    <row r="110" spans="1:8" x14ac:dyDescent="0.25">
      <c r="A110" s="2">
        <v>107</v>
      </c>
      <c r="B110" s="2">
        <v>39</v>
      </c>
      <c r="C110" s="2">
        <v>22</v>
      </c>
      <c r="D110">
        <v>577.11234999999999</v>
      </c>
      <c r="E110" s="2">
        <v>28</v>
      </c>
      <c r="F110">
        <v>0.41348200000000002</v>
      </c>
      <c r="G110">
        <v>1.1759999999999999</v>
      </c>
      <c r="H110" t="s">
        <v>9</v>
      </c>
    </row>
    <row r="111" spans="1:8" x14ac:dyDescent="0.25">
      <c r="A111" s="2">
        <v>108</v>
      </c>
      <c r="B111" s="2">
        <v>16</v>
      </c>
      <c r="C111" s="2">
        <v>10</v>
      </c>
      <c r="D111">
        <v>608.75937999999996</v>
      </c>
      <c r="E111" s="2">
        <v>11</v>
      </c>
      <c r="F111">
        <v>0.38257099999999999</v>
      </c>
      <c r="G111">
        <v>1.0980000000000001</v>
      </c>
      <c r="H111" t="s">
        <v>9</v>
      </c>
    </row>
    <row r="112" spans="1:8" x14ac:dyDescent="0.25">
      <c r="A112" s="2">
        <v>109</v>
      </c>
      <c r="B112" s="2">
        <v>6</v>
      </c>
      <c r="C112" s="2">
        <v>4</v>
      </c>
      <c r="D112">
        <v>639.58835999999997</v>
      </c>
      <c r="E112" s="2">
        <v>4</v>
      </c>
      <c r="F112">
        <v>0.3525122</v>
      </c>
      <c r="G112">
        <v>1.0289999999999999</v>
      </c>
      <c r="H112" t="s">
        <v>9</v>
      </c>
    </row>
    <row r="113" spans="1:8" x14ac:dyDescent="0.25">
      <c r="A113" s="2">
        <v>110</v>
      </c>
      <c r="B113" s="2">
        <v>2</v>
      </c>
      <c r="C113" s="2">
        <v>2</v>
      </c>
      <c r="D113">
        <v>669.40553999999997</v>
      </c>
      <c r="E113" s="2">
        <v>2</v>
      </c>
      <c r="F113">
        <v>0.32347700000000001</v>
      </c>
      <c r="G113">
        <v>0.96699999999999997</v>
      </c>
      <c r="H113" t="s">
        <v>9</v>
      </c>
    </row>
    <row r="114" spans="1:8" x14ac:dyDescent="0.25">
      <c r="A114" s="2">
        <v>111</v>
      </c>
      <c r="B114" s="2">
        <v>1</v>
      </c>
      <c r="C114" s="2">
        <v>1</v>
      </c>
      <c r="D114">
        <v>698.05237999999997</v>
      </c>
      <c r="E114" s="2">
        <v>0</v>
      </c>
      <c r="F114">
        <v>0.29560350000000002</v>
      </c>
      <c r="G114">
        <v>0.91100000000000003</v>
      </c>
      <c r="H114" t="s">
        <v>9</v>
      </c>
    </row>
    <row r="115" spans="1:8" x14ac:dyDescent="0.25">
      <c r="A115" s="2">
        <v>112</v>
      </c>
      <c r="B115" s="2">
        <v>0</v>
      </c>
      <c r="C115" s="2">
        <v>0</v>
      </c>
      <c r="D115">
        <v>725.40728000000001</v>
      </c>
      <c r="E115" s="2">
        <v>0</v>
      </c>
      <c r="F115">
        <v>0.26899699999999999</v>
      </c>
      <c r="G115">
        <v>0.86199999999999999</v>
      </c>
      <c r="H115" t="s">
        <v>9</v>
      </c>
    </row>
    <row r="116" spans="1:8" x14ac:dyDescent="0.25">
      <c r="A116" s="2">
        <v>113</v>
      </c>
      <c r="B116" s="2">
        <v>0</v>
      </c>
      <c r="C116" s="2">
        <v>0</v>
      </c>
      <c r="D116">
        <v>751.38126</v>
      </c>
      <c r="E116" s="2">
        <v>0</v>
      </c>
      <c r="F116">
        <v>0.2437329</v>
      </c>
      <c r="G116">
        <v>0.81799999999999995</v>
      </c>
      <c r="H116" t="s">
        <v>9</v>
      </c>
    </row>
    <row r="117" spans="1:8" x14ac:dyDescent="0.25">
      <c r="A117" s="2">
        <v>114</v>
      </c>
      <c r="B117" s="2">
        <v>0</v>
      </c>
      <c r="C117" s="2">
        <v>0</v>
      </c>
      <c r="D117">
        <v>775.91895999999997</v>
      </c>
      <c r="E117" s="2">
        <v>0</v>
      </c>
      <c r="F117">
        <v>0.21985669999999999</v>
      </c>
      <c r="G117">
        <v>0.77900000000000003</v>
      </c>
      <c r="H117" t="s">
        <v>9</v>
      </c>
    </row>
    <row r="118" spans="1:8" x14ac:dyDescent="0.25">
      <c r="A118" s="2">
        <v>115</v>
      </c>
      <c r="B118" s="2">
        <v>0</v>
      </c>
      <c r="C118" s="2">
        <v>0</v>
      </c>
      <c r="D118">
        <v>798.99521000000004</v>
      </c>
      <c r="E118" s="2">
        <v>0</v>
      </c>
      <c r="F118">
        <v>0.19738710000000001</v>
      </c>
      <c r="G118">
        <v>0.74399999999999999</v>
      </c>
      <c r="H118" t="s">
        <v>9</v>
      </c>
    </row>
    <row r="119" spans="1:8" x14ac:dyDescent="0.25">
      <c r="A119" s="2">
        <v>116</v>
      </c>
      <c r="B119" s="2">
        <v>0</v>
      </c>
      <c r="C119" s="2">
        <v>0</v>
      </c>
      <c r="D119">
        <v>820.61080000000004</v>
      </c>
      <c r="E119" s="2">
        <v>0</v>
      </c>
      <c r="F119">
        <v>0.1763208</v>
      </c>
      <c r="G119">
        <v>0.71299999999999997</v>
      </c>
      <c r="H119" t="s">
        <v>9</v>
      </c>
    </row>
    <row r="120" spans="1:8" x14ac:dyDescent="0.25">
      <c r="A120" s="2">
        <v>117</v>
      </c>
      <c r="B120" s="2">
        <v>0</v>
      </c>
      <c r="C120" s="2">
        <v>0</v>
      </c>
      <c r="D120">
        <v>840.78403000000003</v>
      </c>
      <c r="E120" s="2">
        <v>0</v>
      </c>
      <c r="F120">
        <v>0.1566379</v>
      </c>
      <c r="G120">
        <v>0.68500000000000005</v>
      </c>
      <c r="H120" t="s">
        <v>9</v>
      </c>
    </row>
    <row r="121" spans="1:8" x14ac:dyDescent="0.25">
      <c r="A121" s="2">
        <v>118</v>
      </c>
      <c r="B121" s="2">
        <v>0</v>
      </c>
      <c r="C121" s="2">
        <v>0</v>
      </c>
      <c r="D121">
        <v>859.55471999999997</v>
      </c>
      <c r="E121" s="2">
        <v>0</v>
      </c>
      <c r="F121">
        <v>0.13830049999999999</v>
      </c>
      <c r="G121">
        <v>0.66</v>
      </c>
      <c r="H121" t="s">
        <v>9</v>
      </c>
    </row>
    <row r="122" spans="1:8" x14ac:dyDescent="0.25">
      <c r="A122" s="2">
        <v>119</v>
      </c>
      <c r="B122" s="2">
        <v>0</v>
      </c>
      <c r="C122" s="2">
        <v>0</v>
      </c>
      <c r="D122">
        <v>876.97037999999998</v>
      </c>
      <c r="E122" s="2">
        <v>0</v>
      </c>
      <c r="F122">
        <v>0.12126339999999999</v>
      </c>
      <c r="G122">
        <v>0.63800000000000001</v>
      </c>
      <c r="H122" t="s">
        <v>9</v>
      </c>
    </row>
    <row r="123" spans="1:8" x14ac:dyDescent="0.25">
      <c r="A123" s="88" t="s">
        <v>10</v>
      </c>
      <c r="B123" s="89"/>
      <c r="C123" s="89"/>
      <c r="D123" s="89"/>
      <c r="E123" s="89"/>
      <c r="F123" s="89"/>
      <c r="G123" s="89"/>
      <c r="H123" s="89"/>
    </row>
  </sheetData>
  <mergeCells count="2">
    <mergeCell ref="A1:H1"/>
    <mergeCell ref="A123:H1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F7AC-20D8-4D80-8AFA-6F3F746FAAB7}">
  <dimension ref="A1:X53"/>
  <sheetViews>
    <sheetView topLeftCell="L1" workbookViewId="0">
      <selection activeCell="L36" sqref="L36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66227.460629981186</v>
      </c>
    </row>
    <row r="4" spans="1:24" x14ac:dyDescent="0.25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F3*(1-('MORTALITY RATES MALE'!D63/1000)*(1+DATA!$F$7))</f>
        <v>0.99316986250000006</v>
      </c>
      <c r="G4" s="64">
        <f>(1-DATA!$C$12)*$G3</f>
        <v>0.85</v>
      </c>
      <c r="I4" s="58">
        <f>(D4-DATA!$C$11*((1+DATA!$C$10)^A4))*F4*G3*DATA!$C$12</f>
        <v>10414.485804891436</v>
      </c>
      <c r="J4" s="47">
        <f>MAX(D4,DATA!$C$4)*F3*'MORTALITY RATES MALE'!D63/1000*(1+DATA!$F$7)*G3</f>
        <v>478.10962499999999</v>
      </c>
      <c r="K4" s="47">
        <v>0</v>
      </c>
      <c r="L4" s="60">
        <f>D3*EXP('EIOPA RATES'!Q12)*DATA!$C$15*G4*F4</f>
        <v>845.04803248521591</v>
      </c>
      <c r="M4" s="47">
        <f>DATA!$C$13*((1+DATA!$C$10)^A4)*F4*G4</f>
        <v>43.053913539375003</v>
      </c>
      <c r="N4" s="47">
        <f t="shared" ref="N4:N53" si="1">SUM(I4:M4)</f>
        <v>11780.697375916026</v>
      </c>
      <c r="O4" s="26">
        <f>N4*'EIOPA RATES'!G12</f>
        <v>11533.420833251124</v>
      </c>
      <c r="Q4" s="83">
        <f>B3*EXP('EIOPA RATES'!Q12)*(DATA!$C$14-DATA!$C$15)</f>
        <v>457.60511999999983</v>
      </c>
      <c r="R4" s="85">
        <f>C3*EXP('EIOPA RATES'!Q12)*(DATA!$C$14-DATA!$C$15)</f>
        <v>114.40127999999996</v>
      </c>
      <c r="S4" s="60">
        <f>Q4+R4-M4</f>
        <v>528.95248646062475</v>
      </c>
      <c r="T4" s="81">
        <f>S4*F4*G3</f>
        <v>525.33966824713184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F4*(1-('MORTALITY RATES MALE'!D64/1000)*(1+DATA!$F$7))</f>
        <v>0.98576661345140726</v>
      </c>
      <c r="G5" s="64">
        <f>(1-DATA!$C$12)*$G4</f>
        <v>0.72249999999999992</v>
      </c>
      <c r="I5" s="58">
        <f>(D5-DATA!$C$11*((1+DATA!$C$10)^A5))*F5*G4*DATA!$C$12</f>
        <v>8768.0988544778957</v>
      </c>
      <c r="J5" s="47">
        <f>MAX(D5,DATA!$C$4)*F4*'MORTALITY RATES MALE'!D64/1000*(1+DATA!$F$7)*G4</f>
        <v>440.49331839126705</v>
      </c>
      <c r="K5" s="47">
        <v>0</v>
      </c>
      <c r="L5" s="60">
        <f>D4*EXP('EIOPA RATES'!Q13)*DATA!$C$15*G5*F5</f>
        <v>711.46215368045466</v>
      </c>
      <c r="M5" s="47">
        <f>DATA!$C$13*((1+DATA!$C$10)^A5)*F5*G5</f>
        <v>37.049495994933736</v>
      </c>
      <c r="N5" s="47">
        <f t="shared" si="1"/>
        <v>9957.1038225445518</v>
      </c>
      <c r="O5" s="26">
        <f>N5*'EIOPA RATES'!G13</f>
        <v>9553.4034728605511</v>
      </c>
      <c r="Q5" s="83">
        <f>B4*EXP('EIOPA RATES'!Q13)*(DATA!$C$14-DATA!$C$15)</f>
        <v>456.65875094864623</v>
      </c>
      <c r="R5" s="85">
        <f>C4*EXP('EIOPA RATES'!Q13)*(DATA!$C$14-DATA!$C$15)</f>
        <v>114.16468773716156</v>
      </c>
      <c r="S5" s="60">
        <f t="shared" ref="S5:S53" si="2">Q5+R5-M5</f>
        <v>533.77394269087404</v>
      </c>
      <c r="T5" s="81">
        <f t="shared" ref="T5:T53" si="3">S5*F5*G4</f>
        <v>447.25005205974014</v>
      </c>
      <c r="W5" s="67" t="s">
        <v>71</v>
      </c>
      <c r="X5" s="70">
        <f>SUMPRODUCT(I4:I53,'EIOPA RATES'!G12:G61)</f>
        <v>56718.231133636415</v>
      </c>
    </row>
    <row r="6" spans="1:24" x14ac:dyDescent="0.25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F5*(1-('MORTALITY RATES MALE'!D65/1000)*(1+DATA!$F$7))</f>
        <v>0.9777603969193619</v>
      </c>
      <c r="G6" s="64">
        <f>(1-DATA!$C$12)*$G5</f>
        <v>0.61412499999999992</v>
      </c>
      <c r="I6" s="58">
        <f>(D6-DATA!$C$11*((1+DATA!$C$10)^A6))*F6*G5*DATA!$C$12</f>
        <v>7395.6101106161741</v>
      </c>
      <c r="J6" s="47">
        <f>MAX(D6,DATA!$C$4)*F5*'MORTALITY RATES MALE'!D65/1000*(1+DATA!$F$7)*G5</f>
        <v>404.9144011081948</v>
      </c>
      <c r="K6" s="47">
        <v>0</v>
      </c>
      <c r="L6" s="60">
        <f>D5*EXP('EIOPA RATES'!Q14)*DATA!$C$15*G6*F6</f>
        <v>600.09900188882602</v>
      </c>
      <c r="M6" s="47">
        <f>DATA!$C$13*((1+DATA!$C$10)^A6)*F6*G6</f>
        <v>31.861024712246451</v>
      </c>
      <c r="N6" s="47">
        <f t="shared" si="1"/>
        <v>8432.4845383254415</v>
      </c>
      <c r="O6" s="26">
        <f>N6*'EIOPA RATES'!G14</f>
        <v>7909.0742774801665</v>
      </c>
      <c r="Q6" s="83">
        <f>B5*EXP('EIOPA RATES'!Q14)*(DATA!$C$14-DATA!$C$15)</f>
        <v>456.86261674469409</v>
      </c>
      <c r="R6" s="85">
        <f>C5*EXP('EIOPA RATES'!Q14)*(DATA!$C$14-DATA!$C$15)</f>
        <v>114.21565418617352</v>
      </c>
      <c r="S6" s="60">
        <f t="shared" si="2"/>
        <v>539.21724621862109</v>
      </c>
      <c r="T6" s="81">
        <f t="shared" si="3"/>
        <v>380.92025662742981</v>
      </c>
      <c r="W6" s="67" t="s">
        <v>70</v>
      </c>
      <c r="X6" s="70">
        <f>SUMPRODUCT(J4:J53,'EIOPA RATES'!G12:G61)</f>
        <v>4653.7381283698451</v>
      </c>
    </row>
    <row r="7" spans="1:24" x14ac:dyDescent="0.25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F6*(1-('MORTALITY RATES MALE'!D66/1000)*(1+DATA!$F$7))</f>
        <v>0.96897394182020258</v>
      </c>
      <c r="G7" s="64">
        <f>(1-DATA!$C$12)*$G6</f>
        <v>0.52200624999999989</v>
      </c>
      <c r="I7" s="58">
        <f>(D7-DATA!$C$11*((1+DATA!$C$10)^A7))*F7*G6*DATA!$C$12</f>
        <v>6243.7510226962731</v>
      </c>
      <c r="J7" s="47">
        <f>MAX(D7,DATA!$C$4)*F6*'MORTALITY RATES MALE'!D66/1000*(1+DATA!$F$7)*G6</f>
        <v>377.71872164398172</v>
      </c>
      <c r="K7" s="47">
        <v>0</v>
      </c>
      <c r="L7" s="60">
        <f>D6*EXP('EIOPA RATES'!Q15)*DATA!$C$15*G7*F7</f>
        <v>506.63689435015874</v>
      </c>
      <c r="M7" s="47">
        <f>DATA!$C$13*((1+DATA!$C$10)^A7)*F7*G7</f>
        <v>27.375275098388883</v>
      </c>
      <c r="N7" s="47">
        <f t="shared" si="1"/>
        <v>7155.4819137888016</v>
      </c>
      <c r="O7" s="26">
        <f>N7*'EIOPA RATES'!G15</f>
        <v>6548.9626917069645</v>
      </c>
      <c r="Q7" s="83">
        <f>B6*EXP('EIOPA RATES'!Q15)*(DATA!$C$14-DATA!$C$15)</f>
        <v>457.88978008483207</v>
      </c>
      <c r="R7" s="85">
        <f>C6*EXP('EIOPA RATES'!Q15)*(DATA!$C$14-DATA!$C$15)</f>
        <v>114.47244502120802</v>
      </c>
      <c r="S7" s="60">
        <f t="shared" si="2"/>
        <v>544.98695000765122</v>
      </c>
      <c r="T7" s="81">
        <f t="shared" si="3"/>
        <v>324.30599582749153</v>
      </c>
      <c r="W7" s="67" t="s">
        <v>74</v>
      </c>
      <c r="X7" s="70">
        <f>SUMPRODUCT(K4:K53,'EIOPA RATES'!G12:G61)</f>
        <v>3.1116656089665124E-6</v>
      </c>
    </row>
    <row r="8" spans="1:24" x14ac:dyDescent="0.25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F7*(1-('MORTALITY RATES MALE'!D67/1000)*(1+DATA!$F$7))</f>
        <v>0.95939103468600806</v>
      </c>
      <c r="G8" s="64">
        <f>(1-DATA!$C$12)*$G7</f>
        <v>0.44370531249999989</v>
      </c>
      <c r="I8" s="58">
        <f>(D8-DATA!$C$11*((1+DATA!$C$10)^A8))*F8*G7*DATA!$C$12</f>
        <v>5273.6935804065106</v>
      </c>
      <c r="J8" s="47">
        <f>MAX(D8,DATA!$C$4)*F7*'MORTALITY RATES MALE'!D67/1000*(1+DATA!$F$7)*G7</f>
        <v>351.28680669007269</v>
      </c>
      <c r="K8" s="47">
        <v>0</v>
      </c>
      <c r="L8" s="60">
        <f>D7*EXP('EIOPA RATES'!Q16)*DATA!$C$15*G8*F8</f>
        <v>427.92565304452523</v>
      </c>
      <c r="M8" s="47">
        <f>DATA!$C$13*((1+DATA!$C$10)^A8)*F8*G8</f>
        <v>23.499636659980229</v>
      </c>
      <c r="N8" s="47">
        <f t="shared" si="1"/>
        <v>6076.4056768010887</v>
      </c>
      <c r="O8" s="26">
        <f>N8*'EIOPA RATES'!G16</f>
        <v>5419.387656995973</v>
      </c>
      <c r="Q8" s="83">
        <f>B7*EXP('EIOPA RATES'!Q16)*(DATA!$C$14-DATA!$C$15)</f>
        <v>459.5470431522653</v>
      </c>
      <c r="R8" s="85">
        <f>C7*EXP('EIOPA RATES'!Q16)*(DATA!$C$14-DATA!$C$15)</f>
        <v>114.88676078806633</v>
      </c>
      <c r="S8" s="60">
        <f t="shared" si="2"/>
        <v>550.9341672803514</v>
      </c>
      <c r="T8" s="81">
        <f t="shared" si="3"/>
        <v>275.9123025210165</v>
      </c>
      <c r="W8" s="67" t="s">
        <v>73</v>
      </c>
      <c r="X8" s="70">
        <f>SUMPRODUCT(L4:L53,'EIOPA RATES'!G12:G61)</f>
        <v>4602.3150551495091</v>
      </c>
    </row>
    <row r="9" spans="1:24" ht="15.75" thickBot="1" x14ac:dyDescent="0.3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F8*(1-('MORTALITY RATES MALE'!D68/1000)*(1+DATA!$F$7))</f>
        <v>0.94887600389253113</v>
      </c>
      <c r="G9" s="64">
        <f>(1-DATA!$C$12)*$G8</f>
        <v>0.37714951562499988</v>
      </c>
      <c r="I9" s="58">
        <f>(D9-DATA!$C$11*((1+DATA!$C$10)^A9))*F9*G8*DATA!$C$12</f>
        <v>4453.0043129700789</v>
      </c>
      <c r="J9" s="47">
        <f>MAX(D9,DATA!$C$4)*F8*'MORTALITY RATES MALE'!D68/1000*(1+DATA!$F$7)*G8</f>
        <v>329.08011880455575</v>
      </c>
      <c r="K9" s="47">
        <v>0</v>
      </c>
      <c r="L9" s="60">
        <f>D8*EXP('EIOPA RATES'!Q17)*DATA!$C$15*G9*F9</f>
        <v>361.33386547348334</v>
      </c>
      <c r="M9" s="47">
        <f>DATA!$C$13*((1+DATA!$C$10)^A9)*F9*G9</f>
        <v>20.150881685802737</v>
      </c>
      <c r="N9" s="47">
        <f t="shared" si="1"/>
        <v>5163.5691789339216</v>
      </c>
      <c r="O9" s="26">
        <f>N9*'EIOPA RATES'!G17</f>
        <v>4484.1971736471751</v>
      </c>
      <c r="Q9" s="83">
        <f>B8*EXP('EIOPA RATES'!Q17)*(DATA!$C$14-DATA!$C$15)</f>
        <v>461.57001416860459</v>
      </c>
      <c r="R9" s="85">
        <f>C8*EXP('EIOPA RATES'!Q17)*(DATA!$C$14-DATA!$C$15)</f>
        <v>115.39250354215115</v>
      </c>
      <c r="S9" s="60">
        <f t="shared" si="2"/>
        <v>556.81163602495303</v>
      </c>
      <c r="T9" s="81">
        <f t="shared" si="3"/>
        <v>234.42957212366753</v>
      </c>
      <c r="W9" s="68" t="s">
        <v>72</v>
      </c>
      <c r="X9" s="71">
        <f>SUMPRODUCT(M4:M53,'EIOPA RATES'!G12:G61)</f>
        <v>253.176309713731</v>
      </c>
    </row>
    <row r="10" spans="1:24" ht="15.75" thickBot="1" x14ac:dyDescent="0.3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F9*(1-('MORTALITY RATES MALE'!D69/1000)*(1+DATA!$F$7))</f>
        <v>0.93729631824563431</v>
      </c>
      <c r="G10" s="64">
        <f>(1-DATA!$C$12)*$G9</f>
        <v>0.32057708828124987</v>
      </c>
      <c r="I10" s="58">
        <f>(D10-DATA!$C$11*((1+DATA!$C$10)^A10))*F10*G9*DATA!$C$12</f>
        <v>3758.4516317860594</v>
      </c>
      <c r="J10" s="47">
        <f>MAX(D10,DATA!$C$4)*F9*'MORTALITY RATES MALE'!D69/1000*(1+DATA!$F$7)*G9</f>
        <v>309.65514858336218</v>
      </c>
      <c r="K10" s="47">
        <v>0</v>
      </c>
      <c r="L10" s="60">
        <f>D9*EXP('EIOPA RATES'!Q18)*DATA!$C$15*G10*F10</f>
        <v>304.97662446422493</v>
      </c>
      <c r="M10" s="47">
        <f>DATA!$C$13*((1+DATA!$C$10)^A10)*F10*G10</f>
        <v>17.257607913925707</v>
      </c>
      <c r="N10" s="47">
        <f t="shared" si="1"/>
        <v>4390.3410127475718</v>
      </c>
      <c r="O10" s="26">
        <f>N10*'EIOPA RATES'!G18</f>
        <v>3709.3712102909467</v>
      </c>
      <c r="Q10" s="83">
        <f>B9*EXP('EIOPA RATES'!Q18)*(DATA!$C$14-DATA!$C$15)</f>
        <v>463.99051262311571</v>
      </c>
      <c r="R10" s="85">
        <f>C9*EXP('EIOPA RATES'!Q18)*(DATA!$C$14-DATA!$C$15)</f>
        <v>115.99762815577893</v>
      </c>
      <c r="S10" s="60">
        <f t="shared" si="2"/>
        <v>562.73053286496895</v>
      </c>
      <c r="T10" s="81">
        <f t="shared" si="3"/>
        <v>198.92572305246131</v>
      </c>
    </row>
    <row r="11" spans="1:24" ht="15.75" thickBot="1" x14ac:dyDescent="0.3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F10*(1-('MORTALITY RATES MALE'!D70/1000)*(1+DATA!$F$7))</f>
        <v>0.92450672392985345</v>
      </c>
      <c r="G11" s="64">
        <f>(1-DATA!$C$12)*$G10</f>
        <v>0.2724905250390624</v>
      </c>
      <c r="I11" s="58">
        <f>(D11-DATA!$C$11*((1+DATA!$C$10)^A11))*F11*G10*DATA!$C$12</f>
        <v>3170.194047983126</v>
      </c>
      <c r="J11" s="47">
        <f>MAX(D11,DATA!$C$4)*F10*'MORTALITY RATES MALE'!D70/1000*(1+DATA!$F$7)*G10</f>
        <v>292.47178224823449</v>
      </c>
      <c r="K11" s="47">
        <v>0</v>
      </c>
      <c r="L11" s="60">
        <f>D10*EXP('EIOPA RATES'!Q19)*DATA!$C$15*G11*F11</f>
        <v>257.24407664470249</v>
      </c>
      <c r="M11" s="47">
        <f>DATA!$C$13*((1+DATA!$C$10)^A11)*F11*G11</f>
        <v>14.758181879340455</v>
      </c>
      <c r="N11" s="47">
        <f t="shared" si="1"/>
        <v>3734.6680887554035</v>
      </c>
      <c r="O11" s="26">
        <f>N11*'EIOPA RATES'!G19</f>
        <v>3067.370005323553</v>
      </c>
      <c r="Q11" s="83">
        <f>B10*EXP('EIOPA RATES'!Q19)*(DATA!$C$14-DATA!$C$15)</f>
        <v>466.80536833792246</v>
      </c>
      <c r="R11" s="85">
        <f>C10*EXP('EIOPA RATES'!Q19)*(DATA!$C$14-DATA!$C$15)</f>
        <v>116.70134208448061</v>
      </c>
      <c r="S11" s="60">
        <f t="shared" si="2"/>
        <v>568.74852854306266</v>
      </c>
      <c r="T11" s="81">
        <f t="shared" si="3"/>
        <v>168.56322828659737</v>
      </c>
      <c r="W11" s="66" t="s">
        <v>75</v>
      </c>
      <c r="X11" s="69">
        <f>DATA!C4-X3</f>
        <v>3772.5393700188142</v>
      </c>
    </row>
    <row r="12" spans="1:24" x14ac:dyDescent="0.25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F11*(1-('MORTALITY RATES MALE'!D71/1000)*(1+DATA!$F$7))</f>
        <v>0.91064763731557974</v>
      </c>
      <c r="G12" s="64">
        <f>(1-DATA!$C$12)*$G11</f>
        <v>0.23161694628320303</v>
      </c>
      <c r="I12" s="58">
        <f>(D12-DATA!$C$11*((1+DATA!$C$10)^A12))*F12*G11*DATA!$C$12</f>
        <v>2671.7626377106608</v>
      </c>
      <c r="J12" s="47">
        <f>MAX(D12,DATA!$C$4)*F11*'MORTALITY RATES MALE'!D71/1000*(1+DATA!$F$7)*G11</f>
        <v>271.16613261733329</v>
      </c>
      <c r="K12" s="47">
        <v>0</v>
      </c>
      <c r="L12" s="60">
        <f>D11*EXP('EIOPA RATES'!Q20)*DATA!$C$15*G12*F12</f>
        <v>216.80001605391942</v>
      </c>
      <c r="M12" s="47">
        <f>DATA!$C$13*((1+DATA!$C$10)^A12)*F12*G12</f>
        <v>12.60353137276506</v>
      </c>
      <c r="N12" s="47">
        <f t="shared" si="1"/>
        <v>3172.332317754679</v>
      </c>
      <c r="O12" s="26">
        <f>N12*'EIOPA RATES'!G20</f>
        <v>2531.4944297060811</v>
      </c>
      <c r="Q12" s="83">
        <f>B11*EXP('EIOPA RATES'!Q20)*(DATA!$C$14-DATA!$C$15)</f>
        <v>469.88388598655206</v>
      </c>
      <c r="R12" s="85">
        <f>C11*EXP('EIOPA RATES'!Q20)*(DATA!$C$14-DATA!$C$15)</f>
        <v>117.47097149663801</v>
      </c>
      <c r="S12" s="60">
        <f t="shared" si="2"/>
        <v>574.751326110425</v>
      </c>
      <c r="T12" s="81">
        <f t="shared" si="3"/>
        <v>142.6204337217994</v>
      </c>
    </row>
    <row r="13" spans="1:24" ht="15.75" thickBot="1" x14ac:dyDescent="0.3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F12*(1-('MORTALITY RATES MALE'!D72/1000)*(1+DATA!$F$7))</f>
        <v>0.89559569277525064</v>
      </c>
      <c r="G13" s="64">
        <f>(1-DATA!$C$12)*$G12</f>
        <v>0.19687440434072256</v>
      </c>
      <c r="I13" s="58">
        <f>(D13-DATA!$C$11*((1+DATA!$C$10)^A13))*F13*G12*DATA!$C$12</f>
        <v>2246.9935101851675</v>
      </c>
      <c r="J13" s="47">
        <f>MAX(D13,DATA!$C$4)*F12*'MORTALITY RATES MALE'!D72/1000*(1+DATA!$F$7)*G12</f>
        <v>251.84757048781015</v>
      </c>
      <c r="K13" s="47">
        <v>0</v>
      </c>
      <c r="L13" s="60">
        <f>D12*EXP('EIOPA RATES'!Q21)*DATA!$C$15*G13*F13</f>
        <v>182.33299219162177</v>
      </c>
      <c r="M13" s="47">
        <f>DATA!$C$13*((1+DATA!$C$10)^A13)*F13*G13</f>
        <v>10.746646794543091</v>
      </c>
      <c r="N13" s="47">
        <f t="shared" si="1"/>
        <v>2691.9207196591424</v>
      </c>
      <c r="O13" s="26">
        <f>N13*'EIOPA RATES'!G21</f>
        <v>2088.2093132382765</v>
      </c>
      <c r="Q13" s="83">
        <f>B12*EXP('EIOPA RATES'!Q21)*(DATA!$C$14-DATA!$C$15)</f>
        <v>472.73302600322535</v>
      </c>
      <c r="R13" s="85">
        <f>C12*EXP('EIOPA RATES'!Q21)*(DATA!$C$14-DATA!$C$15)</f>
        <v>118.18325650080634</v>
      </c>
      <c r="S13" s="60">
        <f t="shared" si="2"/>
        <v>580.1696357094886</v>
      </c>
      <c r="T13" s="81">
        <f t="shared" si="3"/>
        <v>120.3475692967521</v>
      </c>
    </row>
    <row r="14" spans="1:24" x14ac:dyDescent="0.25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F13*(1-('MORTALITY RATES MALE'!D73/1000)*(1+DATA!$F$7))</f>
        <v>0.87952863395140946</v>
      </c>
      <c r="G14" s="64">
        <f>(1-DATA!$C$12)*$G13</f>
        <v>0.16734324368961417</v>
      </c>
      <c r="I14" s="58">
        <f>(D14-DATA!$C$11*((1+DATA!$C$10)^A14))*F14*G13*DATA!$C$12</f>
        <v>1891.0943459314303</v>
      </c>
      <c r="J14" s="47">
        <f>MAX(D14,DATA!$C$4)*F13*'MORTALITY RATES MALE'!D73/1000*(1+DATA!$F$7)*G13</f>
        <v>230.38629684288759</v>
      </c>
      <c r="K14" s="47">
        <v>0</v>
      </c>
      <c r="L14" s="60">
        <f>D13*EXP('EIOPA RATES'!Q22)*DATA!$C$15*G14*F14</f>
        <v>153.4540482293994</v>
      </c>
      <c r="M14" s="47">
        <f>DATA!$C$13*((1+DATA!$C$10)^A14)*F14*G14</f>
        <v>9.1501888915133787</v>
      </c>
      <c r="N14" s="47">
        <f t="shared" si="1"/>
        <v>2284.0848798952306</v>
      </c>
      <c r="O14" s="26">
        <f>N14*'EIOPA RATES'!G22</f>
        <v>1718.7261246944427</v>
      </c>
      <c r="Q14" s="83">
        <f>B13*EXP('EIOPA RATES'!Q22)*(DATA!$C$14-DATA!$C$15)</f>
        <v>476.61984649345004</v>
      </c>
      <c r="R14" s="85">
        <f>C13*EXP('EIOPA RATES'!Q22)*(DATA!$C$14-DATA!$C$15)</f>
        <v>119.15496162336251</v>
      </c>
      <c r="S14" s="60">
        <f t="shared" si="2"/>
        <v>586.62461922529917</v>
      </c>
      <c r="T14" s="81">
        <f t="shared" si="3"/>
        <v>101.57796907190094</v>
      </c>
      <c r="W14" s="73" t="s">
        <v>77</v>
      </c>
      <c r="X14" s="72">
        <f>SUM(T3:T53)</f>
        <v>3398.6513479443297</v>
      </c>
    </row>
    <row r="15" spans="1:24" x14ac:dyDescent="0.25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F14*(1-('MORTALITY RATES MALE'!D74/1000)*(1+DATA!$F$7))</f>
        <v>0.86193874334683684</v>
      </c>
      <c r="G15" s="64">
        <f>(1-DATA!$C$12)*$G14</f>
        <v>0.14224175713617204</v>
      </c>
      <c r="I15" s="58">
        <f>(D15-DATA!$C$11*((1+DATA!$C$10)^A15))*F15*G14*DATA!$C$12</f>
        <v>1587.0805799477332</v>
      </c>
      <c r="J15" s="47">
        <f>MAX(D15,DATA!$C$4)*F14*'MORTALITY RATES MALE'!D74/1000*(1+DATA!$F$7)*G14</f>
        <v>215.99544972769061</v>
      </c>
      <c r="K15" s="47">
        <v>0</v>
      </c>
      <c r="L15" s="60">
        <f>D14*EXP('EIOPA RATES'!Q23)*DATA!$C$15*G15*F15</f>
        <v>128.78520469066447</v>
      </c>
      <c r="M15" s="47">
        <f>DATA!$C$13*((1+DATA!$C$10)^A15)*F15*G15</f>
        <v>7.7745556457705352</v>
      </c>
      <c r="N15" s="47">
        <f t="shared" si="1"/>
        <v>1939.6357900118587</v>
      </c>
      <c r="O15" s="26">
        <f>N15*'EIOPA RATES'!G23</f>
        <v>1416.8086697418003</v>
      </c>
      <c r="Q15" s="83">
        <f>B14*EXP('EIOPA RATES'!Q23)*(DATA!$C$14-DATA!$C$15)</f>
        <v>480.19142458855589</v>
      </c>
      <c r="R15" s="85">
        <f>C14*EXP('EIOPA RATES'!Q23)*(DATA!$C$14-DATA!$C$15)</f>
        <v>120.04785614713897</v>
      </c>
      <c r="S15" s="60">
        <f t="shared" si="2"/>
        <v>592.46472508992429</v>
      </c>
      <c r="T15" s="81">
        <f t="shared" si="3"/>
        <v>85.456889875437795</v>
      </c>
      <c r="W15" s="74" t="s">
        <v>78</v>
      </c>
      <c r="X15" s="70">
        <f>DATA!C4-X3-X14</f>
        <v>373.88802207448452</v>
      </c>
    </row>
    <row r="16" spans="1:24" ht="15.75" thickBot="1" x14ac:dyDescent="0.3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F15*(1-('MORTALITY RATES MALE'!D75/1000)*(1+DATA!$F$7))</f>
        <v>0.84280695232263014</v>
      </c>
      <c r="G16" s="64">
        <f>(1-DATA!$C$12)*$G15</f>
        <v>0.12090549356574623</v>
      </c>
      <c r="I16" s="58">
        <f>(D16-DATA!$C$11*((1+DATA!$C$10)^A16))*F16*G15*DATA!$C$12</f>
        <v>1328.460924990967</v>
      </c>
      <c r="J16" s="47">
        <f>MAX(D16,DATA!$C$4)*F15*'MORTALITY RATES MALE'!D75/1000*(1+DATA!$F$7)*G15</f>
        <v>201.11159611054788</v>
      </c>
      <c r="K16" s="47">
        <v>0</v>
      </c>
      <c r="L16" s="60">
        <f>D15*EXP('EIOPA RATES'!Q24)*DATA!$C$15*G16*F16</f>
        <v>107.79973677257095</v>
      </c>
      <c r="M16" s="47">
        <f>DATA!$C$13*((1+DATA!$C$10)^A16)*F16*G16</f>
        <v>6.5909251710112171</v>
      </c>
      <c r="N16" s="47">
        <f t="shared" si="1"/>
        <v>1643.9631830450969</v>
      </c>
      <c r="O16" s="26">
        <f>N16*'EIOPA RATES'!G24</f>
        <v>1166.113608764733</v>
      </c>
      <c r="Q16" s="83">
        <f>B15*EXP('EIOPA RATES'!Q24)*(DATA!$C$14-DATA!$C$15)</f>
        <v>483.61024766430512</v>
      </c>
      <c r="R16" s="85">
        <f>C15*EXP('EIOPA RATES'!Q24)*(DATA!$C$14-DATA!$C$15)</f>
        <v>120.90256191607628</v>
      </c>
      <c r="S16" s="60">
        <f t="shared" si="2"/>
        <v>597.92188440937014</v>
      </c>
      <c r="T16" s="81">
        <f t="shared" si="3"/>
        <v>71.680275731384086</v>
      </c>
      <c r="W16" s="75" t="s">
        <v>79</v>
      </c>
      <c r="X16" s="71">
        <f>(DATA!$C$14-DATA!$C$15)*X18*DATA!C4</f>
        <v>3137.0935569913495</v>
      </c>
    </row>
    <row r="17" spans="1:24" ht="15.75" thickBot="1" x14ac:dyDescent="0.3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F16*(1-('MORTALITY RATES MALE'!D76/1000)*(1+DATA!$F$7))</f>
        <v>0.82177412329062183</v>
      </c>
      <c r="G17" s="64">
        <f>(1-DATA!$C$12)*$G16</f>
        <v>0.10276966953088429</v>
      </c>
      <c r="I17" s="58">
        <f>(D17-DATA!$C$11*((1+DATA!$C$10)^A17))*F17*G16*DATA!$C$12</f>
        <v>1107.5713817407702</v>
      </c>
      <c r="J17" s="47">
        <f>MAX(D17,DATA!$C$4)*F16*'MORTALITY RATES MALE'!D76/1000*(1+DATA!$F$7)*G16</f>
        <v>189.05139526766195</v>
      </c>
      <c r="K17" s="47">
        <v>0</v>
      </c>
      <c r="L17" s="60">
        <f>D16*EXP('EIOPA RATES'!Q25)*DATA!$C$15*G17*F17</f>
        <v>89.875798864443411</v>
      </c>
      <c r="M17" s="47">
        <f>DATA!$C$13*((1+DATA!$C$10)^A17)*F17*G17</f>
        <v>5.5717270222414399</v>
      </c>
      <c r="N17" s="47">
        <f t="shared" si="1"/>
        <v>1392.070302895117</v>
      </c>
      <c r="O17" s="26">
        <f>N17*'EIOPA RATES'!G25</f>
        <v>959.99067556621344</v>
      </c>
      <c r="Q17" s="83">
        <f>B16*EXP('EIOPA RATES'!Q25)*(DATA!$C$14-DATA!$C$15)</f>
        <v>486.49376679922625</v>
      </c>
      <c r="R17" s="85">
        <f>C16*EXP('EIOPA RATES'!Q25)*(DATA!$C$14-DATA!$C$15)</f>
        <v>121.62344169980656</v>
      </c>
      <c r="S17" s="60">
        <f t="shared" si="2"/>
        <v>602.54548147679134</v>
      </c>
      <c r="T17" s="81">
        <f t="shared" si="3"/>
        <v>59.867115003907998</v>
      </c>
    </row>
    <row r="18" spans="1:24" ht="15.75" thickBot="1" x14ac:dyDescent="0.3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F17*(1-('MORTALITY RATES MALE'!D77/1000)*(1+DATA!$F$7))</f>
        <v>0.79908622089242598</v>
      </c>
      <c r="G18" s="64">
        <f>(1-DATA!$C$12)*$G17</f>
        <v>8.7354219101251643E-2</v>
      </c>
      <c r="I18" s="58">
        <f>(D18-DATA!$C$11*((1+DATA!$C$10)^A18))*F18*G17*DATA!$C$12</f>
        <v>920.59275059392996</v>
      </c>
      <c r="J18" s="47">
        <f>MAX(D18,DATA!$C$4)*F17*'MORTALITY RATES MALE'!D77/1000*(1+DATA!$F$7)*G17</f>
        <v>174.31444968234791</v>
      </c>
      <c r="K18" s="47">
        <v>0</v>
      </c>
      <c r="L18" s="60">
        <f>D17*EXP('EIOPA RATES'!Q26)*DATA!$C$15*G18*F18</f>
        <v>74.70347294149154</v>
      </c>
      <c r="M18" s="47">
        <f>DATA!$C$13*((1+DATA!$C$10)^A18)*F18*G18</f>
        <v>4.6973195821909703</v>
      </c>
      <c r="N18" s="47">
        <f t="shared" si="1"/>
        <v>1174.3079927999602</v>
      </c>
      <c r="O18" s="26">
        <f>N18*'EIOPA RATES'!G26</f>
        <v>787.56932909882789</v>
      </c>
      <c r="Q18" s="83">
        <f>B17*EXP('EIOPA RATES'!Q26)*(DATA!$C$14-DATA!$C$15)</f>
        <v>489.23239117530414</v>
      </c>
      <c r="R18" s="85">
        <f>C17*EXP('EIOPA RATES'!Q26)*(DATA!$C$14-DATA!$C$15)</f>
        <v>122.30809779382604</v>
      </c>
      <c r="S18" s="60">
        <f t="shared" si="2"/>
        <v>606.84316938693917</v>
      </c>
      <c r="T18" s="81">
        <f t="shared" si="3"/>
        <v>49.835069680163066</v>
      </c>
      <c r="W18" s="66" t="s">
        <v>80</v>
      </c>
      <c r="X18" s="69">
        <f>SUMPRODUCT(O4:O53,A4:A53)/SUM(O4:O53)</f>
        <v>5.601952780341696</v>
      </c>
    </row>
    <row r="19" spans="1:24" x14ac:dyDescent="0.25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F18*(1-('MORTALITY RATES MALE'!D78/1000)*(1+DATA!$F$7))</f>
        <v>0.77429423167713773</v>
      </c>
      <c r="G19" s="64">
        <f>(1-DATA!$C$12)*$G18</f>
        <v>7.4251086236063898E-2</v>
      </c>
      <c r="I19" s="58">
        <f>(D19-DATA!$C$11*((1+DATA!$C$10)^A19))*F19*G18*DATA!$C$12</f>
        <v>762.74315974062165</v>
      </c>
      <c r="J19" s="47">
        <f>MAX(D19,DATA!$C$4)*F18*'MORTALITY RATES MALE'!D78/1000*(1+DATA!$F$7)*G18</f>
        <v>162.87371041437774</v>
      </c>
      <c r="K19" s="47">
        <v>0</v>
      </c>
      <c r="L19" s="60">
        <f>D18*EXP('EIOPA RATES'!Q27)*DATA!$C$15*G19*F19</f>
        <v>61.894740476900843</v>
      </c>
      <c r="M19" s="47">
        <f>DATA!$C$13*((1+DATA!$C$10)^A19)*F19*G19</f>
        <v>3.9462226761385359</v>
      </c>
      <c r="N19" s="47">
        <f t="shared" si="1"/>
        <v>991.45783330803874</v>
      </c>
      <c r="O19" s="26">
        <f>N19*'EIOPA RATES'!G27</f>
        <v>646.45490483066646</v>
      </c>
      <c r="Q19" s="83">
        <f>B18*EXP('EIOPA RATES'!Q27)*(DATA!$C$14-DATA!$C$15)</f>
        <v>492.14927457160695</v>
      </c>
      <c r="R19" s="85">
        <f>C18*EXP('EIOPA RATES'!Q27)*(DATA!$C$14-DATA!$C$15)</f>
        <v>123.03731864290174</v>
      </c>
      <c r="S19" s="60">
        <f t="shared" si="2"/>
        <v>611.24037053837014</v>
      </c>
      <c r="T19" s="81">
        <f t="shared" si="3"/>
        <v>41.342995475982768</v>
      </c>
    </row>
    <row r="20" spans="1:24" x14ac:dyDescent="0.25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F19*(1-('MORTALITY RATES MALE'!D79/1000)*(1+DATA!$F$7))</f>
        <v>0.74858903910630648</v>
      </c>
      <c r="G20" s="64">
        <f>(1-DATA!$C$12)*$G19</f>
        <v>6.3113423300654309E-2</v>
      </c>
      <c r="I20" s="58">
        <f>(D20-DATA!$C$11*((1+DATA!$C$10)^A20))*F20*G19*DATA!$C$12</f>
        <v>630.35172146591526</v>
      </c>
      <c r="J20" s="47">
        <f>MAX(D20,DATA!$C$4)*F19*'MORTALITY RATES MALE'!D79/1000*(1+DATA!$F$7)*G19</f>
        <v>144.35436513397892</v>
      </c>
      <c r="K20" s="47">
        <v>0</v>
      </c>
      <c r="L20" s="60">
        <f>D19*EXP('EIOPA RATES'!Q28)*DATA!$C$15*G20*F20</f>
        <v>51.151765714344307</v>
      </c>
      <c r="M20" s="47">
        <f>DATA!$C$13*((1+DATA!$C$10)^A20)*F20*G20</f>
        <v>3.3077914879965511</v>
      </c>
      <c r="N20" s="47">
        <f t="shared" si="1"/>
        <v>829.16564380223497</v>
      </c>
      <c r="O20" s="26">
        <f>N20*'EIOPA RATES'!G28</f>
        <v>525.7673614056248</v>
      </c>
      <c r="Q20" s="83">
        <f>B19*EXP('EIOPA RATES'!Q28)*(DATA!$C$14-DATA!$C$15)</f>
        <v>494.93408882265277</v>
      </c>
      <c r="R20" s="85">
        <f>C19*EXP('EIOPA RATES'!Q28)*(DATA!$C$14-DATA!$C$15)</f>
        <v>123.73352220566319</v>
      </c>
      <c r="S20" s="60">
        <f t="shared" si="2"/>
        <v>615.35981954031945</v>
      </c>
      <c r="T20" s="81">
        <f t="shared" si="3"/>
        <v>34.20388286546131</v>
      </c>
    </row>
    <row r="21" spans="1:24" x14ac:dyDescent="0.25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F20*(1-('MORTALITY RATES MALE'!D80/1000)*(1+DATA!$F$7))</f>
        <v>0.72111869108718651</v>
      </c>
      <c r="G21" s="64">
        <f>(1-DATA!$C$12)*$G20</f>
        <v>5.3646409805556163E-2</v>
      </c>
      <c r="I21" s="58">
        <f>(D21-DATA!$C$11*((1+DATA!$C$10)^A21))*F21*G20*DATA!$C$12</f>
        <v>518.30735068438332</v>
      </c>
      <c r="J21" s="47">
        <f>MAX(D21,DATA!$C$4)*F20*'MORTALITY RATES MALE'!D80/1000*(1+DATA!$F$7)*G20</f>
        <v>131.67911120013488</v>
      </c>
      <c r="K21" s="47">
        <v>0</v>
      </c>
      <c r="L21" s="60">
        <f>D20*EXP('EIOPA RATES'!Q29)*DATA!$C$15*G21*F21</f>
        <v>42.059836881548804</v>
      </c>
      <c r="M21" s="47">
        <f>DATA!$C$13*((1+DATA!$C$10)^A21)*F21*G21</f>
        <v>2.7626159274385822</v>
      </c>
      <c r="N21" s="47">
        <f t="shared" si="1"/>
        <v>694.80891469350559</v>
      </c>
      <c r="O21" s="26">
        <f>N21*'EIOPA RATES'!G29</f>
        <v>429.07362587425246</v>
      </c>
      <c r="Q21" s="83">
        <f>B20*EXP('EIOPA RATES'!Q29)*(DATA!$C$14-DATA!$C$15)</f>
        <v>497.0179881475209</v>
      </c>
      <c r="R21" s="85">
        <f>C20*EXP('EIOPA RATES'!Q29)*(DATA!$C$14-DATA!$C$15)</f>
        <v>124.25449703688022</v>
      </c>
      <c r="S21" s="60">
        <f t="shared" si="2"/>
        <v>618.50986925696259</v>
      </c>
      <c r="T21" s="81">
        <f t="shared" si="3"/>
        <v>28.149787672850405</v>
      </c>
    </row>
    <row r="22" spans="1:24" x14ac:dyDescent="0.25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F21*(1-('MORTALITY RATES MALE'!D81/1000)*(1+DATA!$F$7))</f>
        <v>0.69123062531584067</v>
      </c>
      <c r="G22" s="64">
        <f>(1-DATA!$C$12)*$G21</f>
        <v>4.5599448334722736E-2</v>
      </c>
      <c r="I22" s="58">
        <f>(D22-DATA!$C$11*((1+DATA!$C$10)^A22))*F22*G21*DATA!$C$12</f>
        <v>423.04144029286641</v>
      </c>
      <c r="J22" s="47">
        <f>MAX(D22,DATA!$C$4)*F21*'MORTALITY RATES MALE'!D81/1000*(1+DATA!$F$7)*G21</f>
        <v>121.9924168630061</v>
      </c>
      <c r="K22" s="47">
        <v>0</v>
      </c>
      <c r="L22" s="60">
        <f>D21*EXP('EIOPA RATES'!Q30)*DATA!$C$15*G22*F22</f>
        <v>34.329391330503412</v>
      </c>
      <c r="M22" s="47">
        <f>DATA!$C$13*((1+DATA!$C$10)^A22)*F22*G22</f>
        <v>2.2959151187381903</v>
      </c>
      <c r="N22" s="47">
        <f t="shared" si="1"/>
        <v>581.65916360511414</v>
      </c>
      <c r="O22" s="26">
        <f>N22*'EIOPA RATES'!G30</f>
        <v>350.67959240693222</v>
      </c>
      <c r="Q22" s="83">
        <f>B21*EXP('EIOPA RATES'!Q30)*(DATA!$C$14-DATA!$C$15)</f>
        <v>497.89238215234604</v>
      </c>
      <c r="R22" s="85">
        <f>C21*EXP('EIOPA RATES'!Q30)*(DATA!$C$14-DATA!$C$15)</f>
        <v>124.47309553808651</v>
      </c>
      <c r="S22" s="60">
        <f t="shared" si="2"/>
        <v>620.06956257169429</v>
      </c>
      <c r="T22" s="81">
        <f t="shared" si="3"/>
        <v>22.993445187586719</v>
      </c>
    </row>
    <row r="23" spans="1:24" x14ac:dyDescent="0.25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F22*(1-('MORTALITY RATES MALE'!D82/1000)*(1+DATA!$F$7))</f>
        <v>0.65851645386304181</v>
      </c>
      <c r="G23" s="64">
        <f>(1-DATA!$C$12)*$G22</f>
        <v>3.8759531084514326E-2</v>
      </c>
      <c r="I23" s="58">
        <f>(D23-DATA!$C$11*((1+DATA!$C$10)^A23))*F23*G22*DATA!$C$12</f>
        <v>342.26558584945377</v>
      </c>
      <c r="J23" s="47">
        <f>MAX(D23,DATA!$C$4)*F22*'MORTALITY RATES MALE'!D82/1000*(1+DATA!$F$7)*G22</f>
        <v>113.39948670020921</v>
      </c>
      <c r="K23" s="47">
        <v>0</v>
      </c>
      <c r="L23" s="60">
        <f>D22*EXP('EIOPA RATES'!Q31)*DATA!$C$15*G23*F23</f>
        <v>27.774733510114547</v>
      </c>
      <c r="M23" s="47">
        <f>DATA!$C$13*((1+DATA!$C$10)^A23)*F23*G23</f>
        <v>1.8963503872660805</v>
      </c>
      <c r="N23" s="47">
        <f t="shared" si="1"/>
        <v>485.33615644704361</v>
      </c>
      <c r="O23" s="26">
        <f>N23*'EIOPA RATES'!G31</f>
        <v>286.41925286720266</v>
      </c>
      <c r="Q23" s="83">
        <f>B22*EXP('EIOPA RATES'!Q31)*(DATA!$C$14-DATA!$C$15)</f>
        <v>497.45831434029049</v>
      </c>
      <c r="R23" s="85">
        <f>C22*EXP('EIOPA RATES'!Q31)*(DATA!$C$14-DATA!$C$15)</f>
        <v>124.36457858507262</v>
      </c>
      <c r="S23" s="60">
        <f t="shared" si="2"/>
        <v>619.92654253809701</v>
      </c>
      <c r="T23" s="81">
        <f t="shared" si="3"/>
        <v>18.615146169893201</v>
      </c>
    </row>
    <row r="24" spans="1:24" x14ac:dyDescent="0.25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F23*(1-('MORTALITY RATES MALE'!D83/1000)*(1+DATA!$F$7))</f>
        <v>0.62362415912835889</v>
      </c>
      <c r="G24" s="64">
        <f>(1-DATA!$C$12)*$G23</f>
        <v>3.2945601421837174E-2</v>
      </c>
      <c r="I24" s="58">
        <f>(D24-DATA!$C$11*((1+DATA!$C$10)^A24))*F24*G23*DATA!$C$12</f>
        <v>275.46112945836677</v>
      </c>
      <c r="J24" s="47">
        <f>MAX(D24,DATA!$C$4)*F23*'MORTALITY RATES MALE'!D83/1000*(1+DATA!$F$7)*G23</f>
        <v>102.78953749224631</v>
      </c>
      <c r="K24" s="47">
        <v>0</v>
      </c>
      <c r="L24" s="60">
        <f>D23*EXP('EIOPA RATES'!Q32)*DATA!$C$15*G24*F24</f>
        <v>22.353751443264056</v>
      </c>
      <c r="M24" s="47">
        <f>DATA!$C$13*((1+DATA!$C$10)^A24)*F24*G24</f>
        <v>1.5570192527041666</v>
      </c>
      <c r="N24" s="47">
        <f t="shared" si="1"/>
        <v>402.16143764658131</v>
      </c>
      <c r="O24" s="26">
        <f>N24*'EIOPA RATES'!G32</f>
        <v>232.15259894347892</v>
      </c>
      <c r="Q24" s="83">
        <f>B23*EXP('EIOPA RATES'!Q32)*(DATA!$C$14-DATA!$C$15)</f>
        <v>497.37274660004852</v>
      </c>
      <c r="R24" s="85">
        <f>C23*EXP('EIOPA RATES'!Q32)*(DATA!$C$14-DATA!$C$15)</f>
        <v>124.34318665001213</v>
      </c>
      <c r="S24" s="60">
        <f t="shared" si="2"/>
        <v>620.15891399735642</v>
      </c>
      <c r="T24" s="81">
        <f t="shared" si="3"/>
        <v>14.990096758704004</v>
      </c>
    </row>
    <row r="25" spans="1:24" x14ac:dyDescent="0.25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F24*(1-('MORTALITY RATES MALE'!D84/1000)*(1+DATA!$F$7))</f>
        <v>0.5852803317946883</v>
      </c>
      <c r="G25" s="64">
        <f>(1-DATA!$C$12)*$G24</f>
        <v>2.8003761208561597E-2</v>
      </c>
      <c r="I25" s="58">
        <f>(D25-DATA!$C$11*((1+DATA!$C$10)^A25))*F25*G24*DATA!$C$12</f>
        <v>219.94587075687798</v>
      </c>
      <c r="J25" s="47">
        <f>MAX(D25,DATA!$C$4)*F24*'MORTALITY RATES MALE'!D84/1000*(1+DATA!$F$7)*G24</f>
        <v>96.102045991240331</v>
      </c>
      <c r="K25" s="47">
        <v>0</v>
      </c>
      <c r="L25" s="60">
        <f>D24*EXP('EIOPA RATES'!Q33)*DATA!$C$15*G25*F25</f>
        <v>17.848807680855394</v>
      </c>
      <c r="M25" s="47">
        <f>DATA!$C$13*((1+DATA!$C$10)^A25)*F25*G25</f>
        <v>1.2669342555215957</v>
      </c>
      <c r="N25" s="47">
        <f t="shared" si="1"/>
        <v>335.16365868449532</v>
      </c>
      <c r="O25" s="26">
        <f>N25*'EIOPA RATES'!G33</f>
        <v>189.04710644483077</v>
      </c>
      <c r="Q25" s="83">
        <f>B24*EXP('EIOPA RATES'!Q33)*(DATA!$C$14-DATA!$C$15)</f>
        <v>497.82975740835207</v>
      </c>
      <c r="R25" s="85">
        <f>C24*EXP('EIOPA RATES'!Q33)*(DATA!$C$14-DATA!$C$15)</f>
        <v>124.45743935208802</v>
      </c>
      <c r="S25" s="60">
        <f t="shared" si="2"/>
        <v>621.02026250491849</v>
      </c>
      <c r="T25" s="81">
        <f t="shared" si="3"/>
        <v>11.974768891946123</v>
      </c>
    </row>
    <row r="26" spans="1:24" x14ac:dyDescent="0.25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F25*(1-('MORTALITY RATES MALE'!D85/1000)*(1+DATA!$F$7))</f>
        <v>0.54510388749807226</v>
      </c>
      <c r="G26" s="64">
        <f>(1-DATA!$C$12)*$G25</f>
        <v>2.3803197027277356E-2</v>
      </c>
      <c r="I26" s="58">
        <f>(D26-DATA!$C$11*((1+DATA!$C$10)^A26))*F26*G25*DATA!$C$12</f>
        <v>174.46612583053161</v>
      </c>
      <c r="J26" s="47">
        <f>MAX(D26,DATA!$C$4)*F25*'MORTALITY RATES MALE'!D85/1000*(1+DATA!$F$7)*G25</f>
        <v>85.761387813332689</v>
      </c>
      <c r="K26" s="47">
        <v>0</v>
      </c>
      <c r="L26" s="60">
        <f>D25*EXP('EIOPA RATES'!Q34)*DATA!$C$15*G26*F26</f>
        <v>14.158188431440186</v>
      </c>
      <c r="M26" s="47">
        <f>DATA!$C$13*((1+DATA!$C$10)^A26)*F26*G26</f>
        <v>1.0230303677965744</v>
      </c>
      <c r="N26" s="47">
        <f t="shared" si="1"/>
        <v>275.40873244310109</v>
      </c>
      <c r="O26" s="26">
        <f>N26*'EIOPA RATES'!G34</f>
        <v>151.623134334029</v>
      </c>
      <c r="Q26" s="83">
        <f>B25*EXP('EIOPA RATES'!Q34)*(DATA!$C$14-DATA!$C$15)</f>
        <v>498.82137556611747</v>
      </c>
      <c r="R26" s="85">
        <f>C25*EXP('EIOPA RATES'!Q34)*(DATA!$C$14-DATA!$C$15)</f>
        <v>124.70534389152937</v>
      </c>
      <c r="S26" s="60">
        <f t="shared" si="2"/>
        <v>622.50368908985024</v>
      </c>
      <c r="T26" s="81">
        <f t="shared" si="3"/>
        <v>9.5024933531539428</v>
      </c>
    </row>
    <row r="27" spans="1:24" x14ac:dyDescent="0.25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F26*(1-('MORTALITY RATES MALE'!D86/1000)*(1+DATA!$F$7))</f>
        <v>0.50326574768014354</v>
      </c>
      <c r="G27" s="64">
        <f>(1-DATA!$C$12)*$G26</f>
        <v>2.0232717473185752E-2</v>
      </c>
      <c r="I27" s="58">
        <f>(D27-DATA!$C$11*((1+DATA!$C$10)^A27))*F27*G26*DATA!$C$12</f>
        <v>137.32492080476612</v>
      </c>
      <c r="J27" s="47">
        <f>MAX(D27,DATA!$C$4)*F26*'MORTALITY RATES MALE'!D86/1000*(1+DATA!$F$7)*G26</f>
        <v>76.140523852149599</v>
      </c>
      <c r="K27" s="47">
        <v>0</v>
      </c>
      <c r="L27" s="60">
        <f>D26*EXP('EIOPA RATES'!Q35)*DATA!$C$15*G27*F27</f>
        <v>11.144201945557356</v>
      </c>
      <c r="M27" s="47">
        <f>DATA!$C$13*((1+DATA!$C$10)^A27)*F27*G27</f>
        <v>0.81889028160351418</v>
      </c>
      <c r="N27" s="47">
        <f t="shared" si="1"/>
        <v>225.42853688407661</v>
      </c>
      <c r="O27" s="26">
        <f>N27*'EIOPA RATES'!G35</f>
        <v>121.01278198747097</v>
      </c>
      <c r="Q27" s="83">
        <f>B26*EXP('EIOPA RATES'!Q35)*(DATA!$C$14-DATA!$C$15)</f>
        <v>500.32167895199501</v>
      </c>
      <c r="R27" s="85">
        <f>C26*EXP('EIOPA RATES'!Q35)*(DATA!$C$14-DATA!$C$15)</f>
        <v>125.08041973799875</v>
      </c>
      <c r="S27" s="60">
        <f t="shared" si="2"/>
        <v>624.58320840839019</v>
      </c>
      <c r="T27" s="81">
        <f t="shared" si="3"/>
        <v>7.4820907076143515</v>
      </c>
    </row>
    <row r="28" spans="1:24" x14ac:dyDescent="0.25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F27*(1-('MORTALITY RATES MALE'!D87/1000)*(1+DATA!$F$7))</f>
        <v>0.45970460128291085</v>
      </c>
      <c r="G28" s="64">
        <f>(1-DATA!$C$12)*$G27</f>
        <v>1.7197809852207889E-2</v>
      </c>
      <c r="I28" s="58">
        <f>(D28-DATA!$C$11*((1+DATA!$C$10)^A28))*F28*G27*DATA!$C$12</f>
        <v>107.04068637600859</v>
      </c>
      <c r="J28" s="47">
        <f>MAX(D28,DATA!$C$4)*F27*'MORTALITY RATES MALE'!D87/1000*(1+DATA!$F$7)*G27</f>
        <v>67.64937233026771</v>
      </c>
      <c r="K28" s="47">
        <v>0</v>
      </c>
      <c r="L28" s="60">
        <f>D27*EXP('EIOPA RATES'!Q36)*DATA!$C$15*G28*F28</f>
        <v>8.6866320949871749</v>
      </c>
      <c r="M28" s="47">
        <f>DATA!$C$13*((1+DATA!$C$10)^A28)*F28*G28</f>
        <v>0.64852435728124014</v>
      </c>
      <c r="N28" s="47">
        <f t="shared" si="1"/>
        <v>184.02521515854474</v>
      </c>
      <c r="O28" s="26">
        <f>N28*'EIOPA RATES'!G36</f>
        <v>96.235762152876518</v>
      </c>
      <c r="Q28" s="83">
        <f>B27*EXP('EIOPA RATES'!Q36)*(DATA!$C$14-DATA!$C$15)</f>
        <v>502.28634641936048</v>
      </c>
      <c r="R28" s="85">
        <f>C27*EXP('EIOPA RATES'!Q36)*(DATA!$C$14-DATA!$C$15)</f>
        <v>125.57158660484012</v>
      </c>
      <c r="S28" s="60">
        <f t="shared" si="2"/>
        <v>627.20940866691944</v>
      </c>
      <c r="T28" s="81">
        <f t="shared" si="3"/>
        <v>5.8337206963027883</v>
      </c>
    </row>
    <row r="29" spans="1:24" x14ac:dyDescent="0.25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F28*(1-('MORTALITY RATES MALE'!D88/1000)*(1+DATA!$F$7))</f>
        <v>0.41581981265595752</v>
      </c>
      <c r="G29" s="64">
        <f>(1-DATA!$C$12)*$G28</f>
        <v>1.4618138374376706E-2</v>
      </c>
      <c r="I29" s="58">
        <f>(D29-DATA!$C$11*((1+DATA!$C$10)^A29))*F29*G28*DATA!$C$12</f>
        <v>82.665029772547271</v>
      </c>
      <c r="J29" s="47">
        <f>MAX(D29,DATA!$C$4)*F28*'MORTALITY RATES MALE'!D88/1000*(1+DATA!$F$7)*G28</f>
        <v>58.187268405842111</v>
      </c>
      <c r="K29" s="47">
        <v>0</v>
      </c>
      <c r="L29" s="60">
        <f>D28*EXP('EIOPA RATES'!Q37)*DATA!$C$15*G29*F29</f>
        <v>6.7085281099532752</v>
      </c>
      <c r="M29" s="47">
        <f>DATA!$C$13*((1+DATA!$C$10)^A29)*F29*G29</f>
        <v>0.50859456765847078</v>
      </c>
      <c r="N29" s="47">
        <f t="shared" si="1"/>
        <v>148.06942085600113</v>
      </c>
      <c r="O29" s="26">
        <f>N29*'EIOPA RATES'!G37</f>
        <v>75.393312709104521</v>
      </c>
      <c r="Q29" s="83">
        <f>B28*EXP('EIOPA RATES'!Q37)*(DATA!$C$14-DATA!$C$15)</f>
        <v>504.52412190529066</v>
      </c>
      <c r="R29" s="85">
        <f>C28*EXP('EIOPA RATES'!Q37)*(DATA!$C$14-DATA!$C$15)</f>
        <v>126.13103047632266</v>
      </c>
      <c r="S29" s="60">
        <f t="shared" si="2"/>
        <v>630.14655781395481</v>
      </c>
      <c r="T29" s="81">
        <f t="shared" si="3"/>
        <v>4.5062978074118121</v>
      </c>
    </row>
    <row r="30" spans="1:24" x14ac:dyDescent="0.25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F29*(1-('MORTALITY RATES MALE'!D89/1000)*(1+DATA!$F$7))</f>
        <v>0.37110094972038687</v>
      </c>
      <c r="G30" s="64">
        <f>(1-DATA!$C$12)*$G29</f>
        <v>1.24254176182202E-2</v>
      </c>
      <c r="I30" s="58">
        <f>(D30-DATA!$C$11*((1+DATA!$C$10)^A30))*F30*G29*DATA!$C$12</f>
        <v>63.041069772995783</v>
      </c>
      <c r="J30" s="47">
        <f>MAX(D30,DATA!$C$4)*F29*'MORTALITY RATES MALE'!D89/1000*(1+DATA!$F$7)*G29</f>
        <v>50.666666075355629</v>
      </c>
      <c r="K30" s="47">
        <v>0</v>
      </c>
      <c r="L30" s="60">
        <f>D29*EXP('EIOPA RATES'!Q38)*DATA!$C$15*G30*F30</f>
        <v>5.116014283499462</v>
      </c>
      <c r="M30" s="47">
        <f>DATA!$C$13*((1+DATA!$C$10)^A30)*F30*G30</f>
        <v>0.39352986990628913</v>
      </c>
      <c r="N30" s="47">
        <f t="shared" si="1"/>
        <v>119.21728000175716</v>
      </c>
      <c r="O30" s="26">
        <f>N30*'EIOPA RATES'!G38</f>
        <v>59.053660220096056</v>
      </c>
      <c r="Q30" s="83">
        <f>B29*EXP('EIOPA RATES'!Q38)*(DATA!$C$14-DATA!$C$15)</f>
        <v>507.20161362011032</v>
      </c>
      <c r="R30" s="85">
        <f>C29*EXP('EIOPA RATES'!Q38)*(DATA!$C$14-DATA!$C$15)</f>
        <v>126.80040340502758</v>
      </c>
      <c r="S30" s="60">
        <f t="shared" si="2"/>
        <v>633.60848715523161</v>
      </c>
      <c r="T30" s="81">
        <f t="shared" si="3"/>
        <v>3.437202510625768</v>
      </c>
    </row>
    <row r="31" spans="1:24" x14ac:dyDescent="0.25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F30*(1-('MORTALITY RATES MALE'!D90/1000)*(1+DATA!$F$7))</f>
        <v>0.32547502405441098</v>
      </c>
      <c r="G31" s="64">
        <f>(1-DATA!$C$12)*$G30</f>
        <v>1.0561604975487169E-2</v>
      </c>
      <c r="I31" s="58">
        <f>(D31-DATA!$C$11*((1+DATA!$C$10)^A31))*F31*G30*DATA!$C$12</f>
        <v>47.264305483780795</v>
      </c>
      <c r="J31" s="47">
        <f>MAX(D31,DATA!$C$4)*F30*'MORTALITY RATES MALE'!D90/1000*(1+DATA!$F$7)*G30</f>
        <v>44.190619529421305</v>
      </c>
      <c r="K31" s="47">
        <v>0</v>
      </c>
      <c r="L31" s="60">
        <f>D30*EXP('EIOPA RATES'!Q39)*DATA!$C$15*G31*F31</f>
        <v>3.8356959676329394</v>
      </c>
      <c r="M31" s="47">
        <f>DATA!$C$13*((1+DATA!$C$10)^A31)*F31*G31</f>
        <v>0.2992418985247135</v>
      </c>
      <c r="N31" s="47">
        <f t="shared" si="1"/>
        <v>95.589862879359757</v>
      </c>
      <c r="O31" s="26">
        <f>N31*'EIOPA RATES'!G39</f>
        <v>46.045840562214529</v>
      </c>
      <c r="Q31" s="83">
        <f>B30*EXP('EIOPA RATES'!Q39)*(DATA!$C$14-DATA!$C$15)</f>
        <v>510.0920166285681</v>
      </c>
      <c r="R31" s="85">
        <f>C30*EXP('EIOPA RATES'!Q39)*(DATA!$C$14-DATA!$C$15)</f>
        <v>127.52300415714203</v>
      </c>
      <c r="S31" s="60">
        <f t="shared" si="2"/>
        <v>637.31577888718539</v>
      </c>
      <c r="T31" s="81">
        <f t="shared" si="3"/>
        <v>2.5774089548610553</v>
      </c>
    </row>
    <row r="32" spans="1:24" x14ac:dyDescent="0.25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F31*(1-('MORTALITY RATES MALE'!D91/1000)*(1+DATA!$F$7))</f>
        <v>0.2797728159911016</v>
      </c>
      <c r="G32" s="64">
        <f>(1-DATA!$C$12)*$G31</f>
        <v>8.9773642291640938E-3</v>
      </c>
      <c r="I32" s="58">
        <f>(D32-DATA!$C$11*((1+DATA!$C$10)^A32))*F32*G31*DATA!$C$12</f>
        <v>34.754408011326689</v>
      </c>
      <c r="J32" s="47">
        <f>MAX(D32,DATA!$C$4)*F31*'MORTALITY RATES MALE'!D91/1000*(1+DATA!$F$7)*G31</f>
        <v>37.865785911557637</v>
      </c>
      <c r="K32" s="47">
        <v>0</v>
      </c>
      <c r="L32" s="60">
        <f>D31*EXP('EIOPA RATES'!Q40)*DATA!$C$15*G32*F32</f>
        <v>2.820482521436813</v>
      </c>
      <c r="M32" s="47">
        <f>DATA!$C$13*((1+DATA!$C$10)^A32)*F32*G32</f>
        <v>0.22301257141976016</v>
      </c>
      <c r="N32" s="47">
        <f t="shared" si="1"/>
        <v>75.6636890157409</v>
      </c>
      <c r="O32" s="26">
        <f>N32*'EIOPA RATES'!G40</f>
        <v>35.418687902976885</v>
      </c>
      <c r="Q32" s="83">
        <f>B31*EXP('EIOPA RATES'!Q40)*(DATA!$C$14-DATA!$C$15)</f>
        <v>513.3587764398261</v>
      </c>
      <c r="R32" s="85">
        <f>C31*EXP('EIOPA RATES'!Q40)*(DATA!$C$14-DATA!$C$15)</f>
        <v>128.33969410995653</v>
      </c>
      <c r="S32" s="60">
        <f t="shared" si="2"/>
        <v>641.4754579783629</v>
      </c>
      <c r="T32" s="81">
        <f t="shared" si="3"/>
        <v>1.8954637347979935</v>
      </c>
    </row>
    <row r="33" spans="1:20" x14ac:dyDescent="0.25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F32*(1-('MORTALITY RATES MALE'!D92/1000)*(1+DATA!$F$7))</f>
        <v>0.23532170719913503</v>
      </c>
      <c r="G33" s="64">
        <f>(1-DATA!$C$12)*$G32</f>
        <v>7.6307595947894798E-3</v>
      </c>
      <c r="I33" s="58">
        <f>(D33-DATA!$C$11*((1+DATA!$C$10)^A33))*F33*G32*DATA!$C$12</f>
        <v>25.011008052723426</v>
      </c>
      <c r="J33" s="47">
        <f>MAX(D33,DATA!$C$4)*F32*'MORTALITY RATES MALE'!D92/1000*(1+DATA!$F$7)*G32</f>
        <v>31.510829620120788</v>
      </c>
      <c r="K33" s="47">
        <v>0</v>
      </c>
      <c r="L33" s="60">
        <f>D32*EXP('EIOPA RATES'!Q41)*DATA!$C$15*G33*F33</f>
        <v>2.0297723678697146</v>
      </c>
      <c r="M33" s="47">
        <f>DATA!$C$13*((1+DATA!$C$10)^A33)*F33*G33</f>
        <v>0.16263159414092734</v>
      </c>
      <c r="N33" s="47">
        <f t="shared" si="1"/>
        <v>58.714241634854851</v>
      </c>
      <c r="O33" s="26">
        <f>N33*'EIOPA RATES'!G41</f>
        <v>26.704149225304139</v>
      </c>
      <c r="Q33" s="83">
        <f>B32*EXP('EIOPA RATES'!Q41)*(DATA!$C$14-DATA!$C$15)</f>
        <v>516.73694398399039</v>
      </c>
      <c r="R33" s="85">
        <f>C32*EXP('EIOPA RATES'!Q41)*(DATA!$C$14-DATA!$C$15)</f>
        <v>129.1842359959976</v>
      </c>
      <c r="S33" s="60">
        <f t="shared" si="2"/>
        <v>645.75854838584701</v>
      </c>
      <c r="T33" s="81">
        <f t="shared" si="3"/>
        <v>1.3642092819377871</v>
      </c>
    </row>
    <row r="34" spans="1:20" x14ac:dyDescent="0.25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F33*(1-('MORTALITY RATES MALE'!D93/1000)*(1+DATA!$F$7))</f>
        <v>0.19317280758420829</v>
      </c>
      <c r="G34" s="64">
        <f>(1-DATA!$C$12)*$G33</f>
        <v>6.486145655571058E-3</v>
      </c>
      <c r="I34" s="58">
        <f>(D34-DATA!$C$11*((1+DATA!$C$10)^A34))*F34*G33*DATA!$C$12</f>
        <v>17.579982910500593</v>
      </c>
      <c r="J34" s="47">
        <f>MAX(D34,DATA!$C$4)*F33*'MORTALITY RATES MALE'!D93/1000*(1+DATA!$F$7)*G33</f>
        <v>25.584046229801942</v>
      </c>
      <c r="K34" s="47">
        <v>0</v>
      </c>
      <c r="L34" s="60">
        <f>D33*EXP('EIOPA RATES'!Q42)*DATA!$C$15*G34*F34</f>
        <v>1.4267145448442999</v>
      </c>
      <c r="M34" s="47">
        <f>DATA!$C$13*((1+DATA!$C$10)^A34)*F34*G34</f>
        <v>0.11574654012113779</v>
      </c>
      <c r="N34" s="47">
        <f t="shared" si="1"/>
        <v>44.70649022526797</v>
      </c>
      <c r="O34" s="26">
        <f>N34*'EIOPA RATES'!G42</f>
        <v>19.740488504884269</v>
      </c>
      <c r="Q34" s="83">
        <f>B33*EXP('EIOPA RATES'!Q42)*(DATA!$C$14-DATA!$C$15)</f>
        <v>520.54267315245465</v>
      </c>
      <c r="R34" s="85">
        <f>C33*EXP('EIOPA RATES'!Q42)*(DATA!$C$14-DATA!$C$15)</f>
        <v>130.13566828811366</v>
      </c>
      <c r="S34" s="60">
        <f t="shared" si="2"/>
        <v>650.56259490044727</v>
      </c>
      <c r="T34" s="81">
        <f t="shared" si="3"/>
        <v>0.95896521167105131</v>
      </c>
    </row>
    <row r="35" spans="1:20" x14ac:dyDescent="0.25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F34*(1-('MORTALITY RATES MALE'!D94/1000)*(1+DATA!$F$7))</f>
        <v>0.15435949042251729</v>
      </c>
      <c r="G35" s="64">
        <f>(1-DATA!$C$12)*$G34</f>
        <v>5.5132238072353994E-3</v>
      </c>
      <c r="I35" s="58">
        <f>(D35-DATA!$C$11*((1+DATA!$C$10)^A35))*F35*G34*DATA!$C$12</f>
        <v>12.027255932981815</v>
      </c>
      <c r="J35" s="47">
        <f>MAX(D35,DATA!$C$4)*F34*'MORTALITY RATES MALE'!D94/1000*(1+DATA!$F$7)*G34</f>
        <v>20.17098296808372</v>
      </c>
      <c r="K35" s="47">
        <v>0</v>
      </c>
      <c r="L35" s="60">
        <f>D34*EXP('EIOPA RATES'!Q43)*DATA!$C$15*G35*F35</f>
        <v>0.9760852372875406</v>
      </c>
      <c r="M35" s="47">
        <f>DATA!$C$13*((1+DATA!$C$10)^A35)*F35*G35</f>
        <v>8.0188937617407821E-2</v>
      </c>
      <c r="N35" s="47">
        <f t="shared" si="1"/>
        <v>33.254513075970486</v>
      </c>
      <c r="O35" s="26">
        <f>N35*'EIOPA RATES'!G43</f>
        <v>14.257138938658258</v>
      </c>
      <c r="Q35" s="83">
        <f>B34*EXP('EIOPA RATES'!Q43)*(DATA!$C$14-DATA!$C$15)</f>
        <v>524.32519088723791</v>
      </c>
      <c r="R35" s="85">
        <f>C34*EXP('EIOPA RATES'!Q43)*(DATA!$C$14-DATA!$C$15)</f>
        <v>131.08129772180948</v>
      </c>
      <c r="S35" s="60">
        <f t="shared" si="2"/>
        <v>655.32629967142998</v>
      </c>
      <c r="T35" s="81">
        <f t="shared" si="3"/>
        <v>0.6561114711446443</v>
      </c>
    </row>
    <row r="36" spans="1:20" x14ac:dyDescent="0.25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F35*(1-('MORTALITY RATES MALE'!D95/1000)*(1+DATA!$F$7))</f>
        <v>0.1198652045258997</v>
      </c>
      <c r="G36" s="64">
        <f>(1-DATA!$C$12)*$G35</f>
        <v>4.6862402361500894E-3</v>
      </c>
      <c r="I36" s="58">
        <f>(D36-DATA!$C$11*((1+DATA!$C$10)^A36))*F36*G35*DATA!$C$12</f>
        <v>8.0003907549947222</v>
      </c>
      <c r="J36" s="47">
        <f>MAX(D36,DATA!$C$4)*F35*'MORTALITY RATES MALE'!D95/1000*(1+DATA!$F$7)*G35</f>
        <v>15.356094972719969</v>
      </c>
      <c r="K36" s="47">
        <v>0</v>
      </c>
      <c r="L36" s="60">
        <f>D35*EXP('EIOPA RATES'!Q44)*DATA!$C$15*G36*F36</f>
        <v>0.64928425016024849</v>
      </c>
      <c r="M36" s="47">
        <f>DATA!$C$13*((1+DATA!$C$10)^A36)*F36*G36</f>
        <v>5.3987516751452018E-2</v>
      </c>
      <c r="N36" s="47">
        <f t="shared" si="1"/>
        <v>24.059757494626393</v>
      </c>
      <c r="O36" s="26">
        <f>N36*'EIOPA RATES'!G44</f>
        <v>10.010216850179967</v>
      </c>
      <c r="Q36" s="83">
        <f>B35*EXP('EIOPA RATES'!Q44)*(DATA!$C$14-DATA!$C$15)</f>
        <v>528.40768738218912</v>
      </c>
      <c r="R36" s="85">
        <f>C35*EXP('EIOPA RATES'!Q44)*(DATA!$C$14-DATA!$C$15)</f>
        <v>132.10192184554728</v>
      </c>
      <c r="S36" s="60">
        <f t="shared" si="2"/>
        <v>660.45562171098493</v>
      </c>
      <c r="T36" s="81">
        <f t="shared" si="3"/>
        <v>0.43645793624282464</v>
      </c>
    </row>
    <row r="37" spans="1:20" x14ac:dyDescent="0.25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F36*(1-('MORTALITY RATES MALE'!D96/1000)*(1+DATA!$F$7))</f>
        <v>9.0453193842207597E-2</v>
      </c>
      <c r="G37" s="64">
        <f>(1-DATA!$C$12)*$G36</f>
        <v>3.9833042007275761E-3</v>
      </c>
      <c r="I37" s="58">
        <f>(D37-DATA!$C$11*((1+DATA!$C$10)^A37))*F37*G36*DATA!$C$12</f>
        <v>5.1744424066658539</v>
      </c>
      <c r="J37" s="47">
        <f>MAX(D37,DATA!$C$4)*F36*'MORTALITY RATES MALE'!D96/1000*(1+DATA!$F$7)*G36</f>
        <v>11.222311563686892</v>
      </c>
      <c r="K37" s="47">
        <v>0</v>
      </c>
      <c r="L37" s="60">
        <f>D36*EXP('EIOPA RATES'!Q45)*DATA!$C$15*G37*F37</f>
        <v>0.41994229705849484</v>
      </c>
      <c r="M37" s="47">
        <f>DATA!$C$13*((1+DATA!$C$10)^A37)*F37*G37</f>
        <v>3.5321832330408705E-2</v>
      </c>
      <c r="N37" s="47">
        <f t="shared" si="1"/>
        <v>16.852018099741649</v>
      </c>
      <c r="O37" s="26">
        <f>N37*'EIOPA RATES'!G45</f>
        <v>6.800454849339765</v>
      </c>
      <c r="Q37" s="83">
        <f>B36*EXP('EIOPA RATES'!Q45)*(DATA!$C$14-DATA!$C$15)</f>
        <v>532.81222072374385</v>
      </c>
      <c r="R37" s="85">
        <f>C36*EXP('EIOPA RATES'!Q45)*(DATA!$C$14-DATA!$C$15)</f>
        <v>133.20305518093596</v>
      </c>
      <c r="S37" s="60">
        <f t="shared" si="2"/>
        <v>665.97995407234941</v>
      </c>
      <c r="T37" s="81">
        <f t="shared" si="3"/>
        <v>0.28229917687412026</v>
      </c>
    </row>
    <row r="38" spans="1:20" x14ac:dyDescent="0.25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F37*(1-('MORTALITY RATES MALE'!D97/1000)*(1+DATA!$F$7))</f>
        <v>6.5826241486023854E-2</v>
      </c>
      <c r="G38" s="64">
        <f>(1-DATA!$C$12)*$G37</f>
        <v>3.3858085706184394E-3</v>
      </c>
      <c r="I38" s="58">
        <f>(D38-DATA!$C$11*((1+DATA!$C$10)^A38))*F38*G37*DATA!$C$12</f>
        <v>3.2271083209181266</v>
      </c>
      <c r="J38" s="47">
        <f>MAX(D38,DATA!$C$4)*F37*'MORTALITY RATES MALE'!D97/1000*(1+DATA!$F$7)*G37</f>
        <v>8.052774793425133</v>
      </c>
      <c r="K38" s="47">
        <v>0</v>
      </c>
      <c r="L38" s="60">
        <f>D37*EXP('EIOPA RATES'!Q46)*DATA!$C$15*G38*F38</f>
        <v>0.26190395016682705</v>
      </c>
      <c r="M38" s="47">
        <f>DATA!$C$13*((1+DATA!$C$10)^A38)*F38*G38</f>
        <v>2.2286274461689647E-2</v>
      </c>
      <c r="N38" s="47">
        <f t="shared" si="1"/>
        <v>11.564073338971777</v>
      </c>
      <c r="O38" s="26">
        <f>N38*'EIOPA RATES'!G46</f>
        <v>4.5266548936846149</v>
      </c>
      <c r="Q38" s="83">
        <f>B37*EXP('EIOPA RATES'!Q46)*(DATA!$C$14-DATA!$C$15)</f>
        <v>537.19570082991515</v>
      </c>
      <c r="R38" s="85">
        <f>C37*EXP('EIOPA RATES'!Q46)*(DATA!$C$14-DATA!$C$15)</f>
        <v>134.29892520747879</v>
      </c>
      <c r="S38" s="60">
        <f t="shared" si="2"/>
        <v>671.47233976293228</v>
      </c>
      <c r="T38" s="81">
        <f t="shared" si="3"/>
        <v>0.17606403887145519</v>
      </c>
    </row>
    <row r="39" spans="1:20" x14ac:dyDescent="0.25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F38*(1-('MORTALITY RATES MALE'!D98/1000)*(1+DATA!$F$7))</f>
        <v>4.6385702315649299E-2</v>
      </c>
      <c r="G39" s="64">
        <f>(1-DATA!$C$12)*$G38</f>
        <v>2.8779372850256733E-3</v>
      </c>
      <c r="I39" s="58">
        <f>(D39-DATA!$C$11*((1+DATA!$C$10)^A39))*F39*G38*DATA!$C$12</f>
        <v>1.9492444909618172</v>
      </c>
      <c r="J39" s="47">
        <f>MAX(D39,DATA!$C$4)*F38*'MORTALITY RATES MALE'!D98/1000*(1+DATA!$F$7)*G38</f>
        <v>5.4489561108857592</v>
      </c>
      <c r="K39" s="47">
        <v>0</v>
      </c>
      <c r="L39" s="60">
        <f>D38*EXP('EIOPA RATES'!Q47)*DATA!$C$15*G39*F39</f>
        <v>0.15819663718191782</v>
      </c>
      <c r="M39" s="47">
        <f>DATA!$C$13*((1+DATA!$C$10)^A39)*F39*G39</f>
        <v>1.3615752549668984E-2</v>
      </c>
      <c r="N39" s="47">
        <f t="shared" si="1"/>
        <v>7.5700129915791639</v>
      </c>
      <c r="O39" s="26">
        <f>N39*'EIOPA RATES'!G47</f>
        <v>2.8737622329367061</v>
      </c>
      <c r="Q39" s="83">
        <f>B38*EXP('EIOPA RATES'!Q47)*(DATA!$C$14-DATA!$C$15)</f>
        <v>541.73104374692946</v>
      </c>
      <c r="R39" s="85">
        <f>C38*EXP('EIOPA RATES'!Q47)*(DATA!$C$14-DATA!$C$15)</f>
        <v>135.43276093673236</v>
      </c>
      <c r="S39" s="60">
        <f t="shared" si="2"/>
        <v>677.15018893111221</v>
      </c>
      <c r="T39" s="81">
        <f t="shared" si="3"/>
        <v>0.10634854206217026</v>
      </c>
    </row>
    <row r="40" spans="1:20" x14ac:dyDescent="0.25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F39*(1-('MORTALITY RATES MALE'!D99/1000)*(1+DATA!$F$7))</f>
        <v>3.1558826856778043E-2</v>
      </c>
      <c r="G40" s="64">
        <f>(1-DATA!$C$12)*$G39</f>
        <v>2.4462466922718223E-3</v>
      </c>
      <c r="I40" s="58">
        <f>(D40-DATA!$C$11*((1+DATA!$C$10)^A40))*F40*G39*DATA!$C$12</f>
        <v>1.1370081344306915</v>
      </c>
      <c r="J40" s="47">
        <f>MAX(D40,DATA!$C$4)*F39*'MORTALITY RATES MALE'!D99/1000*(1+DATA!$F$7)*G39</f>
        <v>3.5630145333981602</v>
      </c>
      <c r="K40" s="47">
        <v>0</v>
      </c>
      <c r="L40" s="60">
        <f>D39*EXP('EIOPA RATES'!Q48)*DATA!$C$15*G40*F40</f>
        <v>9.227773191629994E-2</v>
      </c>
      <c r="M40" s="47">
        <f>DATA!$C$13*((1+DATA!$C$10)^A40)*F40*G40</f>
        <v>8.0315147571057687E-3</v>
      </c>
      <c r="N40" s="47">
        <f t="shared" si="1"/>
        <v>4.8003319145022578</v>
      </c>
      <c r="O40" s="26">
        <f>N40*'EIOPA RATES'!G48</f>
        <v>1.7669339117406655</v>
      </c>
      <c r="Q40" s="83">
        <f>B39*EXP('EIOPA RATES'!Q48)*(DATA!$C$14-DATA!$C$15)</f>
        <v>546.42146038328121</v>
      </c>
      <c r="R40" s="85">
        <f>C39*EXP('EIOPA RATES'!Q48)*(DATA!$C$14-DATA!$C$15)</f>
        <v>136.6053650958203</v>
      </c>
      <c r="S40" s="60">
        <f t="shared" si="2"/>
        <v>683.01879396434435</v>
      </c>
      <c r="T40" s="81">
        <f t="shared" si="3"/>
        <v>6.2034720570862248E-2</v>
      </c>
    </row>
    <row r="41" spans="1:20" x14ac:dyDescent="0.25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F40*(1-('MORTALITY RATES MALE'!D100/1000)*(1+DATA!$F$7))</f>
        <v>2.070011869916815E-2</v>
      </c>
      <c r="G41" s="64">
        <f>(1-DATA!$C$12)*$G40</f>
        <v>2.0793096884310488E-3</v>
      </c>
      <c r="I41" s="58">
        <f>(D41-DATA!$C$11*((1+DATA!$C$10)^A41))*F41*G40*DATA!$C$12</f>
        <v>0.6395417970597711</v>
      </c>
      <c r="J41" s="47">
        <f>MAX(D41,DATA!$C$4)*F40*'MORTALITY RATES MALE'!D100/1000*(1+DATA!$F$7)*G40</f>
        <v>2.2377000906431692</v>
      </c>
      <c r="K41" s="47">
        <v>0</v>
      </c>
      <c r="L41" s="60">
        <f>D40*EXP('EIOPA RATES'!Q49)*DATA!$C$15*G41*F41</f>
        <v>5.1904458054293771E-2</v>
      </c>
      <c r="M41" s="47">
        <f>DATA!$C$13*((1+DATA!$C$10)^A41)*F41*G41</f>
        <v>4.5673947066896805E-3</v>
      </c>
      <c r="N41" s="47">
        <f t="shared" si="1"/>
        <v>2.9337137404639235</v>
      </c>
      <c r="O41" s="26">
        <f>N41*'EIOPA RATES'!G49</f>
        <v>1.0468122347692081</v>
      </c>
      <c r="Q41" s="83">
        <f>B40*EXP('EIOPA RATES'!Q49)*(DATA!$C$14-DATA!$C$15)</f>
        <v>551.27028850852037</v>
      </c>
      <c r="R41" s="85">
        <f>C40*EXP('EIOPA RATES'!Q49)*(DATA!$C$14-DATA!$C$15)</f>
        <v>137.81757212713009</v>
      </c>
      <c r="S41" s="60">
        <f t="shared" si="2"/>
        <v>689.08329324094382</v>
      </c>
      <c r="T41" s="81">
        <f t="shared" si="3"/>
        <v>3.4893522031918915E-2</v>
      </c>
    </row>
    <row r="42" spans="1:20" x14ac:dyDescent="0.25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F41*(1-('MORTALITY RATES MALE'!D101/1000)*(1+DATA!$F$7))</f>
        <v>1.3055856828389544E-2</v>
      </c>
      <c r="G42" s="64">
        <f>(1-DATA!$C$12)*$G41</f>
        <v>1.7674132351663914E-3</v>
      </c>
      <c r="I42" s="58">
        <f>(D42-DATA!$C$11*((1+DATA!$C$10)^A42))*F42*G41*DATA!$C$12</f>
        <v>0.34597735363885929</v>
      </c>
      <c r="J42" s="47">
        <f>MAX(D42,DATA!$C$4)*F41*'MORTALITY RATES MALE'!D101/1000*(1+DATA!$F$7)*G41</f>
        <v>1.3511632933965987</v>
      </c>
      <c r="K42" s="47">
        <v>0</v>
      </c>
      <c r="L42" s="60">
        <f>D41*EXP('EIOPA RATES'!Q50)*DATA!$C$15*G42*F42</f>
        <v>2.8079267070586725E-2</v>
      </c>
      <c r="M42" s="47">
        <f>DATA!$C$13*((1+DATA!$C$10)^A42)*F42*G42</f>
        <v>2.4975844674382203E-3</v>
      </c>
      <c r="N42" s="47">
        <f t="shared" si="1"/>
        <v>1.7277174985734829</v>
      </c>
      <c r="O42" s="26">
        <f>N42*'EIOPA RATES'!G50</f>
        <v>0.59749325048774105</v>
      </c>
      <c r="Q42" s="83">
        <f>B41*EXP('EIOPA RATES'!Q50)*(DATA!$C$14-DATA!$C$15)</f>
        <v>556.28099668581945</v>
      </c>
      <c r="R42" s="85">
        <f>C41*EXP('EIOPA RATES'!Q50)*(DATA!$C$14-DATA!$C$15)</f>
        <v>139.07024917145486</v>
      </c>
      <c r="S42" s="60">
        <f t="shared" si="2"/>
        <v>695.34874827280692</v>
      </c>
      <c r="T42" s="81">
        <f t="shared" si="3"/>
        <v>1.8876750396364651E-2</v>
      </c>
    </row>
    <row r="43" spans="1:20" x14ac:dyDescent="0.25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F42*(1-('MORTALITY RATES MALE'!D102/1000)*(1+DATA!$F$7))</f>
        <v>7.8824702178408399E-3</v>
      </c>
      <c r="G43" s="64">
        <f>(1-DATA!$C$12)*$G42</f>
        <v>1.5023012498914326E-3</v>
      </c>
      <c r="I43" s="58">
        <f>(D43-DATA!$C$11*((1+DATA!$C$10)^A43))*F43*G42*DATA!$C$12</f>
        <v>0.17920232301423111</v>
      </c>
      <c r="J43" s="47">
        <f>MAX(D43,DATA!$C$4)*F42*'MORTALITY RATES MALE'!D102/1000*(1+DATA!$F$7)*G42</f>
        <v>0.78449208264840609</v>
      </c>
      <c r="K43" s="47">
        <v>0</v>
      </c>
      <c r="L43" s="60">
        <f>D42*EXP('EIOPA RATES'!Q51)*DATA!$C$15*G43*F43</f>
        <v>1.4544007013778655E-2</v>
      </c>
      <c r="M43" s="47">
        <f>DATA!$C$13*((1+DATA!$C$10)^A43)*F43*G43</f>
        <v>1.3073631571172532E-3</v>
      </c>
      <c r="N43" s="47">
        <f t="shared" si="1"/>
        <v>0.97954577583353308</v>
      </c>
      <c r="O43" s="26">
        <f>N43*'EIOPA RATES'!G51</f>
        <v>0.32824750999756713</v>
      </c>
      <c r="Q43" s="83">
        <f>B42*EXP('EIOPA RATES'!Q51)*(DATA!$C$14-DATA!$C$15)</f>
        <v>561.45718837824779</v>
      </c>
      <c r="R43" s="85">
        <f>C42*EXP('EIOPA RATES'!Q51)*(DATA!$C$14-DATA!$C$15)</f>
        <v>140.36429709456195</v>
      </c>
      <c r="S43" s="60">
        <f t="shared" si="2"/>
        <v>701.8201781096526</v>
      </c>
      <c r="T43" s="81">
        <f t="shared" si="3"/>
        <v>9.777465493104676E-3</v>
      </c>
    </row>
    <row r="44" spans="1:20" x14ac:dyDescent="0.25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F43*(1-('MORTALITY RATES MALE'!D103/1000)*(1+DATA!$F$7))</f>
        <v>4.4885896710205432E-3</v>
      </c>
      <c r="G44" s="64">
        <f>(1-DATA!$C$12)*$G43</f>
        <v>1.2769560624077175E-3</v>
      </c>
      <c r="I44" s="58">
        <f>(D44-DATA!$C$11*((1+DATA!$C$10)^A44))*F44*G43*DATA!$C$12</f>
        <v>8.7528536357470751E-2</v>
      </c>
      <c r="J44" s="47">
        <f>MAX(D44,DATA!$C$4)*F43*'MORTALITY RATES MALE'!D103/1000*(1+DATA!$F$7)*G43</f>
        <v>0.4414393650222691</v>
      </c>
      <c r="K44" s="47">
        <v>0</v>
      </c>
      <c r="L44" s="60">
        <f>D43*EXP('EIOPA RATES'!Q52)*DATA!$C$15*G44*F44</f>
        <v>7.1038293185429991E-3</v>
      </c>
      <c r="M44" s="47">
        <f>DATA!$C$13*((1+DATA!$C$10)^A44)*F44*G44</f>
        <v>6.4545044804277139E-4</v>
      </c>
      <c r="N44" s="47">
        <f t="shared" si="1"/>
        <v>0.53671718114632561</v>
      </c>
      <c r="O44" s="26">
        <f>N44*'EIOPA RATES'!G52</f>
        <v>0.17430871726522235</v>
      </c>
      <c r="Q44" s="83">
        <f>B43*EXP('EIOPA RATES'!Q52)*(DATA!$C$14-DATA!$C$15)</f>
        <v>566.57655123128723</v>
      </c>
      <c r="R44" s="85">
        <f>C43*EXP('EIOPA RATES'!Q52)*(DATA!$C$14-DATA!$C$15)</f>
        <v>141.64413780782181</v>
      </c>
      <c r="S44" s="60">
        <f t="shared" si="2"/>
        <v>708.22004358866104</v>
      </c>
      <c r="T44" s="81">
        <f t="shared" si="3"/>
        <v>4.775679223080676E-3</v>
      </c>
    </row>
    <row r="45" spans="1:20" x14ac:dyDescent="0.25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F44*(1-('MORTALITY RATES MALE'!D104/1000)*(1+DATA!$F$7))</f>
        <v>2.3724292133860971E-3</v>
      </c>
      <c r="G45" s="64">
        <f>(1-DATA!$C$12)*$G44</f>
        <v>1.08541265304656E-3</v>
      </c>
      <c r="I45" s="58">
        <f>(D45-DATA!$C$11*((1+DATA!$C$10)^A45))*F45*G44*DATA!$C$12</f>
        <v>3.9705748706747798E-2</v>
      </c>
      <c r="J45" s="47">
        <f>MAX(D45,DATA!$C$4)*F44*'MORTALITY RATES MALE'!D104/1000*(1+DATA!$F$7)*G44</f>
        <v>0.2362358294252562</v>
      </c>
      <c r="K45" s="47">
        <v>0</v>
      </c>
      <c r="L45" s="60">
        <f>D44*EXP('EIOPA RATES'!Q53)*DATA!$C$15*G45*F45</f>
        <v>3.222541668988037E-3</v>
      </c>
      <c r="M45" s="47">
        <f>DATA!$C$13*((1+DATA!$C$10)^A45)*F45*G45</f>
        <v>2.957776550550446E-4</v>
      </c>
      <c r="N45" s="47">
        <f t="shared" si="1"/>
        <v>0.2794598974560471</v>
      </c>
      <c r="O45" s="26">
        <f>N45*'EIOPA RATES'!G53</f>
        <v>8.7907963425225305E-2</v>
      </c>
      <c r="Q45" s="83">
        <f>B44*EXP('EIOPA RATES'!Q53)*(DATA!$C$14-DATA!$C$15)</f>
        <v>572.08733957286222</v>
      </c>
      <c r="R45" s="85">
        <f>C44*EXP('EIOPA RATES'!Q53)*(DATA!$C$14-DATA!$C$15)</f>
        <v>143.02183489321555</v>
      </c>
      <c r="S45" s="60">
        <f t="shared" si="2"/>
        <v>715.10887868842269</v>
      </c>
      <c r="T45" s="81">
        <f t="shared" si="3"/>
        <v>2.1664136713320978E-3</v>
      </c>
    </row>
    <row r="46" spans="1:20" x14ac:dyDescent="0.25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F45*(1-('MORTALITY RATES MALE'!D105/1000)*(1+DATA!$F$7))</f>
        <v>1.1637880297802662E-3</v>
      </c>
      <c r="G46" s="64">
        <f>(1-DATA!$C$12)*$G45</f>
        <v>9.2260075508957592E-4</v>
      </c>
      <c r="I46" s="58">
        <f>(D46-DATA!$C$11*((1+DATA!$C$10)^A46))*F46*G45*DATA!$C$12</f>
        <v>1.6713422531860016E-2</v>
      </c>
      <c r="J46" s="47">
        <f>MAX(D46,DATA!$C$4)*F45*'MORTALITY RATES MALE'!D105/1000*(1+DATA!$F$7)*G45</f>
        <v>0.11577860471163609</v>
      </c>
      <c r="K46" s="47">
        <v>0</v>
      </c>
      <c r="L46" s="60">
        <f>D45*EXP('EIOPA RATES'!Q54)*DATA!$C$15*G46*F46</f>
        <v>1.3564785026810675E-3</v>
      </c>
      <c r="M46" s="47">
        <f>DATA!$C$13*((1+DATA!$C$10)^A46)*F46*G46</f>
        <v>1.2579549306950799E-4</v>
      </c>
      <c r="N46" s="47">
        <f t="shared" si="1"/>
        <v>0.13397430123924667</v>
      </c>
      <c r="O46" s="26">
        <f>N46*'EIOPA RATES'!G54</f>
        <v>4.082763781907086E-2</v>
      </c>
      <c r="Q46" s="83">
        <f>B45*EXP('EIOPA RATES'!Q54)*(DATA!$C$14-DATA!$C$15)</f>
        <v>577.53347540376308</v>
      </c>
      <c r="R46" s="85">
        <f>C45*EXP('EIOPA RATES'!Q54)*(DATA!$C$14-DATA!$C$15)</f>
        <v>144.38336885094077</v>
      </c>
      <c r="S46" s="60">
        <f t="shared" si="2"/>
        <v>721.91671845921076</v>
      </c>
      <c r="T46" s="81">
        <f t="shared" si="3"/>
        <v>9.1191816222648849E-4</v>
      </c>
    </row>
    <row r="47" spans="1:20" x14ac:dyDescent="0.25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F46*(1-('MORTALITY RATES MALE'!D106/1000)*(1+DATA!$F$7))</f>
        <v>5.2577993491386137E-4</v>
      </c>
      <c r="G47" s="64">
        <f>(1-DATA!$C$12)*$G46</f>
        <v>7.8421064182613946E-4</v>
      </c>
      <c r="I47" s="58">
        <f>(D47-DATA!$C$11*((1+DATA!$C$10)^A47))*F47*G46*DATA!$C$12</f>
        <v>6.4777661688227147E-3</v>
      </c>
      <c r="J47" s="47">
        <f>MAX(D47,DATA!$C$4)*F46*'MORTALITY RATES MALE'!D106/1000*(1+DATA!$F$7)*G46</f>
        <v>5.2431141586542343E-2</v>
      </c>
      <c r="K47" s="47">
        <v>0</v>
      </c>
      <c r="L47" s="60">
        <f>D46*EXP('EIOPA RATES'!Q55)*DATA!$C$15*G47*F47</f>
        <v>5.2574510725120639E-4</v>
      </c>
      <c r="M47" s="47">
        <f>DATA!$C$13*((1+DATA!$C$10)^A47)*F47*G47</f>
        <v>4.9273600906759512E-5</v>
      </c>
      <c r="N47" s="47">
        <f t="shared" si="1"/>
        <v>5.9483926463523025E-2</v>
      </c>
      <c r="O47" s="26">
        <f>N47*'EIOPA RATES'!G55</f>
        <v>1.7565396588620302E-2</v>
      </c>
      <c r="Q47" s="83">
        <f>B46*EXP('EIOPA RATES'!Q55)*(DATA!$C$14-DATA!$C$15)</f>
        <v>582.89514528361326</v>
      </c>
      <c r="R47" s="85">
        <f>C46*EXP('EIOPA RATES'!Q55)*(DATA!$C$14-DATA!$C$15)</f>
        <v>145.72378632090332</v>
      </c>
      <c r="S47" s="60">
        <f t="shared" si="2"/>
        <v>728.61888233091565</v>
      </c>
      <c r="T47" s="81">
        <f t="shared" si="3"/>
        <v>3.5344206500649106E-4</v>
      </c>
    </row>
    <row r="48" spans="1:20" x14ac:dyDescent="0.25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F47*(1-('MORTALITY RATES MALE'!D107/1000)*(1+DATA!$F$7))</f>
        <v>2.1692210743650816E-4</v>
      </c>
      <c r="G48" s="64">
        <f>(1-DATA!$C$12)*$G47</f>
        <v>6.6657904555221851E-4</v>
      </c>
      <c r="I48" s="58">
        <f>(D48-DATA!$C$11*((1+DATA!$C$10)^A48))*F48*G47*DATA!$C$12</f>
        <v>2.2941452160067759E-3</v>
      </c>
      <c r="J48" s="47">
        <f>MAX(D48,DATA!$C$4)*F47*'MORTALITY RATES MALE'!D107/1000*(1+DATA!$F$7)*G47</f>
        <v>2.1788127077659557E-2</v>
      </c>
      <c r="K48" s="47">
        <v>0</v>
      </c>
      <c r="L48" s="60">
        <f>D47*EXP('EIOPA RATES'!Q56)*DATA!$C$15*G48*F48</f>
        <v>1.8619722705911452E-4</v>
      </c>
      <c r="M48" s="47">
        <f>DATA!$C$13*((1+DATA!$C$10)^A48)*F48*G48</f>
        <v>1.7625165585085551E-5</v>
      </c>
      <c r="N48" s="47">
        <f t="shared" si="1"/>
        <v>2.428609468631053E-2</v>
      </c>
      <c r="O48" s="26">
        <f>N48*'EIOPA RATES'!G56</f>
        <v>6.9450541054970304E-3</v>
      </c>
      <c r="Q48" s="83">
        <f>B47*EXP('EIOPA RATES'!Q56)*(DATA!$C$14-DATA!$C$15)</f>
        <v>588.66697920111062</v>
      </c>
      <c r="R48" s="85">
        <f>C47*EXP('EIOPA RATES'!Q56)*(DATA!$C$14-DATA!$C$15)</f>
        <v>147.16674480027766</v>
      </c>
      <c r="S48" s="60">
        <f t="shared" si="2"/>
        <v>735.83370637622272</v>
      </c>
      <c r="T48" s="81">
        <f t="shared" si="3"/>
        <v>1.2517460342803226E-4</v>
      </c>
    </row>
    <row r="49" spans="1:20" x14ac:dyDescent="0.25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F48*(1-('MORTALITY RATES MALE'!D108/1000)*(1+DATA!$F$7))</f>
        <v>8.0966485931601906E-5</v>
      </c>
      <c r="G49" s="64">
        <f>(1-DATA!$C$12)*$G48</f>
        <v>5.665921887193857E-4</v>
      </c>
      <c r="I49" s="58">
        <f>(D49-DATA!$C$11*((1+DATA!$C$10)^A49))*F49*G48*DATA!$C$12</f>
        <v>7.3486597922694846E-4</v>
      </c>
      <c r="J49" s="47">
        <f>MAX(D49,DATA!$C$4)*F48*'MORTALITY RATES MALE'!D108/1000*(1+DATA!$F$7)*G48</f>
        <v>8.2308868964764588E-3</v>
      </c>
      <c r="K49" s="47">
        <v>0</v>
      </c>
      <c r="L49" s="60">
        <f>D48*EXP('EIOPA RATES'!Q57)*DATA!$C$15*G49*F49</f>
        <v>5.9643464409371031E-5</v>
      </c>
      <c r="M49" s="47">
        <f>DATA!$C$13*((1+DATA!$C$10)^A49)*F49*G49</f>
        <v>5.7036619690994405E-6</v>
      </c>
      <c r="N49" s="47">
        <f t="shared" si="1"/>
        <v>9.0311000020818766E-3</v>
      </c>
      <c r="O49" s="26">
        <f>N49*'EIOPA RATES'!G57</f>
        <v>2.5016595378101088E-3</v>
      </c>
      <c r="Q49" s="83">
        <f>B48*EXP('EIOPA RATES'!Q57)*(DATA!$C$14-DATA!$C$15)</f>
        <v>594.34542827579469</v>
      </c>
      <c r="R49" s="85">
        <f>C48*EXP('EIOPA RATES'!Q57)*(DATA!$C$14-DATA!$C$15)</f>
        <v>148.58635706894867</v>
      </c>
      <c r="S49" s="60">
        <f t="shared" si="2"/>
        <v>742.93177964108145</v>
      </c>
      <c r="T49" s="81">
        <f t="shared" si="3"/>
        <v>4.0096446353932185E-5</v>
      </c>
    </row>
    <row r="50" spans="1:20" x14ac:dyDescent="0.25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F49*(1-('MORTALITY RATES MALE'!D109/1000)*(1+DATA!$F$7))</f>
        <v>2.7055777172684529E-5</v>
      </c>
      <c r="G50" s="64">
        <f>(1-DATA!$C$12)*$G49</f>
        <v>4.8160336041147783E-4</v>
      </c>
      <c r="I50" s="58">
        <f>(D50-DATA!$C$11*((1+DATA!$C$10)^A50))*F50*G49*DATA!$C$12</f>
        <v>2.1077762785514615E-4</v>
      </c>
      <c r="J50" s="47">
        <f>MAX(D50,DATA!$C$4)*F49*'MORTALITY RATES MALE'!D109/1000*(1+DATA!$F$7)*G49</f>
        <v>2.8014866129888304E-3</v>
      </c>
      <c r="K50" s="47">
        <v>0</v>
      </c>
      <c r="L50" s="60">
        <f>D49*EXP('EIOPA RATES'!Q58)*DATA!$C$15*G50*F50</f>
        <v>1.7107306251865963E-5</v>
      </c>
      <c r="M50" s="47">
        <f>DATA!$C$13*((1+DATA!$C$10)^A50)*F50*G50</f>
        <v>1.6524472291637539E-6</v>
      </c>
      <c r="N50" s="47">
        <f t="shared" si="1"/>
        <v>3.0310239943250063E-3</v>
      </c>
      <c r="O50" s="26">
        <f>N50*'EIOPA RATES'!G58</f>
        <v>8.1314999231085262E-4</v>
      </c>
      <c r="Q50" s="83">
        <f>B49*EXP('EIOPA RATES'!Q58)*(DATA!$C$14-DATA!$C$15)</f>
        <v>600.18349247417552</v>
      </c>
      <c r="R50" s="85">
        <f>C49*EXP('EIOPA RATES'!Q58)*(DATA!$C$14-DATA!$C$15)</f>
        <v>150.04587311854388</v>
      </c>
      <c r="S50" s="60">
        <f t="shared" si="2"/>
        <v>750.22936394027215</v>
      </c>
      <c r="T50" s="81">
        <f t="shared" si="3"/>
        <v>1.1500710059956699E-5</v>
      </c>
    </row>
    <row r="51" spans="1:20" x14ac:dyDescent="0.25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F50*(1-('MORTALITY RATES MALE'!D110/1000)*(1+DATA!$F$7))</f>
        <v>7.9986239297751637E-6</v>
      </c>
      <c r="G51" s="64">
        <f>(1-DATA!$C$12)*$G50</f>
        <v>4.0936285634975616E-4</v>
      </c>
      <c r="I51" s="58">
        <f>(D51-DATA!$C$11*((1+DATA!$C$10)^A51))*F51*G50*DATA!$C$12</f>
        <v>5.3495506227779946E-5</v>
      </c>
      <c r="J51" s="47">
        <f>MAX(D51,DATA!$C$4)*F50*'MORTALITY RATES MALE'!D110/1000*(1+DATA!$F$7)*G50</f>
        <v>8.5018108899087433E-4</v>
      </c>
      <c r="K51" s="47">
        <v>0</v>
      </c>
      <c r="L51" s="60">
        <f>D50*EXP('EIOPA RATES'!Q59)*DATA!$C$15*G51*F51</f>
        <v>4.3418698287552748E-6</v>
      </c>
      <c r="M51" s="47">
        <f>DATA!$C$13*((1+DATA!$C$10)^A51)*F51*G51</f>
        <v>4.2354734263982777E-7</v>
      </c>
      <c r="N51" s="47">
        <f t="shared" si="1"/>
        <v>9.0844201239004935E-4</v>
      </c>
      <c r="O51" s="26">
        <f>N51*'EIOPA RATES'!G59</f>
        <v>2.3599150765045874E-4</v>
      </c>
      <c r="Q51" s="83">
        <f>B50*EXP('EIOPA RATES'!Q59)*(DATA!$C$14-DATA!$C$15)</f>
        <v>606.18477569710365</v>
      </c>
      <c r="R51" s="85">
        <f>C50*EXP('EIOPA RATES'!Q59)*(DATA!$C$14-DATA!$C$15)</f>
        <v>151.54619392427591</v>
      </c>
      <c r="S51" s="60">
        <f t="shared" si="2"/>
        <v>757.73096919783222</v>
      </c>
      <c r="T51" s="81">
        <f t="shared" si="3"/>
        <v>2.9189040849265932E-6</v>
      </c>
    </row>
    <row r="52" spans="1:20" x14ac:dyDescent="0.25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F51*(1-('MORTALITY RATES MALE'!D111/1000)*(1+DATA!$F$7))</f>
        <v>2.06354490709732E-6</v>
      </c>
      <c r="G52" s="64">
        <f>(1-DATA!$C$12)*$G51</f>
        <v>3.4795842789729273E-4</v>
      </c>
      <c r="I52" s="58">
        <f>(D52-DATA!$C$11*((1+DATA!$C$10)^A52))*F52*G51*DATA!$C$12</f>
        <v>1.1844652644853322E-5</v>
      </c>
      <c r="J52" s="47">
        <f>MAX(D52,DATA!$C$4)*F51*'MORTALITY RATES MALE'!D111/1000*(1+DATA!$F$7)*G51</f>
        <v>2.27242091888224E-4</v>
      </c>
      <c r="K52" s="47">
        <v>0</v>
      </c>
      <c r="L52" s="60">
        <f>D51*EXP('EIOPA RATES'!Q60)*DATA!$C$15*G52*F52</f>
        <v>9.6135613884046669E-7</v>
      </c>
      <c r="M52" s="47">
        <f>DATA!$C$13*((1+DATA!$C$10)^A52)*F52*G52</f>
        <v>9.4737016835643492E-8</v>
      </c>
      <c r="N52" s="47">
        <f t="shared" si="1"/>
        <v>2.4014283768875343E-4</v>
      </c>
      <c r="O52" s="26">
        <f>N52*'EIOPA RATES'!G60</f>
        <v>6.0425148213899749E-5</v>
      </c>
      <c r="Q52" s="83">
        <f>B51*EXP('EIOPA RATES'!Q60)*(DATA!$C$14-DATA!$C$15)</f>
        <v>612.06135260519977</v>
      </c>
      <c r="R52" s="85">
        <f>C51*EXP('EIOPA RATES'!Q60)*(DATA!$C$14-DATA!$C$15)</f>
        <v>153.01533815129994</v>
      </c>
      <c r="S52" s="60">
        <f t="shared" si="2"/>
        <v>765.07669066176265</v>
      </c>
      <c r="T52" s="81">
        <f t="shared" si="3"/>
        <v>6.4628984115726041E-7</v>
      </c>
    </row>
    <row r="53" spans="1:20" ht="15.75" thickBot="1" x14ac:dyDescent="0.3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76">
        <f t="shared" si="0"/>
        <v>94452.009095448186</v>
      </c>
      <c r="F53" s="44">
        <f>F52*(1-('MORTALITY RATES MALE'!D112/1000)*(1+DATA!$F$7))</f>
        <v>4.5709435177765653E-7</v>
      </c>
      <c r="G53" s="64">
        <f>(1-DATA!$C$12)*$G52</f>
        <v>2.957646637126988E-4</v>
      </c>
      <c r="I53" s="58">
        <f>(D53-DATA!$C$11*((1+DATA!$C$10)^A53))*F53*G52*DATA!$C$12</f>
        <v>2.2521021375737437E-6</v>
      </c>
      <c r="J53" s="47">
        <f>MAX(D53,DATA!$C$4)*F52*'MORTALITY RATES MALE'!D112/1000*(1+DATA!$F$7)*G52</f>
        <v>5.2796596058584388E-5</v>
      </c>
      <c r="K53" s="59">
        <f>G53*F53*D53</f>
        <v>1.2769189755525186E-5</v>
      </c>
      <c r="L53" s="77">
        <f>D52*EXP('EIOPA RATES'!Q61)*DATA!$C$15*G53*F53</f>
        <v>1.8279003740015609E-7</v>
      </c>
      <c r="M53" s="47">
        <f>DATA!$C$13*((1+DATA!$C$10)^A53)*F53*G53</f>
        <v>1.8194106518268456E-8</v>
      </c>
      <c r="N53" s="48">
        <f t="shared" si="1"/>
        <v>6.8018872095601746E-5</v>
      </c>
      <c r="O53" s="76">
        <f>N53*'EIOPA RATES'!G61</f>
        <v>1.6575208694740779E-5</v>
      </c>
      <c r="Q53" s="84">
        <f>B52*EXP('EIOPA RATES'!Q61)*(DATA!$C$14-DATA!$C$15)</f>
        <v>618.09085706632754</v>
      </c>
      <c r="R53" s="86">
        <f>C52*EXP('EIOPA RATES'!Q61)*(DATA!$C$14-DATA!$C$15)</f>
        <v>154.52271426658189</v>
      </c>
      <c r="S53" s="60">
        <f t="shared" si="2"/>
        <v>772.61357131471539</v>
      </c>
      <c r="T53" s="82">
        <f t="shared" si="3"/>
        <v>1.2288405875351366E-7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1351-66A7-4976-9BAD-1A70CD761101}">
  <dimension ref="A1:X53"/>
  <sheetViews>
    <sheetView topLeftCell="D16" workbookViewId="0">
      <selection activeCell="G4" sqref="G4:G53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66979.325538445424</v>
      </c>
    </row>
    <row r="4" spans="1:24" x14ac:dyDescent="0.25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F3*(1-'MORTALITY RATES MALE'!D63/1000)</f>
        <v>0.99406075000000005</v>
      </c>
      <c r="G4" s="64">
        <f>(1-DATA!$F$8)*$G3</f>
        <v>0.77500000000000002</v>
      </c>
      <c r="I4" s="58">
        <f>(D4-DATA!$C$11*((1+DATA!$C$10)^A4))*F4*G3*DATA!$F$8</f>
        <v>15635.741620293176</v>
      </c>
      <c r="J4" s="47">
        <f>MAX(D4,DATA!$C$4)*F3*('MORTALITY RATES MALE'!D63/1000)*G3</f>
        <v>415.7475</v>
      </c>
      <c r="K4" s="47">
        <v>0</v>
      </c>
      <c r="L4" s="60">
        <f>D3*EXP('EIOPA RATES'!Q12)*DATA!$C$15*G4*F4</f>
        <v>771.17610677855998</v>
      </c>
      <c r="M4" s="47">
        <f>DATA!$C$13*((1+DATA!$C$10)^A4)*F4*G4</f>
        <v>39.290251143750005</v>
      </c>
      <c r="N4" s="47">
        <f t="shared" ref="N4:N53" si="1">SUM(I4:M4)</f>
        <v>16861.955478215485</v>
      </c>
      <c r="O4" s="26">
        <f>N4*'EIOPA RATES'!G12</f>
        <v>16508.023455333143</v>
      </c>
      <c r="Q4" s="83">
        <f>B3*EXP('EIOPA RATES'!Q12)*(DATA!$C$14-DATA!$C$15)</f>
        <v>457.60511999999983</v>
      </c>
      <c r="R4" s="85">
        <f>C3*EXP('EIOPA RATES'!Q12)*(DATA!$C$14-DATA!$C$15)</f>
        <v>114.40127999999996</v>
      </c>
      <c r="S4" s="60">
        <f>Q4+R4-M4</f>
        <v>532.71614885624979</v>
      </c>
      <c r="T4" s="81">
        <f>S4*F4*G3</f>
        <v>529.55221446915539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F4*(1-'MORTALITY RATES MALE'!D64/1000)</f>
        <v>0.98761736750578999</v>
      </c>
      <c r="G5" s="64">
        <f>(1-DATA!$F$8)*$G4</f>
        <v>0.60062500000000008</v>
      </c>
      <c r="I5" s="58">
        <f>(D5-DATA!$C$11*((1+DATA!$C$10)^A5))*F5*G4*DATA!$F$8</f>
        <v>12014.178683205593</v>
      </c>
      <c r="J5" s="47">
        <f>MAX(D5,DATA!$C$4)*F4*('MORTALITY RATES MALE'!D64/1000)*G4</f>
        <v>349.55350031089256</v>
      </c>
      <c r="K5" s="47">
        <v>0</v>
      </c>
      <c r="L5" s="60">
        <f>D4*EXP('EIOPA RATES'!Q13)*DATA!$C$15*G5*F5</f>
        <v>592.55950610312607</v>
      </c>
      <c r="M5" s="47">
        <f>DATA!$C$13*((1+DATA!$C$10)^A5)*F5*G5</f>
        <v>30.85762318425175</v>
      </c>
      <c r="N5" s="47">
        <f t="shared" si="1"/>
        <v>12987.149312803864</v>
      </c>
      <c r="O5" s="26">
        <f>N5*'EIOPA RATES'!G13</f>
        <v>12460.598941087703</v>
      </c>
      <c r="Q5" s="83">
        <f>B4*EXP('EIOPA RATES'!Q13)*(DATA!$C$14-DATA!$C$15)</f>
        <v>456.65875094864623</v>
      </c>
      <c r="R5" s="85">
        <f>C4*EXP('EIOPA RATES'!Q13)*(DATA!$C$14-DATA!$C$15)</f>
        <v>114.16468773716156</v>
      </c>
      <c r="S5" s="60">
        <f t="shared" ref="S5:S53" si="2">Q5+R5-M5</f>
        <v>539.96581550155599</v>
      </c>
      <c r="T5" s="81">
        <f t="shared" ref="T5:T53" si="3">S5*F5*G4</f>
        <v>413.29170336779191</v>
      </c>
      <c r="W5" s="67" t="s">
        <v>71</v>
      </c>
      <c r="X5" s="70">
        <f>SUMPRODUCT(I4:I53,'EIOPA RATES'!G12:G61)</f>
        <v>61446.602363683298</v>
      </c>
    </row>
    <row r="6" spans="1:24" x14ac:dyDescent="0.25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F5*(1-'MORTALITY RATES MALE'!D65/1000)</f>
        <v>0.98064236922864867</v>
      </c>
      <c r="G6" s="64">
        <f>(1-DATA!$F$8)*$G5</f>
        <v>0.46548437500000006</v>
      </c>
      <c r="I6" s="58">
        <f>(D6-DATA!$C$11*((1+DATA!$C$10)^A6))*F6*G5*DATA!$F$8</f>
        <v>9249.3035090862159</v>
      </c>
      <c r="J6" s="47">
        <f>MAX(D6,DATA!$C$4)*F5*('MORTALITY RATES MALE'!D65/1000)*G5</f>
        <v>293.25508381455819</v>
      </c>
      <c r="K6" s="47">
        <v>0</v>
      </c>
      <c r="L6" s="60">
        <f>D5*EXP('EIOPA RATES'!Q14)*DATA!$C$15*G6*F6</f>
        <v>456.19387015118645</v>
      </c>
      <c r="M6" s="47">
        <f>DATA!$C$13*((1+DATA!$C$10)^A6)*F6*G6</f>
        <v>24.220677129463059</v>
      </c>
      <c r="N6" s="47">
        <f t="shared" si="1"/>
        <v>10022.973140181422</v>
      </c>
      <c r="O6" s="26">
        <f>N6*'EIOPA RATES'!G14</f>
        <v>9400.8401304019189</v>
      </c>
      <c r="Q6" s="83">
        <f>B5*EXP('EIOPA RATES'!Q14)*(DATA!$C$14-DATA!$C$15)</f>
        <v>456.86261674469409</v>
      </c>
      <c r="R6" s="85">
        <f>C5*EXP('EIOPA RATES'!Q14)*(DATA!$C$14-DATA!$C$15)</f>
        <v>114.21565418617352</v>
      </c>
      <c r="S6" s="60">
        <f t="shared" si="2"/>
        <v>546.85759380140451</v>
      </c>
      <c r="T6" s="81">
        <f t="shared" si="3"/>
        <v>322.09820567866245</v>
      </c>
      <c r="W6" s="67" t="s">
        <v>70</v>
      </c>
      <c r="X6" s="70">
        <f>SUMPRODUCT(J4:J53,'EIOPA RATES'!G12:G61)</f>
        <v>2339.0273523506639</v>
      </c>
    </row>
    <row r="7" spans="1:24" x14ac:dyDescent="0.25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F6*(1-'MORTALITY RATES MALE'!D66/1000)</f>
        <v>0.97297945323986956</v>
      </c>
      <c r="G7" s="64">
        <f>(1-DATA!$F$8)*$G6</f>
        <v>0.36075039062500008</v>
      </c>
      <c r="I7" s="58">
        <f>(D7-DATA!$C$11*((1+DATA!$C$10)^A7))*F7*G6*DATA!$F$8</f>
        <v>7128.1484784986224</v>
      </c>
      <c r="J7" s="47">
        <f>MAX(D7,DATA!$C$4)*F6*('MORTALITY RATES MALE'!D66/1000)*G6</f>
        <v>249.687736180005</v>
      </c>
      <c r="K7" s="47">
        <v>0</v>
      </c>
      <c r="L7" s="60">
        <f>D6*EXP('EIOPA RATES'!Q15)*DATA!$C$15*G7*F7</f>
        <v>351.57621903840715</v>
      </c>
      <c r="M7" s="47">
        <f>DATA!$C$13*((1+DATA!$C$10)^A7)*F7*G7</f>
        <v>18.996831501134057</v>
      </c>
      <c r="N7" s="47">
        <f t="shared" si="1"/>
        <v>7748.4092652181689</v>
      </c>
      <c r="O7" s="26">
        <f>N7*'EIOPA RATES'!G15</f>
        <v>7091.6318159095972</v>
      </c>
      <c r="Q7" s="83">
        <f>B6*EXP('EIOPA RATES'!Q15)*(DATA!$C$14-DATA!$C$15)</f>
        <v>457.88978008483207</v>
      </c>
      <c r="R7" s="85">
        <f>C6*EXP('EIOPA RATES'!Q15)*(DATA!$C$14-DATA!$C$15)</f>
        <v>114.47244502120802</v>
      </c>
      <c r="S7" s="60">
        <f t="shared" si="2"/>
        <v>553.3653936049061</v>
      </c>
      <c r="T7" s="81">
        <f t="shared" si="3"/>
        <v>250.62291239533886</v>
      </c>
      <c r="W7" s="67" t="s">
        <v>74</v>
      </c>
      <c r="X7" s="70">
        <f>SUMPRODUCT(K4:K53,'EIOPA RATES'!G12:G61)</f>
        <v>4.8573166731450117E-7</v>
      </c>
    </row>
    <row r="8" spans="1:24" x14ac:dyDescent="0.25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F7*(1-'MORTALITY RATES MALE'!D67/1000)</f>
        <v>0.96461204399748646</v>
      </c>
      <c r="G8" s="64">
        <f>(1-DATA!$F$8)*$G7</f>
        <v>0.27958155273437507</v>
      </c>
      <c r="I8" s="58">
        <f>(D8-DATA!$C$11*((1+DATA!$C$10)^A8))*F8*G7*DATA!$F$8</f>
        <v>5496.6018895517727</v>
      </c>
      <c r="J8" s="47">
        <f>MAX(D8,DATA!$C$4)*F7*('MORTALITY RATES MALE'!D67/1000)*G7</f>
        <v>211.97599249936522</v>
      </c>
      <c r="K8" s="47">
        <v>0</v>
      </c>
      <c r="L8" s="60">
        <f>D7*EXP('EIOPA RATES'!Q16)*DATA!$C$15*G8*F8</f>
        <v>271.10606314800469</v>
      </c>
      <c r="M8" s="47">
        <f>DATA!$C$13*((1+DATA!$C$10)^A8)*F8*G8</f>
        <v>14.887852445791278</v>
      </c>
      <c r="N8" s="47">
        <f t="shared" si="1"/>
        <v>5994.5717976449341</v>
      </c>
      <c r="O8" s="26">
        <f>N8*'EIOPA RATES'!G16</f>
        <v>5346.402155663146</v>
      </c>
      <c r="Q8" s="83">
        <f>B7*EXP('EIOPA RATES'!Q16)*(DATA!$C$14-DATA!$C$15)</f>
        <v>459.5470431522653</v>
      </c>
      <c r="R8" s="85">
        <f>C7*EXP('EIOPA RATES'!Q16)*(DATA!$C$14-DATA!$C$15)</f>
        <v>114.88676078806633</v>
      </c>
      <c r="S8" s="60">
        <f t="shared" si="2"/>
        <v>559.5459514945403</v>
      </c>
      <c r="T8" s="81">
        <f t="shared" si="3"/>
        <v>194.71313444418482</v>
      </c>
      <c r="W8" s="67" t="s">
        <v>73</v>
      </c>
      <c r="X8" s="70">
        <f>SUMPRODUCT(L4:L53,'EIOPA RATES'!G12:G61)</f>
        <v>3030.6795552916283</v>
      </c>
    </row>
    <row r="9" spans="1:24" ht="15.75" thickBot="1" x14ac:dyDescent="0.3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F8*(1-'MORTALITY RATES MALE'!D68/1000)</f>
        <v>0.95541877997380709</v>
      </c>
      <c r="G9" s="64">
        <f>(1-DATA!$F$8)*$G8</f>
        <v>0.21667570336914069</v>
      </c>
      <c r="I9" s="58">
        <f>(D9-DATA!$C$11*((1+DATA!$C$10)^A9))*F9*G8*DATA!$F$8</f>
        <v>4237.8206075837743</v>
      </c>
      <c r="J9" s="47">
        <f>MAX(D9,DATA!$C$4)*F8*('MORTALITY RATES MALE'!D68/1000)*G8</f>
        <v>181.29036085681713</v>
      </c>
      <c r="K9" s="47">
        <v>0</v>
      </c>
      <c r="L9" s="60">
        <f>D8*EXP('EIOPA RATES'!Q17)*DATA!$C$15*G9*F9</f>
        <v>209.02086350434442</v>
      </c>
      <c r="M9" s="47">
        <f>DATA!$C$13*((1+DATA!$C$10)^A9)*F9*G9</f>
        <v>11.656684005583374</v>
      </c>
      <c r="N9" s="47">
        <f t="shared" si="1"/>
        <v>4639.7885159505186</v>
      </c>
      <c r="O9" s="26">
        <f>N9*'EIOPA RATES'!G17</f>
        <v>4029.3304550712955</v>
      </c>
      <c r="Q9" s="83">
        <f>B8*EXP('EIOPA RATES'!Q17)*(DATA!$C$14-DATA!$C$15)</f>
        <v>461.57001416860459</v>
      </c>
      <c r="R9" s="85">
        <f>C8*EXP('EIOPA RATES'!Q17)*(DATA!$C$14-DATA!$C$15)</f>
        <v>115.39250354215115</v>
      </c>
      <c r="S9" s="60">
        <f t="shared" si="2"/>
        <v>565.30583370517229</v>
      </c>
      <c r="T9" s="81">
        <f t="shared" si="3"/>
        <v>151.00306182376059</v>
      </c>
      <c r="W9" s="68" t="s">
        <v>72</v>
      </c>
      <c r="X9" s="71">
        <f>SUMPRODUCT(M4:M53,'EIOPA RATES'!G12:G61)</f>
        <v>163.01626663408413</v>
      </c>
    </row>
    <row r="10" spans="1:24" ht="15.75" thickBot="1" x14ac:dyDescent="0.3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F9*(1-'MORTALITY RATES MALE'!D69/1000)</f>
        <v>0.9452800574102932</v>
      </c>
      <c r="G10" s="64">
        <f>(1-DATA!$F$8)*$G9</f>
        <v>0.16792367011108403</v>
      </c>
      <c r="I10" s="58">
        <f>(D10-DATA!$C$11*((1+DATA!$C$10)^A10))*F10*G9*DATA!$F$8</f>
        <v>3266.483509083359</v>
      </c>
      <c r="J10" s="47">
        <f>MAX(D10,DATA!$C$4)*F9*('MORTALITY RATES MALE'!D69/1000)*G9</f>
        <v>155.76197150292413</v>
      </c>
      <c r="K10" s="47">
        <v>0</v>
      </c>
      <c r="L10" s="60">
        <f>D9*EXP('EIOPA RATES'!Q18)*DATA!$C$15*G10*F10</f>
        <v>161.11262564458869</v>
      </c>
      <c r="M10" s="47">
        <f>DATA!$C$13*((1+DATA!$C$10)^A10)*F10*G10</f>
        <v>9.1168250295968463</v>
      </c>
      <c r="N10" s="47">
        <f t="shared" si="1"/>
        <v>3592.4749312604686</v>
      </c>
      <c r="O10" s="26">
        <f>N10*'EIOPA RATES'!G18</f>
        <v>3035.2592304373043</v>
      </c>
      <c r="Q10" s="83">
        <f>B9*EXP('EIOPA RATES'!Q18)*(DATA!$C$14-DATA!$C$15)</f>
        <v>463.99051262311571</v>
      </c>
      <c r="R10" s="85">
        <f>C9*EXP('EIOPA RATES'!Q18)*(DATA!$C$14-DATA!$C$15)</f>
        <v>115.99762815577893</v>
      </c>
      <c r="S10" s="60">
        <f t="shared" si="2"/>
        <v>570.87131574929776</v>
      </c>
      <c r="T10" s="81">
        <f t="shared" si="3"/>
        <v>116.92541836580747</v>
      </c>
    </row>
    <row r="11" spans="1:24" ht="15.75" thickBot="1" x14ac:dyDescent="0.3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F10*(1-'MORTALITY RATES MALE'!D70/1000)</f>
        <v>0.93406394086989775</v>
      </c>
      <c r="G11" s="64">
        <f>(1-DATA!$F$8)*$G10</f>
        <v>0.13014084433609013</v>
      </c>
      <c r="I11" s="58">
        <f>(D11-DATA!$C$11*((1+DATA!$C$10)^A11))*F11*G10*DATA!$F$8</f>
        <v>2516.6514753685206</v>
      </c>
      <c r="J11" s="47">
        <f>MAX(D11,DATA!$C$4)*F10*('MORTALITY RATES MALE'!D70/1000)*G10</f>
        <v>134.35355221431706</v>
      </c>
      <c r="K11" s="47">
        <v>0</v>
      </c>
      <c r="L11" s="60">
        <f>D10*EXP('EIOPA RATES'!Q19)*DATA!$C$15*G11*F11</f>
        <v>124.12924968757851</v>
      </c>
      <c r="M11" s="47">
        <f>DATA!$C$13*((1+DATA!$C$10)^A11)*F11*G11</f>
        <v>7.1213380977690779</v>
      </c>
      <c r="N11" s="47">
        <f t="shared" si="1"/>
        <v>2782.2556153681853</v>
      </c>
      <c r="O11" s="26">
        <f>N11*'EIOPA RATES'!G19</f>
        <v>2285.1314277214556</v>
      </c>
      <c r="Q11" s="83">
        <f>B10*EXP('EIOPA RATES'!Q19)*(DATA!$C$14-DATA!$C$15)</f>
        <v>466.80536833792246</v>
      </c>
      <c r="R11" s="85">
        <f>C10*EXP('EIOPA RATES'!Q19)*(DATA!$C$14-DATA!$C$15)</f>
        <v>116.70134208448061</v>
      </c>
      <c r="S11" s="60">
        <f t="shared" si="2"/>
        <v>576.38537232463398</v>
      </c>
      <c r="T11" s="81">
        <f t="shared" si="3"/>
        <v>90.406878565922938</v>
      </c>
      <c r="W11" s="66" t="s">
        <v>75</v>
      </c>
      <c r="X11" s="69">
        <f>DATA!C4-X3</f>
        <v>3020.6744615545758</v>
      </c>
    </row>
    <row r="12" spans="1:24" x14ac:dyDescent="0.25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F11*(1-'MORTALITY RATES MALE'!D71/1000)</f>
        <v>0.92188797839060632</v>
      </c>
      <c r="G12" s="64">
        <f>(1-DATA!$F$8)*$G11</f>
        <v>0.10085915436046985</v>
      </c>
      <c r="I12" s="58">
        <f>(D12-DATA!$C$11*((1+DATA!$C$10)^A12))*F12*G11*DATA!$F$8</f>
        <v>1937.6669524545509</v>
      </c>
      <c r="J12" s="47">
        <f>MAX(D12,DATA!$C$4)*F11*('MORTALITY RATES MALE'!D71/1000)*G11</f>
        <v>113.78011116406759</v>
      </c>
      <c r="K12" s="47">
        <v>0</v>
      </c>
      <c r="L12" s="60">
        <f>D11*EXP('EIOPA RATES'!Q20)*DATA!$C$15*G12*F12</f>
        <v>95.572311015966008</v>
      </c>
      <c r="M12" s="47">
        <f>DATA!$C$13*((1+DATA!$C$10)^A12)*F12*G12</f>
        <v>5.556035659876561</v>
      </c>
      <c r="N12" s="47">
        <f t="shared" si="1"/>
        <v>2152.5754102944611</v>
      </c>
      <c r="O12" s="26">
        <f>N12*'EIOPA RATES'!G20</f>
        <v>1717.7370196006393</v>
      </c>
      <c r="Q12" s="83">
        <f>B11*EXP('EIOPA RATES'!Q20)*(DATA!$C$14-DATA!$C$15)</f>
        <v>469.88388598655206</v>
      </c>
      <c r="R12" s="85">
        <f>C11*EXP('EIOPA RATES'!Q20)*(DATA!$C$14-DATA!$C$15)</f>
        <v>117.47097149663801</v>
      </c>
      <c r="S12" s="60">
        <f t="shared" si="2"/>
        <v>581.79882182331346</v>
      </c>
      <c r="T12" s="81">
        <f t="shared" si="3"/>
        <v>69.801476488532089</v>
      </c>
    </row>
    <row r="13" spans="1:24" ht="15.75" thickBot="1" x14ac:dyDescent="0.3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F12*(1-'MORTALITY RATES MALE'!D72/1000)</f>
        <v>0.90863777466599593</v>
      </c>
      <c r="G13" s="64">
        <f>(1-DATA!$F$8)*$G12</f>
        <v>7.8165844629364142E-2</v>
      </c>
      <c r="I13" s="58">
        <f>(D13-DATA!$C$11*((1+DATA!$C$10)^A13))*F13*G12*DATA!$F$8</f>
        <v>1489.0759854025414</v>
      </c>
      <c r="J13" s="47">
        <f>MAX(D13,DATA!$C$4)*F12*('MORTALITY RATES MALE'!D72/1000)*G12</f>
        <v>96.541202281934986</v>
      </c>
      <c r="K13" s="47">
        <v>0</v>
      </c>
      <c r="L13" s="60">
        <f>D12*EXP('EIOPA RATES'!Q21)*DATA!$C$15*G13*F13</f>
        <v>73.446620679393945</v>
      </c>
      <c r="M13" s="47">
        <f>DATA!$C$13*((1+DATA!$C$10)^A13)*F13*G13</f>
        <v>4.3289197484606401</v>
      </c>
      <c r="N13" s="47">
        <f t="shared" si="1"/>
        <v>1663.392728112331</v>
      </c>
      <c r="O13" s="26">
        <f>N13*'EIOPA RATES'!G21</f>
        <v>1290.3471343156118</v>
      </c>
      <c r="Q13" s="83">
        <f>B12*EXP('EIOPA RATES'!Q21)*(DATA!$C$14-DATA!$C$15)</f>
        <v>472.73302600322535</v>
      </c>
      <c r="R13" s="85">
        <f>C12*EXP('EIOPA RATES'!Q21)*(DATA!$C$14-DATA!$C$15)</f>
        <v>118.18325650080634</v>
      </c>
      <c r="S13" s="60">
        <f t="shared" si="2"/>
        <v>586.58736275557101</v>
      </c>
      <c r="T13" s="81">
        <f t="shared" si="3"/>
        <v>53.757468947041332</v>
      </c>
    </row>
    <row r="14" spans="1:24" x14ac:dyDescent="0.25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F13*(1-'MORTALITY RATES MALE'!D73/1000)</f>
        <v>0.89446296177656215</v>
      </c>
      <c r="G14" s="64">
        <f>(1-DATA!$F$8)*$G13</f>
        <v>6.057852958775721E-2</v>
      </c>
      <c r="I14" s="58">
        <f>(D14-DATA!$C$11*((1+DATA!$C$10)^A14))*F14*G13*DATA!$F$8</f>
        <v>1145.3668309318793</v>
      </c>
      <c r="J14" s="47">
        <f>MAX(D14,DATA!$C$4)*F13*('MORTALITY RATES MALE'!D73/1000)*G13</f>
        <v>80.698481581801119</v>
      </c>
      <c r="K14" s="47">
        <v>0</v>
      </c>
      <c r="L14" s="60">
        <f>D13*EXP('EIOPA RATES'!Q22)*DATA!$C$15*G14*F14</f>
        <v>56.493863150178193</v>
      </c>
      <c r="M14" s="47">
        <f>DATA!$C$13*((1+DATA!$C$10)^A14)*F14*G14</f>
        <v>3.3686274490632941</v>
      </c>
      <c r="N14" s="47">
        <f t="shared" si="1"/>
        <v>1285.927803112922</v>
      </c>
      <c r="O14" s="26">
        <f>N14*'EIOPA RATES'!G22</f>
        <v>967.6337902917553</v>
      </c>
      <c r="Q14" s="83">
        <f>B13*EXP('EIOPA RATES'!Q22)*(DATA!$C$14-DATA!$C$15)</f>
        <v>476.61984649345004</v>
      </c>
      <c r="R14" s="85">
        <f>C13*EXP('EIOPA RATES'!Q22)*(DATA!$C$14-DATA!$C$15)</f>
        <v>119.15496162336251</v>
      </c>
      <c r="S14" s="60">
        <f t="shared" si="2"/>
        <v>592.40618066774925</v>
      </c>
      <c r="T14" s="81">
        <f t="shared" si="3"/>
        <v>41.418938826517348</v>
      </c>
      <c r="W14" s="73" t="s">
        <v>77</v>
      </c>
      <c r="X14" s="72">
        <f>SUM(T3:T53)</f>
        <v>2364.5865293240699</v>
      </c>
    </row>
    <row r="15" spans="1:24" x14ac:dyDescent="0.25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F14*(1-'MORTALITY RATES MALE'!D74/1000)</f>
        <v>0.8789076873596019</v>
      </c>
      <c r="G15" s="64">
        <f>(1-DATA!$F$8)*$G14</f>
        <v>4.6948360430511836E-2</v>
      </c>
      <c r="I15" s="58">
        <f>(D15-DATA!$C$11*((1+DATA!$C$10)^A15))*F15*G14*DATA!$F$8</f>
        <v>878.75466192127078</v>
      </c>
      <c r="J15" s="47">
        <f>MAX(D15,DATA!$C$4)*F14*('MORTALITY RATES MALE'!D74/1000)*G14</f>
        <v>69.146417721858711</v>
      </c>
      <c r="K15" s="47">
        <v>0</v>
      </c>
      <c r="L15" s="60">
        <f>D14*EXP('EIOPA RATES'!Q23)*DATA!$C$15*G15*F15</f>
        <v>43.343717272724575</v>
      </c>
      <c r="M15" s="47">
        <f>DATA!$C$13*((1+DATA!$C$10)^A15)*F15*G15</f>
        <v>2.6165904898838894</v>
      </c>
      <c r="N15" s="47">
        <f t="shared" si="1"/>
        <v>993.8613874057379</v>
      </c>
      <c r="O15" s="26">
        <f>N15*'EIOPA RATES'!G23</f>
        <v>725.96692505321039</v>
      </c>
      <c r="Q15" s="83">
        <f>B14*EXP('EIOPA RATES'!Q23)*(DATA!$C$14-DATA!$C$15)</f>
        <v>480.19142458855589</v>
      </c>
      <c r="R15" s="85">
        <f>C14*EXP('EIOPA RATES'!Q23)*(DATA!$C$14-DATA!$C$15)</f>
        <v>120.04785614713897</v>
      </c>
      <c r="S15" s="60">
        <f t="shared" si="2"/>
        <v>597.62269024581099</v>
      </c>
      <c r="T15" s="81">
        <f t="shared" si="3"/>
        <v>31.819186256638496</v>
      </c>
      <c r="W15" s="74" t="s">
        <v>78</v>
      </c>
      <c r="X15" s="70">
        <f>DATA!C4-X3-X14</f>
        <v>656.08793223050588</v>
      </c>
    </row>
    <row r="16" spans="1:24" ht="15.75" thickBot="1" x14ac:dyDescent="0.3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F15*(1-'MORTALITY RATES MALE'!D75/1000)</f>
        <v>0.86194382856233609</v>
      </c>
      <c r="G16" s="64">
        <f>(1-DATA!$F$8)*$G15</f>
        <v>3.6384979333646671E-2</v>
      </c>
      <c r="I16" s="58">
        <f>(D16-DATA!$C$11*((1+DATA!$C$10)^A16))*F16*G15*DATA!$F$8</f>
        <v>672.64237016035474</v>
      </c>
      <c r="J16" s="47">
        <f>MAX(D16,DATA!$C$4)*F15*('MORTALITY RATES MALE'!D75/1000)*G15</f>
        <v>58.857180622501893</v>
      </c>
      <c r="K16" s="47">
        <v>0</v>
      </c>
      <c r="L16" s="60">
        <f>D15*EXP('EIOPA RATES'!Q24)*DATA!$C$15*G16*F16</f>
        <v>33.177576079828114</v>
      </c>
      <c r="M16" s="47">
        <f>DATA!$C$13*((1+DATA!$C$10)^A16)*F16*G16</f>
        <v>2.0284921637519102</v>
      </c>
      <c r="N16" s="47">
        <f t="shared" si="1"/>
        <v>766.70561902643669</v>
      </c>
      <c r="O16" s="26">
        <f>N16*'EIOPA RATES'!G24</f>
        <v>543.84785832432522</v>
      </c>
      <c r="Q16" s="83">
        <f>B15*EXP('EIOPA RATES'!Q24)*(DATA!$C$14-DATA!$C$15)</f>
        <v>483.61024766430512</v>
      </c>
      <c r="R16" s="85">
        <f>C15*EXP('EIOPA RATES'!Q24)*(DATA!$C$14-DATA!$C$15)</f>
        <v>120.90256191607628</v>
      </c>
      <c r="S16" s="60">
        <f t="shared" si="2"/>
        <v>602.48431741662944</v>
      </c>
      <c r="T16" s="81">
        <f t="shared" si="3"/>
        <v>24.380642219613847</v>
      </c>
      <c r="W16" s="75" t="s">
        <v>79</v>
      </c>
      <c r="X16" s="71">
        <f>(DATA!$C$14-DATA!$C$15)*X18*DATA!C4</f>
        <v>2254.6238181695935</v>
      </c>
    </row>
    <row r="17" spans="1:24" ht="15.75" thickBot="1" x14ac:dyDescent="0.3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F16*(1-'MORTALITY RATES MALE'!D76/1000)</f>
        <v>0.84323913031623632</v>
      </c>
      <c r="G17" s="64">
        <f>(1-DATA!$F$8)*$G16</f>
        <v>2.8198358983576172E-2</v>
      </c>
      <c r="I17" s="58">
        <f>(D17-DATA!$C$11*((1+DATA!$C$10)^A17))*F17*G16*DATA!$F$8</f>
        <v>513.0236342681153</v>
      </c>
      <c r="J17" s="47">
        <f>MAX(D17,DATA!$C$4)*F16*('MORTALITY RATES MALE'!D76/1000)*G16</f>
        <v>50.595163065503037</v>
      </c>
      <c r="K17" s="47">
        <v>0</v>
      </c>
      <c r="L17" s="60">
        <f>D16*EXP('EIOPA RATES'!Q25)*DATA!$C$15*G17*F17</f>
        <v>25.304626340010312</v>
      </c>
      <c r="M17" s="47">
        <f>DATA!$C$13*((1+DATA!$C$10)^A17)*F17*G17</f>
        <v>1.5687256430288765</v>
      </c>
      <c r="N17" s="47">
        <f t="shared" si="1"/>
        <v>590.49214931665745</v>
      </c>
      <c r="O17" s="26">
        <f>N17*'EIOPA RATES'!G25</f>
        <v>407.21144338767846</v>
      </c>
      <c r="Q17" s="83">
        <f>B16*EXP('EIOPA RATES'!Q25)*(DATA!$C$14-DATA!$C$15)</f>
        <v>486.49376679922625</v>
      </c>
      <c r="R17" s="85">
        <f>C16*EXP('EIOPA RATES'!Q25)*(DATA!$C$14-DATA!$C$15)</f>
        <v>121.62344169980656</v>
      </c>
      <c r="S17" s="60">
        <f t="shared" si="2"/>
        <v>606.54848285600394</v>
      </c>
      <c r="T17" s="81">
        <f t="shared" si="3"/>
        <v>18.609658561131248</v>
      </c>
    </row>
    <row r="18" spans="1:24" ht="15.75" thickBot="1" x14ac:dyDescent="0.3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F17*(1-'MORTALITY RATES MALE'!D77/1000)</f>
        <v>0.82299520181343011</v>
      </c>
      <c r="G18" s="64">
        <f>(1-DATA!$F$8)*$G17</f>
        <v>2.1853728212271533E-2</v>
      </c>
      <c r="I18" s="58">
        <f>(D18-DATA!$C$11*((1+DATA!$C$10)^A18))*F18*G17*DATA!$F$8</f>
        <v>390.23062190366556</v>
      </c>
      <c r="J18" s="47">
        <f>MAX(D18,DATA!$C$4)*F17*('MORTALITY RATES MALE'!D77/1000)*G17</f>
        <v>42.676885121832036</v>
      </c>
      <c r="K18" s="47">
        <v>0</v>
      </c>
      <c r="L18" s="60">
        <f>D17*EXP('EIOPA RATES'!Q26)*DATA!$C$15*G18*F18</f>
        <v>19.248021967920973</v>
      </c>
      <c r="M18" s="47">
        <f>DATA!$C$13*((1+DATA!$C$10)^A18)*F18*G18</f>
        <v>1.2103066557450459</v>
      </c>
      <c r="N18" s="47">
        <f t="shared" si="1"/>
        <v>453.36583564916361</v>
      </c>
      <c r="O18" s="26">
        <f>N18*'EIOPA RATES'!G26</f>
        <v>304.05739312664701</v>
      </c>
      <c r="Q18" s="83">
        <f>B17*EXP('EIOPA RATES'!Q26)*(DATA!$C$14-DATA!$C$15)</f>
        <v>489.23239117530414</v>
      </c>
      <c r="R18" s="85">
        <f>C17*EXP('EIOPA RATES'!Q26)*(DATA!$C$14-DATA!$C$15)</f>
        <v>122.30809779382604</v>
      </c>
      <c r="S18" s="60">
        <f t="shared" si="2"/>
        <v>610.33018231338508</v>
      </c>
      <c r="T18" s="81">
        <f t="shared" si="3"/>
        <v>14.164002205557011</v>
      </c>
      <c r="W18" s="66" t="s">
        <v>80</v>
      </c>
      <c r="X18" s="69">
        <f>SUMPRODUCT(O4:O53,A4:A53)/SUM(O4:O53)</f>
        <v>4.0261139610171313</v>
      </c>
    </row>
    <row r="19" spans="1:24" x14ac:dyDescent="0.25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F18*(1-'MORTALITY RATES MALE'!D78/1000)</f>
        <v>0.80079191877193023</v>
      </c>
      <c r="G19" s="64">
        <f>(1-DATA!$F$8)*$G18</f>
        <v>1.6936639364510439E-2</v>
      </c>
      <c r="I19" s="58">
        <f>(D19-DATA!$C$11*((1+DATA!$C$10)^A19))*F19*G18*DATA!$F$8</f>
        <v>296.02261477584312</v>
      </c>
      <c r="J19" s="47">
        <f>MAX(D19,DATA!$C$4)*F18*('MORTALITY RATES MALE'!D78/1000)*G18</f>
        <v>36.492066946246673</v>
      </c>
      <c r="K19" s="47">
        <v>0</v>
      </c>
      <c r="L19" s="60">
        <f>D18*EXP('EIOPA RATES'!Q27)*DATA!$C$15*G19*F19</f>
        <v>14.601310380690107</v>
      </c>
      <c r="M19" s="47">
        <f>DATA!$C$13*((1+DATA!$C$10)^A19)*F19*G19</f>
        <v>0.93093567695174562</v>
      </c>
      <c r="N19" s="47">
        <f t="shared" si="1"/>
        <v>348.04692777973162</v>
      </c>
      <c r="O19" s="26">
        <f>N19*'EIOPA RATES'!G27</f>
        <v>226.93516155270257</v>
      </c>
      <c r="Q19" s="83">
        <f>B18*EXP('EIOPA RATES'!Q27)*(DATA!$C$14-DATA!$C$15)</f>
        <v>492.14927457160695</v>
      </c>
      <c r="R19" s="85">
        <f>C18*EXP('EIOPA RATES'!Q27)*(DATA!$C$14-DATA!$C$15)</f>
        <v>123.03731864290174</v>
      </c>
      <c r="S19" s="60">
        <f t="shared" si="2"/>
        <v>614.25565753755689</v>
      </c>
      <c r="T19" s="81">
        <f t="shared" si="3"/>
        <v>10.749651494497897</v>
      </c>
    </row>
    <row r="20" spans="1:24" x14ac:dyDescent="0.25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F19*(1-'MORTALITY RATES MALE'!D79/1000)</f>
        <v>0.77767464164498379</v>
      </c>
      <c r="G20" s="64">
        <f>(1-DATA!$F$8)*$G19</f>
        <v>1.3125895507495591E-2</v>
      </c>
      <c r="I20" s="58">
        <f>(D20-DATA!$C$11*((1+DATA!$C$10)^A20))*F20*G19*DATA!$F$8</f>
        <v>224.05420797280624</v>
      </c>
      <c r="J20" s="47">
        <f>MAX(D20,DATA!$C$4)*F19*('MORTALITY RATES MALE'!D79/1000)*G19</f>
        <v>29.612165454479936</v>
      </c>
      <c r="K20" s="47">
        <v>0</v>
      </c>
      <c r="L20" s="60">
        <f>D19*EXP('EIOPA RATES'!Q28)*DATA!$C$15*G20*F20</f>
        <v>11.051527510967382</v>
      </c>
      <c r="M20" s="47">
        <f>DATA!$C$13*((1+DATA!$C$10)^A20)*F20*G20</f>
        <v>0.71466054240012888</v>
      </c>
      <c r="N20" s="47">
        <f t="shared" si="1"/>
        <v>265.43256148065365</v>
      </c>
      <c r="O20" s="26">
        <f>N20*'EIOPA RATES'!G28</f>
        <v>168.30868298024313</v>
      </c>
      <c r="Q20" s="83">
        <f>B19*EXP('EIOPA RATES'!Q28)*(DATA!$C$14-DATA!$C$15)</f>
        <v>494.93408882265277</v>
      </c>
      <c r="R20" s="85">
        <f>C19*EXP('EIOPA RATES'!Q28)*(DATA!$C$14-DATA!$C$15)</f>
        <v>123.73352220566319</v>
      </c>
      <c r="S20" s="60">
        <f t="shared" si="2"/>
        <v>617.95295048591584</v>
      </c>
      <c r="T20" s="81">
        <f t="shared" si="3"/>
        <v>8.1391787798297432</v>
      </c>
    </row>
    <row r="21" spans="1:24" x14ac:dyDescent="0.25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F20*(1-'MORTALITY RATES MALE'!D80/1000)</f>
        <v>0.75285926935573844</v>
      </c>
      <c r="G21" s="64">
        <f>(1-DATA!$F$8)*$G20</f>
        <v>1.0172569018309083E-2</v>
      </c>
      <c r="I21" s="58">
        <f>(D21-DATA!$C$11*((1+DATA!$C$10)^A21))*F21*G20*DATA!$F$8</f>
        <v>168.80794464558937</v>
      </c>
      <c r="J21" s="47">
        <f>MAX(D21,DATA!$C$4)*F20*('MORTALITY RATES MALE'!D80/1000)*G20</f>
        <v>24.738919391448288</v>
      </c>
      <c r="K21" s="47">
        <v>0</v>
      </c>
      <c r="L21" s="60">
        <f>D20*EXP('EIOPA RATES'!Q29)*DATA!$C$15*G21*F21</f>
        <v>8.3265408255775473</v>
      </c>
      <c r="M21" s="47">
        <f>DATA!$C$13*((1+DATA!$C$10)^A21)*F21*G21</f>
        <v>0.54691211404339313</v>
      </c>
      <c r="N21" s="47">
        <f t="shared" si="1"/>
        <v>202.4203169766586</v>
      </c>
      <c r="O21" s="26">
        <f>N21*'EIOPA RATES'!G29</f>
        <v>125.00302963744087</v>
      </c>
      <c r="Q21" s="83">
        <f>B20*EXP('EIOPA RATES'!Q29)*(DATA!$C$14-DATA!$C$15)</f>
        <v>497.0179881475209</v>
      </c>
      <c r="R21" s="85">
        <f>C20*EXP('EIOPA RATES'!Q29)*(DATA!$C$14-DATA!$C$15)</f>
        <v>124.25449703688022</v>
      </c>
      <c r="S21" s="60">
        <f t="shared" si="2"/>
        <v>620.72557307035777</v>
      </c>
      <c r="T21" s="81">
        <f t="shared" si="3"/>
        <v>6.1339803812033491</v>
      </c>
    </row>
    <row r="22" spans="1:24" x14ac:dyDescent="0.25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F21*(1-'MORTALITY RATES MALE'!D81/1000)</f>
        <v>0.725725694286669</v>
      </c>
      <c r="G22" s="64">
        <f>(1-DATA!$F$8)*$G21</f>
        <v>7.8837409891895395E-3</v>
      </c>
      <c r="I22" s="58">
        <f>(D22-DATA!$C$11*((1+DATA!$C$10)^A22))*F22*G21*DATA!$F$8</f>
        <v>126.33209010304927</v>
      </c>
      <c r="J22" s="47">
        <f>MAX(D22,DATA!$C$4)*F21*('MORTALITY RATES MALE'!D81/1000)*G21</f>
        <v>21.000615659756889</v>
      </c>
      <c r="K22" s="47">
        <v>0</v>
      </c>
      <c r="L22" s="60">
        <f>D21*EXP('EIOPA RATES'!Q30)*DATA!$C$15*G22*F22</f>
        <v>6.2314396075830754</v>
      </c>
      <c r="M22" s="47">
        <f>DATA!$C$13*((1+DATA!$C$10)^A22)*F22*G22</f>
        <v>0.41675240521499107</v>
      </c>
      <c r="N22" s="47">
        <f t="shared" si="1"/>
        <v>153.98089777560421</v>
      </c>
      <c r="O22" s="26">
        <f>N22*'EIOPA RATES'!G30</f>
        <v>92.834363918078594</v>
      </c>
      <c r="Q22" s="83">
        <f>B21*EXP('EIOPA RATES'!Q30)*(DATA!$C$14-DATA!$C$15)</f>
        <v>497.89238215234604</v>
      </c>
      <c r="R22" s="85">
        <f>C21*EXP('EIOPA RATES'!Q30)*(DATA!$C$14-DATA!$C$15)</f>
        <v>124.47309553808651</v>
      </c>
      <c r="S22" s="60">
        <f t="shared" si="2"/>
        <v>621.94872528521751</v>
      </c>
      <c r="T22" s="81">
        <f t="shared" si="3"/>
        <v>4.5915331764808451</v>
      </c>
    </row>
    <row r="23" spans="1:24" x14ac:dyDescent="0.25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F22*(1-'MORTALITY RATES MALE'!D82/1000)</f>
        <v>0.69585896860354401</v>
      </c>
      <c r="G23" s="64">
        <f>(1-DATA!$F$8)*$G22</f>
        <v>6.1098992666218932E-3</v>
      </c>
      <c r="I23" s="58">
        <f>(D23-DATA!$C$11*((1+DATA!$C$10)^A23))*F23*G22*DATA!$F$8</f>
        <v>93.795467021803375</v>
      </c>
      <c r="J23" s="47">
        <f>MAX(D23,DATA!$C$4)*F22*('MORTALITY RATES MALE'!D82/1000)*G22</f>
        <v>17.899278913363194</v>
      </c>
      <c r="K23" s="47">
        <v>0</v>
      </c>
      <c r="L23" s="60">
        <f>D22*EXP('EIOPA RATES'!Q31)*DATA!$C$15*G23*F23</f>
        <v>4.6265795593067649</v>
      </c>
      <c r="M23" s="47">
        <f>DATA!$C$13*((1+DATA!$C$10)^A23)*F23*G23</f>
        <v>0.31588479276727116</v>
      </c>
      <c r="N23" s="47">
        <f t="shared" si="1"/>
        <v>116.63721028724061</v>
      </c>
      <c r="O23" s="26">
        <f>N23*'EIOPA RATES'!G31</f>
        <v>68.832997878309541</v>
      </c>
      <c r="Q23" s="83">
        <f>B22*EXP('EIOPA RATES'!Q31)*(DATA!$C$14-DATA!$C$15)</f>
        <v>497.45831434029049</v>
      </c>
      <c r="R23" s="85">
        <f>C22*EXP('EIOPA RATES'!Q31)*(DATA!$C$14-DATA!$C$15)</f>
        <v>124.36457858507262</v>
      </c>
      <c r="S23" s="60">
        <f t="shared" si="2"/>
        <v>621.50700813259584</v>
      </c>
      <c r="T23" s="81">
        <f t="shared" si="3"/>
        <v>3.4095699657829672</v>
      </c>
    </row>
    <row r="24" spans="1:24" x14ac:dyDescent="0.25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F23*(1-'MORTALITY RATES MALE'!D83/1000)</f>
        <v>0.66379728750090472</v>
      </c>
      <c r="G24" s="64">
        <f>(1-DATA!$F$8)*$G23</f>
        <v>4.7351719316319676E-3</v>
      </c>
      <c r="I24" s="58">
        <f>(D24-DATA!$C$11*((1+DATA!$C$10)^A24))*F24*G23*DATA!$F$8</f>
        <v>69.329754254384568</v>
      </c>
      <c r="J24" s="47">
        <f>MAX(D24,DATA!$C$4)*F23*('MORTALITY RATES MALE'!D83/1000)*G23</f>
        <v>14.888851750006031</v>
      </c>
      <c r="K24" s="47">
        <v>0</v>
      </c>
      <c r="L24" s="60">
        <f>D23*EXP('EIOPA RATES'!Q32)*DATA!$C$15*G24*F24</f>
        <v>3.419804443484483</v>
      </c>
      <c r="M24" s="47">
        <f>DATA!$C$13*((1+DATA!$C$10)^A24)*F24*G24</f>
        <v>0.23820168943468822</v>
      </c>
      <c r="N24" s="47">
        <f t="shared" si="1"/>
        <v>87.876612137309763</v>
      </c>
      <c r="O24" s="26">
        <f>N24*'EIOPA RATES'!G32</f>
        <v>50.727847039259629</v>
      </c>
      <c r="Q24" s="83">
        <f>B23*EXP('EIOPA RATES'!Q32)*(DATA!$C$14-DATA!$C$15)</f>
        <v>497.37274660004852</v>
      </c>
      <c r="R24" s="85">
        <f>C23*EXP('EIOPA RATES'!Q32)*(DATA!$C$14-DATA!$C$15)</f>
        <v>124.34318665001213</v>
      </c>
      <c r="S24" s="60">
        <f t="shared" si="2"/>
        <v>621.4777315606259</v>
      </c>
      <c r="T24" s="81">
        <f t="shared" si="3"/>
        <v>2.5205487142151379</v>
      </c>
    </row>
    <row r="25" spans="1:24" x14ac:dyDescent="0.25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F24*(1-'MORTALITY RATES MALE'!D84/1000)</f>
        <v>0.62830694733237769</v>
      </c>
      <c r="G25" s="64">
        <f>(1-DATA!$F$8)*$G24</f>
        <v>3.6697582470147749E-3</v>
      </c>
      <c r="I25" s="58">
        <f>(D25-DATA!$C$11*((1+DATA!$C$10)^A25))*F25*G24*DATA!$F$8</f>
        <v>50.904164831826385</v>
      </c>
      <c r="J25" s="47">
        <f>MAX(D25,DATA!$C$4)*F24*('MORTALITY RATES MALE'!D84/1000)*G24</f>
        <v>12.784555949500945</v>
      </c>
      <c r="K25" s="47">
        <v>0</v>
      </c>
      <c r="L25" s="60">
        <f>D24*EXP('EIOPA RATES'!Q33)*DATA!$C$15*G25*F25</f>
        <v>2.5109509630129367</v>
      </c>
      <c r="M25" s="47">
        <f>DATA!$C$13*((1+DATA!$C$10)^A25)*F25*G25</f>
        <v>0.17823094101619963</v>
      </c>
      <c r="N25" s="47">
        <f t="shared" si="1"/>
        <v>66.37790268535646</v>
      </c>
      <c r="O25" s="26">
        <f>N25*'EIOPA RATES'!G33</f>
        <v>37.440068782504007</v>
      </c>
      <c r="Q25" s="83">
        <f>B24*EXP('EIOPA RATES'!Q33)*(DATA!$C$14-DATA!$C$15)</f>
        <v>497.82975740835207</v>
      </c>
      <c r="R25" s="85">
        <f>C24*EXP('EIOPA RATES'!Q33)*(DATA!$C$14-DATA!$C$15)</f>
        <v>124.45743935208802</v>
      </c>
      <c r="S25" s="60">
        <f t="shared" si="2"/>
        <v>622.10896581942393</v>
      </c>
      <c r="T25" s="81">
        <f t="shared" si="3"/>
        <v>1.850862152869543</v>
      </c>
    </row>
    <row r="26" spans="1:24" x14ac:dyDescent="0.25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F25*(1-'MORTALITY RATES MALE'!D85/1000)</f>
        <v>0.59080260194232703</v>
      </c>
      <c r="G26" s="64">
        <f>(1-DATA!$F$8)*$G25</f>
        <v>2.8440626414364505E-3</v>
      </c>
      <c r="I26" s="58">
        <f>(D26-DATA!$C$11*((1+DATA!$C$10)^A26))*F26*G25*DATA!$F$8</f>
        <v>37.169488595893533</v>
      </c>
      <c r="J26" s="47">
        <f>MAX(D26,DATA!$C$4)*F25*('MORTALITY RATES MALE'!D85/1000)*G25</f>
        <v>10.491147213944053</v>
      </c>
      <c r="K26" s="47">
        <v>0</v>
      </c>
      <c r="L26" s="60">
        <f>D25*EXP('EIOPA RATES'!Q34)*DATA!$C$15*G26*F26</f>
        <v>1.833473656265354</v>
      </c>
      <c r="M26" s="47">
        <f>DATA!$C$13*((1+DATA!$C$10)^A26)*F26*G26</f>
        <v>0.13248158392561221</v>
      </c>
      <c r="N26" s="47">
        <f t="shared" si="1"/>
        <v>49.626591050028551</v>
      </c>
      <c r="O26" s="26">
        <f>N26*'EIOPA RATES'!G34</f>
        <v>27.321353301217329</v>
      </c>
      <c r="Q26" s="83">
        <f>B25*EXP('EIOPA RATES'!Q34)*(DATA!$C$14-DATA!$C$15)</f>
        <v>498.82137556611747</v>
      </c>
      <c r="R26" s="85">
        <f>C25*EXP('EIOPA RATES'!Q34)*(DATA!$C$14-DATA!$C$15)</f>
        <v>124.70534389152937</v>
      </c>
      <c r="S26" s="60">
        <f t="shared" si="2"/>
        <v>623.39423787372118</v>
      </c>
      <c r="T26" s="81">
        <f t="shared" si="3"/>
        <v>1.3515827432872762</v>
      </c>
    </row>
    <row r="27" spans="1:24" x14ac:dyDescent="0.25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F26*(1-'MORTALITY RATES MALE'!D86/1000)</f>
        <v>0.55137161507307941</v>
      </c>
      <c r="G27" s="64">
        <f>(1-DATA!$F$8)*$G26</f>
        <v>2.2041485471132492E-3</v>
      </c>
      <c r="I27" s="58">
        <f>(D27-DATA!$C$11*((1+DATA!$C$10)^A27))*F27*G26*DATA!$F$8</f>
        <v>26.964446742748997</v>
      </c>
      <c r="J27" s="47">
        <f>MAX(D27,DATA!$C$4)*F26*('MORTALITY RATES MALE'!D86/1000)*G26</f>
        <v>8.5740301502781247</v>
      </c>
      <c r="K27" s="47">
        <v>0</v>
      </c>
      <c r="L27" s="60">
        <f>D26*EXP('EIOPA RATES'!Q35)*DATA!$C$15*G27*F27</f>
        <v>1.3300949597298959</v>
      </c>
      <c r="M27" s="47">
        <f>DATA!$C$13*((1+DATA!$C$10)^A27)*F27*G27</f>
        <v>9.7737087092794522E-2</v>
      </c>
      <c r="N27" s="47">
        <f t="shared" si="1"/>
        <v>36.966308939849817</v>
      </c>
      <c r="O27" s="26">
        <f>N27*'EIOPA RATES'!G35</f>
        <v>19.843964506232521</v>
      </c>
      <c r="Q27" s="83">
        <f>B26*EXP('EIOPA RATES'!Q35)*(DATA!$C$14-DATA!$C$15)</f>
        <v>500.32167895199501</v>
      </c>
      <c r="R27" s="85">
        <f>C26*EXP('EIOPA RATES'!Q35)*(DATA!$C$14-DATA!$C$15)</f>
        <v>125.08041973799875</v>
      </c>
      <c r="S27" s="60">
        <f t="shared" si="2"/>
        <v>625.30436160290094</v>
      </c>
      <c r="T27" s="81">
        <f t="shared" si="3"/>
        <v>0.9805619126936953</v>
      </c>
    </row>
    <row r="28" spans="1:24" x14ac:dyDescent="0.25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F27*(1-'MORTALITY RATES MALE'!D87/1000)</f>
        <v>0.50987157734481936</v>
      </c>
      <c r="G28" s="64">
        <f>(1-DATA!$F$8)*$G27</f>
        <v>1.7082151240127683E-3</v>
      </c>
      <c r="I28" s="58">
        <f>(D28-DATA!$C$11*((1+DATA!$C$10)^A28))*F28*G27*DATA!$F$8</f>
        <v>19.400313126059647</v>
      </c>
      <c r="J28" s="47">
        <f>MAX(D28,DATA!$C$4)*F27*('MORTALITY RATES MALE'!D87/1000)*G27</f>
        <v>7.0210102238119081</v>
      </c>
      <c r="K28" s="47">
        <v>0</v>
      </c>
      <c r="L28" s="60">
        <f>D27*EXP('EIOPA RATES'!Q36)*DATA!$C$15*G28*F28</f>
        <v>0.95697986514360112</v>
      </c>
      <c r="M28" s="47">
        <f>DATA!$C$13*((1+DATA!$C$10)^A28)*F28*G28</f>
        <v>7.1445958017663486E-2</v>
      </c>
      <c r="N28" s="47">
        <f t="shared" si="1"/>
        <v>27.449749173032821</v>
      </c>
      <c r="O28" s="26">
        <f>N28*'EIOPA RATES'!G36</f>
        <v>14.354812900483367</v>
      </c>
      <c r="Q28" s="83">
        <f>B27*EXP('EIOPA RATES'!Q36)*(DATA!$C$14-DATA!$C$15)</f>
        <v>502.28634641936048</v>
      </c>
      <c r="R28" s="85">
        <f>C27*EXP('EIOPA RATES'!Q36)*(DATA!$C$14-DATA!$C$15)</f>
        <v>125.57158660484012</v>
      </c>
      <c r="S28" s="60">
        <f t="shared" si="2"/>
        <v>627.78648706618299</v>
      </c>
      <c r="T28" s="81">
        <f t="shared" si="3"/>
        <v>0.70552698053495255</v>
      </c>
    </row>
    <row r="29" spans="1:24" x14ac:dyDescent="0.25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F28*(1-'MORTALITY RATES MALE'!D88/1000)</f>
        <v>0.46754646467894379</v>
      </c>
      <c r="G29" s="64">
        <f>(1-DATA!$F$8)*$G28</f>
        <v>1.3238667211098955E-3</v>
      </c>
      <c r="I29" s="58">
        <f>(D29-DATA!$C$11*((1+DATA!$C$10)^A29))*F29*G28*DATA!$F$8</f>
        <v>13.848479880631292</v>
      </c>
      <c r="J29" s="47">
        <f>MAX(D29,DATA!$C$4)*F28*('MORTALITY RATES MALE'!D88/1000)*G28</f>
        <v>5.5741865815447316</v>
      </c>
      <c r="K29" s="47">
        <v>0</v>
      </c>
      <c r="L29" s="60">
        <f>D28*EXP('EIOPA RATES'!Q37)*DATA!$C$15*G29*F29</f>
        <v>0.68312320720062958</v>
      </c>
      <c r="M29" s="47">
        <f>DATA!$C$13*((1+DATA!$C$10)^A29)*F29*G29</f>
        <v>5.1789714007189576E-2</v>
      </c>
      <c r="N29" s="47">
        <f t="shared" si="1"/>
        <v>20.157579383383844</v>
      </c>
      <c r="O29" s="26">
        <f>N29*'EIOPA RATES'!G37</f>
        <v>10.263744378307686</v>
      </c>
      <c r="Q29" s="83">
        <f>B28*EXP('EIOPA RATES'!Q37)*(DATA!$C$14-DATA!$C$15)</f>
        <v>504.52412190529066</v>
      </c>
      <c r="R29" s="85">
        <f>C28*EXP('EIOPA RATES'!Q37)*(DATA!$C$14-DATA!$C$15)</f>
        <v>126.13103047632266</v>
      </c>
      <c r="S29" s="60">
        <f t="shared" si="2"/>
        <v>630.60336266760612</v>
      </c>
      <c r="T29" s="81">
        <f t="shared" si="3"/>
        <v>0.5036439511770906</v>
      </c>
    </row>
    <row r="30" spans="1:24" x14ac:dyDescent="0.25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F29*(1-'MORTALITY RATES MALE'!D89/1000)</f>
        <v>0.42382320714490646</v>
      </c>
      <c r="G30" s="64">
        <f>(1-DATA!$F$8)*$G29</f>
        <v>1.0259967088601691E-3</v>
      </c>
      <c r="I30" s="58">
        <f>(D30-DATA!$C$11*((1+DATA!$C$10)^A30))*F30*G29*DATA!$F$8</f>
        <v>9.7804693783102277</v>
      </c>
      <c r="J30" s="47">
        <f>MAX(D30,DATA!$C$4)*F29*('MORTALITY RATES MALE'!D89/1000)*G29</f>
        <v>4.4863823505886167</v>
      </c>
      <c r="K30" s="47">
        <v>0</v>
      </c>
      <c r="L30" s="60">
        <f>D29*EXP('EIOPA RATES'!Q38)*DATA!$C$15*G30*F30</f>
        <v>0.48245786368492738</v>
      </c>
      <c r="M30" s="47">
        <f>DATA!$C$13*((1+DATA!$C$10)^A30)*F30*G30</f>
        <v>3.7111229525599816E-2</v>
      </c>
      <c r="N30" s="47">
        <f t="shared" si="1"/>
        <v>14.786420822109372</v>
      </c>
      <c r="O30" s="26">
        <f>N30*'EIOPA RATES'!G38</f>
        <v>7.3243767269923463</v>
      </c>
      <c r="Q30" s="83">
        <f>B29*EXP('EIOPA RATES'!Q38)*(DATA!$C$14-DATA!$C$15)</f>
        <v>507.20161362011032</v>
      </c>
      <c r="R30" s="85">
        <f>C29*EXP('EIOPA RATES'!Q38)*(DATA!$C$14-DATA!$C$15)</f>
        <v>126.80040340502758</v>
      </c>
      <c r="S30" s="60">
        <f t="shared" si="2"/>
        <v>633.96490579561225</v>
      </c>
      <c r="T30" s="81">
        <f t="shared" si="3"/>
        <v>0.35570847784231807</v>
      </c>
    </row>
    <row r="31" spans="1:24" x14ac:dyDescent="0.25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F30*(1-'MORTALITY RATES MALE'!D90/1000)</f>
        <v>0.37851190781931843</v>
      </c>
      <c r="G31" s="64">
        <f>(1-DATA!$F$8)*$G30</f>
        <v>7.951474493666311E-4</v>
      </c>
      <c r="I31" s="58">
        <f>(D31-DATA!$C$11*((1+DATA!$C$10)^A31))*F31*G30*DATA!$F$8</f>
        <v>6.8080289219740928</v>
      </c>
      <c r="J31" s="47">
        <f>MAX(D31,DATA!$C$4)*F30*('MORTALITY RATES MALE'!D90/1000)*G30</f>
        <v>3.6237638727681802</v>
      </c>
      <c r="K31" s="47">
        <v>0</v>
      </c>
      <c r="L31" s="60">
        <f>D30*EXP('EIOPA RATES'!Q39)*DATA!$C$15*G31*F31</f>
        <v>0.33583333723978531</v>
      </c>
      <c r="M31" s="47">
        <f>DATA!$C$13*((1+DATA!$C$10)^A31)*F31*G31</f>
        <v>2.6200044599869791E-2</v>
      </c>
      <c r="N31" s="47">
        <f t="shared" si="1"/>
        <v>10.793826176581929</v>
      </c>
      <c r="O31" s="26">
        <f>N31*'EIOPA RATES'!G39</f>
        <v>5.19940906087926</v>
      </c>
      <c r="Q31" s="83">
        <f>B30*EXP('EIOPA RATES'!Q39)*(DATA!$C$14-DATA!$C$15)</f>
        <v>510.0920166285681</v>
      </c>
      <c r="R31" s="85">
        <f>C30*EXP('EIOPA RATES'!Q39)*(DATA!$C$14-DATA!$C$15)</f>
        <v>127.52300415714203</v>
      </c>
      <c r="S31" s="60">
        <f t="shared" si="2"/>
        <v>637.58882074111034</v>
      </c>
      <c r="T31" s="81">
        <f t="shared" si="3"/>
        <v>0.24760887566040221</v>
      </c>
    </row>
    <row r="32" spans="1:24" x14ac:dyDescent="0.25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F31*(1-'MORTALITY RATES MALE'!D91/1000)</f>
        <v>0.33229496418945542</v>
      </c>
      <c r="G32" s="64">
        <f>(1-DATA!$F$8)*$G31</f>
        <v>6.1623927325913915E-4</v>
      </c>
      <c r="I32" s="58">
        <f>(D32-DATA!$C$11*((1+DATA!$C$10)^A32))*F32*G31*DATA!$F$8</f>
        <v>4.6616230249692583</v>
      </c>
      <c r="J32" s="47">
        <f>MAX(D32,DATA!$C$4)*F31*('MORTALITY RATES MALE'!D91/1000)*G31</f>
        <v>2.8828945951724094</v>
      </c>
      <c r="K32" s="47">
        <v>0</v>
      </c>
      <c r="L32" s="60">
        <f>D31*EXP('EIOPA RATES'!Q40)*DATA!$C$15*G32*F32</f>
        <v>0.22995464431684787</v>
      </c>
      <c r="M32" s="47">
        <f>DATA!$C$13*((1+DATA!$C$10)^A32)*F32*G32</f>
        <v>1.8182270639596824E-2</v>
      </c>
      <c r="N32" s="47">
        <f t="shared" si="1"/>
        <v>7.7926545350981122</v>
      </c>
      <c r="O32" s="26">
        <f>N32*'EIOPA RATES'!G40</f>
        <v>3.6477946357722248</v>
      </c>
      <c r="Q32" s="83">
        <f>B31*EXP('EIOPA RATES'!Q40)*(DATA!$C$14-DATA!$C$15)</f>
        <v>513.3587764398261</v>
      </c>
      <c r="R32" s="85">
        <f>C31*EXP('EIOPA RATES'!Q40)*(DATA!$C$14-DATA!$C$15)</f>
        <v>128.33969410995653</v>
      </c>
      <c r="S32" s="60">
        <f t="shared" si="2"/>
        <v>641.68028827914304</v>
      </c>
      <c r="T32" s="81">
        <f t="shared" si="3"/>
        <v>0.16954700729479716</v>
      </c>
    </row>
    <row r="33" spans="1:20" x14ac:dyDescent="0.25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F32*(1-'MORTALITY RATES MALE'!D92/1000)</f>
        <v>0.28638541758610514</v>
      </c>
      <c r="G33" s="64">
        <f>(1-DATA!$F$8)*$G32</f>
        <v>4.7758543677583283E-4</v>
      </c>
      <c r="I33" s="58">
        <f>(D33-DATA!$C$11*((1+DATA!$C$10)^A33))*F33*G32*DATA!$F$8</f>
        <v>3.1340930912459775</v>
      </c>
      <c r="J33" s="47">
        <f>MAX(D33,DATA!$C$4)*F32*('MORTALITY RATES MALE'!D92/1000)*G32</f>
        <v>2.2339876590959968</v>
      </c>
      <c r="K33" s="47">
        <v>0</v>
      </c>
      <c r="L33" s="60">
        <f>D32*EXP('EIOPA RATES'!Q41)*DATA!$C$15*G33*F33</f>
        <v>0.15460358125502616</v>
      </c>
      <c r="M33" s="47">
        <f>DATA!$C$13*((1+DATA!$C$10)^A33)*F33*G33</f>
        <v>1.2387313610831056E-2</v>
      </c>
      <c r="N33" s="47">
        <f t="shared" si="1"/>
        <v>5.5350716452078315</v>
      </c>
      <c r="O33" s="26">
        <f>N33*'EIOPA RATES'!G41</f>
        <v>2.5174365719582887</v>
      </c>
      <c r="Q33" s="83">
        <f>B32*EXP('EIOPA RATES'!Q41)*(DATA!$C$14-DATA!$C$15)</f>
        <v>516.73694398399039</v>
      </c>
      <c r="R33" s="85">
        <f>C32*EXP('EIOPA RATES'!Q41)*(DATA!$C$14-DATA!$C$15)</f>
        <v>129.1842359959976</v>
      </c>
      <c r="S33" s="60">
        <f t="shared" si="2"/>
        <v>645.90879266637717</v>
      </c>
      <c r="T33" s="81">
        <f t="shared" si="3"/>
        <v>0.11399123782968223</v>
      </c>
    </row>
    <row r="34" spans="1:20" x14ac:dyDescent="0.25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F33*(1-'MORTALITY RATES MALE'!D93/1000)</f>
        <v>0.24178105776446565</v>
      </c>
      <c r="G34" s="64">
        <f>(1-DATA!$F$8)*$G33</f>
        <v>3.7012871350127044E-4</v>
      </c>
      <c r="I34" s="58">
        <f>(D34-DATA!$C$11*((1+DATA!$C$10)^A34))*F34*G33*DATA!$F$8</f>
        <v>2.065709718322208</v>
      </c>
      <c r="J34" s="47">
        <f>MAX(D34,DATA!$C$4)*F33*('MORTALITY RATES MALE'!D93/1000)*G33</f>
        <v>1.6945079259960831</v>
      </c>
      <c r="K34" s="47">
        <v>0</v>
      </c>
      <c r="L34" s="60">
        <f>D33*EXP('EIOPA RATES'!Q42)*DATA!$C$15*G34*F34</f>
        <v>0.10190123572993876</v>
      </c>
      <c r="M34" s="47">
        <f>DATA!$C$13*((1+DATA!$C$10)^A34)*F34*G34</f>
        <v>8.2670464897349558E-3</v>
      </c>
      <c r="N34" s="47">
        <f t="shared" si="1"/>
        <v>3.8703859265379648</v>
      </c>
      <c r="O34" s="26">
        <f>N34*'EIOPA RATES'!G42</f>
        <v>1.7089981456228391</v>
      </c>
      <c r="Q34" s="83">
        <f>B33*EXP('EIOPA RATES'!Q42)*(DATA!$C$14-DATA!$C$15)</f>
        <v>520.54267315245465</v>
      </c>
      <c r="R34" s="85">
        <f>C33*EXP('EIOPA RATES'!Q42)*(DATA!$C$14-DATA!$C$15)</f>
        <v>130.13566828811366</v>
      </c>
      <c r="S34" s="60">
        <f t="shared" si="2"/>
        <v>650.6700743940786</v>
      </c>
      <c r="T34" s="81">
        <f t="shared" si="3"/>
        <v>7.513359708522567E-2</v>
      </c>
    </row>
    <row r="35" spans="1:20" x14ac:dyDescent="0.25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F34*(1-'MORTALITY RATES MALE'!D94/1000)</f>
        <v>0.19953762503048048</v>
      </c>
      <c r="G35" s="64">
        <f>(1-DATA!$F$8)*$G34</f>
        <v>2.8684975296348458E-4</v>
      </c>
      <c r="I35" s="58">
        <f>(D35-DATA!$C$11*((1+DATA!$C$10)^A35))*F35*G34*DATA!$F$8</f>
        <v>1.3308078525559486</v>
      </c>
      <c r="J35" s="47">
        <f>MAX(D35,DATA!$C$4)*F34*('MORTALITY RATES MALE'!D94/1000)*G34</f>
        <v>1.2527706905125824</v>
      </c>
      <c r="K35" s="47">
        <v>0</v>
      </c>
      <c r="L35" s="60">
        <f>D34*EXP('EIOPA RATES'!Q43)*DATA!$C$15*G35*F35</f>
        <v>6.5648992326206801E-2</v>
      </c>
      <c r="M35" s="47">
        <f>DATA!$C$13*((1+DATA!$C$10)^A35)*F35*G35</f>
        <v>5.393302499811385E-3</v>
      </c>
      <c r="N35" s="47">
        <f t="shared" si="1"/>
        <v>2.6546208378945488</v>
      </c>
      <c r="O35" s="26">
        <f>N35*'EIOPA RATES'!G43</f>
        <v>1.1381101274541956</v>
      </c>
      <c r="Q35" s="83">
        <f>B34*EXP('EIOPA RATES'!Q43)*(DATA!$C$14-DATA!$C$15)</f>
        <v>524.32519088723791</v>
      </c>
      <c r="R35" s="85">
        <f>C34*EXP('EIOPA RATES'!Q43)*(DATA!$C$14-DATA!$C$15)</f>
        <v>131.08129772180948</v>
      </c>
      <c r="S35" s="60">
        <f t="shared" si="2"/>
        <v>655.40109530654763</v>
      </c>
      <c r="T35" s="81">
        <f t="shared" si="3"/>
        <v>4.8404388648408944E-2</v>
      </c>
    </row>
    <row r="36" spans="1:20" x14ac:dyDescent="0.25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F35*(1-'MORTALITY RATES MALE'!D95/1000)</f>
        <v>0.16076360942014253</v>
      </c>
      <c r="G36" s="64">
        <f>(1-DATA!$F$8)*$G35</f>
        <v>2.2230855854670056E-4</v>
      </c>
      <c r="I36" s="58">
        <f>(D36-DATA!$C$11*((1+DATA!$C$10)^A36))*F36*G35*DATA!$F$8</f>
        <v>0.83742502183197753</v>
      </c>
      <c r="J36" s="47">
        <f>MAX(D36,DATA!$C$4)*F35*('MORTALITY RATES MALE'!D95/1000)*G35</f>
        <v>0.89809704825802128</v>
      </c>
      <c r="K36" s="47">
        <v>0</v>
      </c>
      <c r="L36" s="60">
        <f>D35*EXP('EIOPA RATES'!Q44)*DATA!$C$15*G36*F36</f>
        <v>4.1310563579833405E-2</v>
      </c>
      <c r="M36" s="47">
        <f>DATA!$C$13*((1+DATA!$C$10)^A36)*F36*G36</f>
        <v>3.4349435439527988E-3</v>
      </c>
      <c r="N36" s="47">
        <f t="shared" si="1"/>
        <v>1.780267577213785</v>
      </c>
      <c r="O36" s="26">
        <f>N36*'EIOPA RATES'!G44</f>
        <v>0.74069177560225541</v>
      </c>
      <c r="Q36" s="83">
        <f>B35*EXP('EIOPA RATES'!Q44)*(DATA!$C$14-DATA!$C$15)</f>
        <v>528.40768738218912</v>
      </c>
      <c r="R36" s="85">
        <f>C35*EXP('EIOPA RATES'!Q44)*(DATA!$C$14-DATA!$C$15)</f>
        <v>132.10192184554728</v>
      </c>
      <c r="S36" s="60">
        <f t="shared" si="2"/>
        <v>660.50617428419241</v>
      </c>
      <c r="T36" s="81">
        <f t="shared" si="3"/>
        <v>3.0459243315422314E-2</v>
      </c>
    </row>
    <row r="37" spans="1:20" x14ac:dyDescent="0.25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F36*(1-'MORTALITY RATES MALE'!D96/1000)</f>
        <v>0.12646144753308092</v>
      </c>
      <c r="G37" s="64">
        <f>(1-DATA!$F$8)*$G36</f>
        <v>1.7228913287369295E-4</v>
      </c>
      <c r="I37" s="58">
        <f>(D37-DATA!$C$11*((1+DATA!$C$10)^A37))*F37*G36*DATA!$F$8</f>
        <v>0.51477884741581403</v>
      </c>
      <c r="J37" s="47">
        <f>MAX(D37,DATA!$C$4)*F36*('MORTALITY RATES MALE'!D96/1000)*G36</f>
        <v>0.62088437851903777</v>
      </c>
      <c r="K37" s="47">
        <v>0</v>
      </c>
      <c r="L37" s="60">
        <f>D36*EXP('EIOPA RATES'!Q45)*DATA!$C$15*G37*F37</f>
        <v>2.5394418524852733E-2</v>
      </c>
      <c r="M37" s="47">
        <f>DATA!$C$13*((1+DATA!$C$10)^A37)*F37*G37</f>
        <v>2.1359539144925202E-3</v>
      </c>
      <c r="N37" s="47">
        <f t="shared" si="1"/>
        <v>1.163193598374197</v>
      </c>
      <c r="O37" s="26">
        <f>N37*'EIOPA RATES'!G45</f>
        <v>0.46939455559367382</v>
      </c>
      <c r="Q37" s="83">
        <f>B36*EXP('EIOPA RATES'!Q45)*(DATA!$C$14-DATA!$C$15)</f>
        <v>532.81222072374385</v>
      </c>
      <c r="R37" s="85">
        <f>C36*EXP('EIOPA RATES'!Q45)*(DATA!$C$14-DATA!$C$15)</f>
        <v>133.20305518093596</v>
      </c>
      <c r="S37" s="60">
        <f t="shared" si="2"/>
        <v>666.01313995076532</v>
      </c>
      <c r="T37" s="81">
        <f t="shared" si="3"/>
        <v>1.8723935176638413E-2</v>
      </c>
    </row>
    <row r="38" spans="1:20" x14ac:dyDescent="0.25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F37*(1-'MORTALITY RATES MALE'!D97/1000)</f>
        <v>9.6521773177263584E-2</v>
      </c>
      <c r="G38" s="64">
        <f>(1-DATA!$F$8)*$G37</f>
        <v>1.3352407797711204E-4</v>
      </c>
      <c r="I38" s="58">
        <f>(D38-DATA!$C$11*((1+DATA!$C$10)^A38))*F38*G37*DATA!$F$8</f>
        <v>0.30700499821157329</v>
      </c>
      <c r="J38" s="47">
        <f>MAX(D38,DATA!$C$4)*F37*('MORTALITY RATES MALE'!D97/1000)*G37</f>
        <v>0.42344437365307341</v>
      </c>
      <c r="K38" s="47">
        <v>0</v>
      </c>
      <c r="L38" s="60">
        <f>D37*EXP('EIOPA RATES'!Q46)*DATA!$C$15*G38*F38</f>
        <v>1.5144867196071101E-2</v>
      </c>
      <c r="M38" s="47">
        <f>DATA!$C$13*((1+DATA!$C$10)^A38)*F38*G38</f>
        <v>1.2887269046628971E-3</v>
      </c>
      <c r="N38" s="47">
        <f t="shared" si="1"/>
        <v>0.74688296596538073</v>
      </c>
      <c r="O38" s="26">
        <f>N38*'EIOPA RATES'!G46</f>
        <v>0.29236077407975708</v>
      </c>
      <c r="Q38" s="83">
        <f>B37*EXP('EIOPA RATES'!Q46)*(DATA!$C$14-DATA!$C$15)</f>
        <v>537.19570082991515</v>
      </c>
      <c r="R38" s="85">
        <f>C37*EXP('EIOPA RATES'!Q46)*(DATA!$C$14-DATA!$C$15)</f>
        <v>134.29892520747879</v>
      </c>
      <c r="S38" s="60">
        <f t="shared" si="2"/>
        <v>671.49333731048921</v>
      </c>
      <c r="T38" s="81">
        <f t="shared" si="3"/>
        <v>1.1166700925469392E-2</v>
      </c>
    </row>
    <row r="39" spans="1:20" x14ac:dyDescent="0.25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F38*(1-'MORTALITY RATES MALE'!D98/1000)</f>
        <v>7.1734046529360204E-2</v>
      </c>
      <c r="G39" s="64">
        <f>(1-DATA!$F$8)*$G38</f>
        <v>1.0348116043226183E-4</v>
      </c>
      <c r="I39" s="58">
        <f>(D39-DATA!$C$11*((1+DATA!$C$10)^A39))*F39*G38*DATA!$F$8</f>
        <v>0.17831831671910089</v>
      </c>
      <c r="J39" s="47">
        <f>MAX(D39,DATA!$C$4)*F38*('MORTALITY RATES MALE'!D98/1000)*G38</f>
        <v>0.27399263573043586</v>
      </c>
      <c r="K39" s="47">
        <v>0</v>
      </c>
      <c r="L39" s="60">
        <f>D38*EXP('EIOPA RATES'!Q47)*DATA!$C$15*G39*F39</f>
        <v>8.7966721354497436E-3</v>
      </c>
      <c r="M39" s="47">
        <f>DATA!$C$13*((1+DATA!$C$10)^A39)*F39*G39</f>
        <v>7.5711666942148033E-4</v>
      </c>
      <c r="N39" s="47">
        <f t="shared" si="1"/>
        <v>0.46186474125440802</v>
      </c>
      <c r="O39" s="26">
        <f>N39*'EIOPA RATES'!G47</f>
        <v>0.17533516146121153</v>
      </c>
      <c r="Q39" s="83">
        <f>B38*EXP('EIOPA RATES'!Q47)*(DATA!$C$14-DATA!$C$15)</f>
        <v>541.73104374692946</v>
      </c>
      <c r="R39" s="85">
        <f>C38*EXP('EIOPA RATES'!Q47)*(DATA!$C$14-DATA!$C$15)</f>
        <v>135.43276093673236</v>
      </c>
      <c r="S39" s="60">
        <f t="shared" si="2"/>
        <v>677.16304756699242</v>
      </c>
      <c r="T39" s="81">
        <f t="shared" si="3"/>
        <v>6.4860182858269355E-3</v>
      </c>
    </row>
    <row r="40" spans="1:20" x14ac:dyDescent="0.25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F39*(1-'MORTALITY RATES MALE'!D99/1000)</f>
        <v>5.1795523104075224E-2</v>
      </c>
      <c r="G40" s="64">
        <f>(1-DATA!$F$8)*$G39</f>
        <v>8.0197899335002917E-5</v>
      </c>
      <c r="I40" s="58">
        <f>(D40-DATA!$C$11*((1+DATA!$C$10)^A40))*F40*G39*DATA!$F$8</f>
        <v>0.10064823610842878</v>
      </c>
      <c r="J40" s="47">
        <f>MAX(D40,DATA!$C$4)*F39*('MORTALITY RATES MALE'!D99/1000)*G39</f>
        <v>0.17228239939355341</v>
      </c>
      <c r="K40" s="47">
        <v>0</v>
      </c>
      <c r="L40" s="60">
        <f>D39*EXP('EIOPA RATES'!Q48)*DATA!$C$15*G40*F40</f>
        <v>4.9651345925400426E-3</v>
      </c>
      <c r="M40" s="47">
        <f>DATA!$C$13*((1+DATA!$C$10)^A40)*F40*G40</f>
        <v>4.3214707300318593E-4</v>
      </c>
      <c r="N40" s="47">
        <f t="shared" si="1"/>
        <v>0.27832791716752547</v>
      </c>
      <c r="O40" s="26">
        <f>N40*'EIOPA RATES'!G48</f>
        <v>0.10244854818095234</v>
      </c>
      <c r="Q40" s="83">
        <f>B39*EXP('EIOPA RATES'!Q48)*(DATA!$C$14-DATA!$C$15)</f>
        <v>546.42146038328121</v>
      </c>
      <c r="R40" s="85">
        <f>C39*EXP('EIOPA RATES'!Q48)*(DATA!$C$14-DATA!$C$15)</f>
        <v>136.6053650958203</v>
      </c>
      <c r="S40" s="60">
        <f t="shared" si="2"/>
        <v>683.02639333202853</v>
      </c>
      <c r="T40" s="81">
        <f t="shared" si="3"/>
        <v>3.6609264155785868E-3</v>
      </c>
    </row>
    <row r="41" spans="1:20" x14ac:dyDescent="0.25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F40*(1-'MORTALITY RATES MALE'!D100/1000)</f>
        <v>3.6298378212799652E-2</v>
      </c>
      <c r="G41" s="64">
        <f>(1-DATA!$F$8)*$G40</f>
        <v>6.2153371984627264E-5</v>
      </c>
      <c r="I41" s="58">
        <f>(D41-DATA!$C$11*((1+DATA!$C$10)^A41))*F41*G40*DATA!$F$8</f>
        <v>5.5148958989433561E-2</v>
      </c>
      <c r="J41" s="47">
        <f>MAX(D41,DATA!$C$4)*F40*('MORTALITY RATES MALE'!D100/1000)*G40</f>
        <v>0.10469794397992484</v>
      </c>
      <c r="K41" s="47">
        <v>0</v>
      </c>
      <c r="L41" s="60">
        <f>D40*EXP('EIOPA RATES'!Q49)*DATA!$C$15*G41*F41</f>
        <v>2.7205991911989536E-3</v>
      </c>
      <c r="M41" s="47">
        <f>DATA!$C$13*((1+DATA!$C$10)^A41)*F41*G41</f>
        <v>2.3940237140918162E-4</v>
      </c>
      <c r="N41" s="47">
        <f t="shared" si="1"/>
        <v>0.16280690453196653</v>
      </c>
      <c r="O41" s="26">
        <f>N41*'EIOPA RATES'!G49</f>
        <v>5.8093009286589184E-2</v>
      </c>
      <c r="Q41" s="83">
        <f>B40*EXP('EIOPA RATES'!Q49)*(DATA!$C$14-DATA!$C$15)</f>
        <v>551.27028850852037</v>
      </c>
      <c r="R41" s="85">
        <f>C40*EXP('EIOPA RATES'!Q49)*(DATA!$C$14-DATA!$C$15)</f>
        <v>137.81757212713009</v>
      </c>
      <c r="S41" s="60">
        <f t="shared" si="2"/>
        <v>689.08762123327904</v>
      </c>
      <c r="T41" s="81">
        <f t="shared" si="3"/>
        <v>2.0059710569662577E-3</v>
      </c>
    </row>
    <row r="42" spans="1:20" x14ac:dyDescent="0.25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F41*(1-'MORTALITY RATES MALE'!D101/1000)</f>
        <v>2.4642309427137556E-2</v>
      </c>
      <c r="G42" s="64">
        <f>(1-DATA!$F$8)*$G41</f>
        <v>4.8168863288086128E-5</v>
      </c>
      <c r="I42" s="58">
        <f>(D42-DATA!$C$11*((1+DATA!$C$10)^A42))*F42*G41*DATA!$F$8</f>
        <v>2.9279285689923294E-2</v>
      </c>
      <c r="J42" s="47">
        <f>MAX(D42,DATA!$C$4)*F41*('MORTALITY RATES MALE'!D101/1000)*G41</f>
        <v>6.1584284748172784E-2</v>
      </c>
      <c r="K42" s="47">
        <v>0</v>
      </c>
      <c r="L42" s="60">
        <f>D41*EXP('EIOPA RATES'!Q50)*DATA!$C$15*G42*F42</f>
        <v>1.4444086817894748E-3</v>
      </c>
      <c r="M42" s="47">
        <f>DATA!$C$13*((1+DATA!$C$10)^A42)*F42*G42</f>
        <v>1.284767397668021E-4</v>
      </c>
      <c r="N42" s="47">
        <f t="shared" si="1"/>
        <v>9.2436455859652364E-2</v>
      </c>
      <c r="O42" s="26">
        <f>N42*'EIOPA RATES'!G50</f>
        <v>3.1967123398791722E-2</v>
      </c>
      <c r="Q42" s="83">
        <f>B41*EXP('EIOPA RATES'!Q50)*(DATA!$C$14-DATA!$C$15)</f>
        <v>556.28099668581945</v>
      </c>
      <c r="R42" s="85">
        <f>C41*EXP('EIOPA RATES'!Q50)*(DATA!$C$14-DATA!$C$15)</f>
        <v>139.07024917145486</v>
      </c>
      <c r="S42" s="60">
        <f t="shared" si="2"/>
        <v>695.35111738053456</v>
      </c>
      <c r="T42" s="81">
        <f t="shared" si="3"/>
        <v>1.0650015962491855E-3</v>
      </c>
    </row>
    <row r="43" spans="1:20" x14ac:dyDescent="0.25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F42*(1-'MORTALITY RATES MALE'!D102/1000)</f>
        <v>1.6151421236759757E-2</v>
      </c>
      <c r="G43" s="64">
        <f>(1-DATA!$F$8)*$G42</f>
        <v>3.733086904826675E-5</v>
      </c>
      <c r="I43" s="58">
        <f>(D43-DATA!$C$11*((1+DATA!$C$10)^A43))*F43*G42*DATA!$F$8</f>
        <v>1.501106807402513E-2</v>
      </c>
      <c r="J43" s="47">
        <f>MAX(D43,DATA!$C$4)*F42*('MORTALITY RATES MALE'!D102/1000)*G42</f>
        <v>3.5090943640372463E-2</v>
      </c>
      <c r="K43" s="47">
        <v>0</v>
      </c>
      <c r="L43" s="60">
        <f>D42*EXP('EIOPA RATES'!Q51)*DATA!$C$15*G43*F43</f>
        <v>7.405315264368699E-4</v>
      </c>
      <c r="M43" s="47">
        <f>DATA!$C$13*((1+DATA!$C$10)^A43)*F43*G43</f>
        <v>6.6566499413137539E-5</v>
      </c>
      <c r="N43" s="47">
        <f t="shared" si="1"/>
        <v>5.09091097402476E-2</v>
      </c>
      <c r="O43" s="26">
        <f>N43*'EIOPA RATES'!G51</f>
        <v>1.7059732092876739E-2</v>
      </c>
      <c r="Q43" s="83">
        <f>B42*EXP('EIOPA RATES'!Q51)*(DATA!$C$14-DATA!$C$15)</f>
        <v>561.45718837824779</v>
      </c>
      <c r="R43" s="85">
        <f>C42*EXP('EIOPA RATES'!Q51)*(DATA!$C$14-DATA!$C$15)</f>
        <v>140.36429709456195</v>
      </c>
      <c r="S43" s="60">
        <f t="shared" si="2"/>
        <v>701.82141890631033</v>
      </c>
      <c r="T43" s="81">
        <f t="shared" si="3"/>
        <v>5.4601397692076892E-4</v>
      </c>
    </row>
    <row r="44" spans="1:20" x14ac:dyDescent="0.25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F43*(1-'MORTALITY RATES MALE'!D103/1000)</f>
        <v>1.0104321696063135E-2</v>
      </c>
      <c r="G44" s="64">
        <f>(1-DATA!$F$8)*$G43</f>
        <v>2.8931423512406732E-5</v>
      </c>
      <c r="I44" s="58">
        <f>(D44-DATA!$C$11*((1+DATA!$C$10)^A44))*F44*G43*DATA!$F$8</f>
        <v>7.3442805065580168E-3</v>
      </c>
      <c r="J44" s="47">
        <f>MAX(D44,DATA!$C$4)*F43*('MORTALITY RATES MALE'!D103/1000)*G43</f>
        <v>1.9544865903967312E-2</v>
      </c>
      <c r="K44" s="47">
        <v>0</v>
      </c>
      <c r="L44" s="60">
        <f>D43*EXP('EIOPA RATES'!Q52)*DATA!$C$15*G44*F44</f>
        <v>3.6231275683253929E-4</v>
      </c>
      <c r="M44" s="47">
        <f>DATA!$C$13*((1+DATA!$C$10)^A44)*F44*G44</f>
        <v>3.2919559401398733E-5</v>
      </c>
      <c r="N44" s="47">
        <f t="shared" si="1"/>
        <v>2.7284378726759265E-2</v>
      </c>
      <c r="O44" s="26">
        <f>N44*'EIOPA RATES'!G52</f>
        <v>8.8611008261040222E-3</v>
      </c>
      <c r="Q44" s="83">
        <f>B43*EXP('EIOPA RATES'!Q52)*(DATA!$C$14-DATA!$C$15)</f>
        <v>566.57655123128723</v>
      </c>
      <c r="R44" s="85">
        <f>C43*EXP('EIOPA RATES'!Q52)*(DATA!$C$14-DATA!$C$15)</f>
        <v>141.64413780782181</v>
      </c>
      <c r="S44" s="60">
        <f t="shared" si="2"/>
        <v>708.22065611954963</v>
      </c>
      <c r="T44" s="81">
        <f t="shared" si="3"/>
        <v>2.6714303409511108E-4</v>
      </c>
    </row>
    <row r="45" spans="1:20" x14ac:dyDescent="0.25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F44*(1-'MORTALITY RATES MALE'!D104/1000)</f>
        <v>5.9619600361381104E-3</v>
      </c>
      <c r="G45" s="64">
        <f>(1-DATA!$F$8)*$G44</f>
        <v>2.2421853222115218E-5</v>
      </c>
      <c r="I45" s="58">
        <f>(D45-DATA!$C$11*((1+DATA!$C$10)^A45))*F45*G44*DATA!$F$8</f>
        <v>3.3910507903587026E-3</v>
      </c>
      <c r="J45" s="47">
        <f>MAX(D45,DATA!$C$4)*F44*('MORTALITY RATES MALE'!D104/1000)*G44</f>
        <v>1.0477050418092817E-2</v>
      </c>
      <c r="K45" s="47">
        <v>0</v>
      </c>
      <c r="L45" s="60">
        <f>D44*EXP('EIOPA RATES'!Q53)*DATA!$C$15*G45*F45</f>
        <v>1.6729037872839278E-4</v>
      </c>
      <c r="M45" s="47">
        <f>DATA!$C$13*((1+DATA!$C$10)^A45)*F45*G45</f>
        <v>1.5354574437230658E-5</v>
      </c>
      <c r="N45" s="47">
        <f t="shared" si="1"/>
        <v>1.4050746161617144E-2</v>
      </c>
      <c r="O45" s="26">
        <f>N45*'EIOPA RATES'!G53</f>
        <v>4.4198559110501011E-3</v>
      </c>
      <c r="Q45" s="83">
        <f>B44*EXP('EIOPA RATES'!Q53)*(DATA!$C$14-DATA!$C$15)</f>
        <v>572.08733957286222</v>
      </c>
      <c r="R45" s="85">
        <f>C44*EXP('EIOPA RATES'!Q53)*(DATA!$C$14-DATA!$C$15)</f>
        <v>143.02183489321555</v>
      </c>
      <c r="S45" s="60">
        <f t="shared" si="2"/>
        <v>715.10915911150335</v>
      </c>
      <c r="T45" s="81">
        <f t="shared" si="3"/>
        <v>1.2334774203604952E-4</v>
      </c>
    </row>
    <row r="46" spans="1:20" x14ac:dyDescent="0.25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F45*(1-'MORTALITY RATES MALE'!D105/1000)</f>
        <v>3.3207961794132334E-3</v>
      </c>
      <c r="G46" s="64">
        <f>(1-DATA!$F$8)*$G45</f>
        <v>1.7376936247139296E-5</v>
      </c>
      <c r="I46" s="58">
        <f>(D46-DATA!$C$11*((1+DATA!$C$10)^A46))*F46*G45*DATA!$F$8</f>
        <v>1.4777521906578902E-3</v>
      </c>
      <c r="J46" s="47">
        <f>MAX(D46,DATA!$C$4)*F45*('MORTALITY RATES MALE'!D105/1000)*G45</f>
        <v>5.2264029912212932E-3</v>
      </c>
      <c r="K46" s="47">
        <v>0</v>
      </c>
      <c r="L46" s="60">
        <f>D45*EXP('EIOPA RATES'!Q54)*DATA!$C$15*G46*F46</f>
        <v>7.2902203014162245E-5</v>
      </c>
      <c r="M46" s="47">
        <f>DATA!$C$13*((1+DATA!$C$10)^A46)*F46*G46</f>
        <v>6.7607179589606248E-6</v>
      </c>
      <c r="N46" s="47">
        <f t="shared" si="1"/>
        <v>6.7838181028523062E-3</v>
      </c>
      <c r="O46" s="26">
        <f>N46*'EIOPA RATES'!G54</f>
        <v>2.0673163880818588E-3</v>
      </c>
      <c r="Q46" s="83">
        <f>B45*EXP('EIOPA RATES'!Q54)*(DATA!$C$14-DATA!$C$15)</f>
        <v>577.53347540376308</v>
      </c>
      <c r="R46" s="85">
        <f>C45*EXP('EIOPA RATES'!Q54)*(DATA!$C$14-DATA!$C$15)</f>
        <v>144.38336885094077</v>
      </c>
      <c r="S46" s="60">
        <f t="shared" si="2"/>
        <v>721.91683749398589</v>
      </c>
      <c r="T46" s="81">
        <f t="shared" si="3"/>
        <v>5.375277591257987E-5</v>
      </c>
    </row>
    <row r="47" spans="1:20" x14ac:dyDescent="0.25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F46*(1-'MORTALITY RATES MALE'!D106/1000)</f>
        <v>1.7377387021499915E-3</v>
      </c>
      <c r="G47" s="64">
        <f>(1-DATA!$F$8)*$G46</f>
        <v>1.3467125591532955E-5</v>
      </c>
      <c r="I47" s="58">
        <f>(D47-DATA!$C$11*((1+DATA!$C$10)^A47))*F47*G46*DATA!$F$8</f>
        <v>6.0486212856079597E-4</v>
      </c>
      <c r="J47" s="47">
        <f>MAX(D47,DATA!$C$4)*F46*('MORTALITY RATES MALE'!D106/1000)*G46</f>
        <v>2.4502997191058304E-3</v>
      </c>
      <c r="K47" s="47">
        <v>0</v>
      </c>
      <c r="L47" s="60">
        <f>D46*EXP('EIOPA RATES'!Q55)*DATA!$C$15*G47*F47</f>
        <v>2.9839935761754193E-5</v>
      </c>
      <c r="M47" s="47">
        <f>DATA!$C$13*((1+DATA!$C$10)^A47)*F47*G47</f>
        <v>2.7966424518820721E-6</v>
      </c>
      <c r="N47" s="47">
        <f t="shared" si="1"/>
        <v>3.087798425880263E-3</v>
      </c>
      <c r="O47" s="26">
        <f>N47*'EIOPA RATES'!G55</f>
        <v>9.1181613523049138E-4</v>
      </c>
      <c r="Q47" s="83">
        <f>B46*EXP('EIOPA RATES'!Q55)*(DATA!$C$14-DATA!$C$15)</f>
        <v>582.89514528361326</v>
      </c>
      <c r="R47" s="85">
        <f>C46*EXP('EIOPA RATES'!Q55)*(DATA!$C$14-DATA!$C$15)</f>
        <v>145.72378632090332</v>
      </c>
      <c r="S47" s="60">
        <f t="shared" si="2"/>
        <v>728.61892880787411</v>
      </c>
      <c r="T47" s="81">
        <f t="shared" si="3"/>
        <v>2.2001795868918117E-5</v>
      </c>
    </row>
    <row r="48" spans="1:20" x14ac:dyDescent="0.25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F47*(1-'MORTALITY RATES MALE'!D107/1000)</f>
        <v>8.5008976531734395E-4</v>
      </c>
      <c r="G48" s="64">
        <f>(1-DATA!$F$8)*$G47</f>
        <v>1.043702233343804E-5</v>
      </c>
      <c r="I48" s="58">
        <f>(D48-DATA!$C$11*((1+DATA!$C$10)^A48))*F48*G47*DATA!$F$8</f>
        <v>2.315876069129163E-4</v>
      </c>
      <c r="J48" s="47">
        <f>MAX(D48,DATA!$C$4)*F47*('MORTALITY RATES MALE'!D107/1000)*G47</f>
        <v>1.0753372828460721E-3</v>
      </c>
      <c r="K48" s="47">
        <v>0</v>
      </c>
      <c r="L48" s="60">
        <f>D47*EXP('EIOPA RATES'!Q56)*DATA!$C$15*G48*F48</f>
        <v>1.1425077036210396E-5</v>
      </c>
      <c r="M48" s="47">
        <f>DATA!$C$13*((1+DATA!$C$10)^A48)*F48*G48</f>
        <v>1.0814815975838107E-6</v>
      </c>
      <c r="N48" s="47">
        <f t="shared" si="1"/>
        <v>1.3194314483927826E-3</v>
      </c>
      <c r="O48" s="26">
        <f>N48*'EIOPA RATES'!G56</f>
        <v>3.7731561685574089E-4</v>
      </c>
      <c r="Q48" s="83">
        <f>B47*EXP('EIOPA RATES'!Q56)*(DATA!$C$14-DATA!$C$15)</f>
        <v>588.66697920111062</v>
      </c>
      <c r="R48" s="85">
        <f>C47*EXP('EIOPA RATES'!Q56)*(DATA!$C$14-DATA!$C$15)</f>
        <v>147.16674480027766</v>
      </c>
      <c r="S48" s="60">
        <f t="shared" si="2"/>
        <v>735.83372291990668</v>
      </c>
      <c r="T48" s="81">
        <f t="shared" si="3"/>
        <v>8.4240199221519215E-6</v>
      </c>
    </row>
    <row r="49" spans="1:20" x14ac:dyDescent="0.25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F48*(1-'MORTALITY RATES MALE'!D108/1000)</f>
        <v>3.8679189733070057E-4</v>
      </c>
      <c r="G49" s="64">
        <f>(1-DATA!$F$8)*$G48</f>
        <v>8.0886923084144818E-6</v>
      </c>
      <c r="I49" s="58">
        <f>(D49-DATA!$C$11*((1+DATA!$C$10)^A49))*F49*G48*DATA!$F$8</f>
        <v>8.2451096170788252E-5</v>
      </c>
      <c r="J49" s="47">
        <f>MAX(D49,DATA!$C$4)*F48*('MORTALITY RATES MALE'!D108/1000)*G48</f>
        <v>4.3917207928139361E-4</v>
      </c>
      <c r="K49" s="47">
        <v>0</v>
      </c>
      <c r="L49" s="60">
        <f>D48*EXP('EIOPA RATES'!Q57)*DATA!$C$15*G49*F49</f>
        <v>4.0676415150255979E-6</v>
      </c>
      <c r="M49" s="47">
        <f>DATA!$C$13*((1+DATA!$C$10)^A49)*F49*G49</f>
        <v>3.8898565740484275E-7</v>
      </c>
      <c r="N49" s="47">
        <f t="shared" si="1"/>
        <v>5.2607980262461232E-4</v>
      </c>
      <c r="O49" s="26">
        <f>N49*'EIOPA RATES'!G57</f>
        <v>1.4572671718636002E-4</v>
      </c>
      <c r="Q49" s="83">
        <f>B48*EXP('EIOPA RATES'!Q57)*(DATA!$C$14-DATA!$C$15)</f>
        <v>594.34542827579469</v>
      </c>
      <c r="R49" s="85">
        <f>C48*EXP('EIOPA RATES'!Q57)*(DATA!$C$14-DATA!$C$15)</f>
        <v>148.58635706894867</v>
      </c>
      <c r="S49" s="60">
        <f t="shared" si="2"/>
        <v>742.93178495575773</v>
      </c>
      <c r="T49" s="81">
        <f t="shared" si="3"/>
        <v>2.9991826823195225E-6</v>
      </c>
    </row>
    <row r="50" spans="1:20" x14ac:dyDescent="0.25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F49*(1-'MORTALITY RATES MALE'!D109/1000)</f>
        <v>1.6284281962035426E-4</v>
      </c>
      <c r="G50" s="64">
        <f>(1-DATA!$F$8)*$G49</f>
        <v>6.2687365390212236E-6</v>
      </c>
      <c r="I50" s="58">
        <f>(D50-DATA!$C$11*((1+DATA!$C$10)^A50))*F50*G49*DATA!$F$8</f>
        <v>2.7166400821591843E-5</v>
      </c>
      <c r="J50" s="47">
        <f>MAX(D50,DATA!$C$4)*F49*('MORTALITY RATES MALE'!D109/1000)*G49</f>
        <v>1.6613859013326317E-4</v>
      </c>
      <c r="K50" s="47">
        <v>0</v>
      </c>
      <c r="L50" s="60">
        <f>D49*EXP('EIOPA RATES'!Q58)*DATA!$C$15*G50*F50</f>
        <v>1.3402343338954144E-6</v>
      </c>
      <c r="M50" s="47">
        <f>DATA!$C$13*((1+DATA!$C$10)^A50)*F50*G50</f>
        <v>1.2945734874150885E-7</v>
      </c>
      <c r="N50" s="47">
        <f t="shared" si="1"/>
        <v>1.9477468263749193E-4</v>
      </c>
      <c r="O50" s="26">
        <f>N50*'EIOPA RATES'!G58</f>
        <v>5.2253308448089664E-5</v>
      </c>
      <c r="Q50" s="83">
        <f>B49*EXP('EIOPA RATES'!Q58)*(DATA!$C$14-DATA!$C$15)</f>
        <v>600.18349247417552</v>
      </c>
      <c r="R50" s="85">
        <f>C49*EXP('EIOPA RATES'!Q58)*(DATA!$C$14-DATA!$C$15)</f>
        <v>150.04587311854388</v>
      </c>
      <c r="S50" s="60">
        <f t="shared" si="2"/>
        <v>750.22936546326207</v>
      </c>
      <c r="T50" s="81">
        <f t="shared" si="3"/>
        <v>9.8819121376158311E-7</v>
      </c>
    </row>
    <row r="51" spans="1:20" x14ac:dyDescent="0.25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F50*(1-'MORTALITY RATES MALE'!D110/1000)</f>
        <v>6.3102952340431104E-5</v>
      </c>
      <c r="G51" s="64">
        <f>(1-DATA!$F$8)*$G50</f>
        <v>4.8582708177414486E-6</v>
      </c>
      <c r="I51" s="58">
        <f>(D51-DATA!$C$11*((1+DATA!$C$10)^A51))*F51*G50*DATA!$F$8</f>
        <v>8.2401187498546616E-6</v>
      </c>
      <c r="J51" s="47">
        <f>MAX(D51,DATA!$C$4)*F50*('MORTALITY RATES MALE'!D110/1000)*G50</f>
        <v>5.7917887028907101E-5</v>
      </c>
      <c r="K51" s="47">
        <v>0</v>
      </c>
      <c r="L51" s="60">
        <f>D50*EXP('EIOPA RATES'!Q59)*DATA!$C$15*G51*F51</f>
        <v>4.0652240436850253E-7</v>
      </c>
      <c r="M51" s="47">
        <f>DATA!$C$13*((1+DATA!$C$10)^A51)*F51*G51</f>
        <v>3.9656067750698473E-8</v>
      </c>
      <c r="N51" s="47">
        <f t="shared" si="1"/>
        <v>6.6604184250880952E-5</v>
      </c>
      <c r="O51" s="26">
        <f>N51*'EIOPA RATES'!G59</f>
        <v>1.7302174098973348E-5</v>
      </c>
      <c r="Q51" s="83">
        <f>B50*EXP('EIOPA RATES'!Q59)*(DATA!$C$14-DATA!$C$15)</f>
        <v>606.18477569710365</v>
      </c>
      <c r="R51" s="85">
        <f>C50*EXP('EIOPA RATES'!Q59)*(DATA!$C$14-DATA!$C$15)</f>
        <v>151.54619392427591</v>
      </c>
      <c r="S51" s="60">
        <f t="shared" si="2"/>
        <v>757.73096958172357</v>
      </c>
      <c r="T51" s="81">
        <f t="shared" si="3"/>
        <v>2.9974002163850834E-7</v>
      </c>
    </row>
    <row r="52" spans="1:20" x14ac:dyDescent="0.25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F51*(1-'MORTALITY RATES MALE'!D111/1000)</f>
        <v>2.2387143569922296E-5</v>
      </c>
      <c r="G52" s="64">
        <f>(1-DATA!$F$8)*$G51</f>
        <v>3.7651598837496227E-6</v>
      </c>
      <c r="I52" s="58">
        <f>(D52-DATA!$C$11*((1+DATA!$C$10)^A52))*F52*G51*DATA!$F$8</f>
        <v>2.2875554715112973E-6</v>
      </c>
      <c r="J52" s="47">
        <f>MAX(D52,DATA!$C$4)*F51*('MORTALITY RATES MALE'!D111/1000)*G51</f>
        <v>1.8501145761896457E-5</v>
      </c>
      <c r="K52" s="47">
        <v>0</v>
      </c>
      <c r="L52" s="60">
        <f>D51*EXP('EIOPA RATES'!Q60)*DATA!$C$15*G52*F52</f>
        <v>1.1285612299167005E-7</v>
      </c>
      <c r="M52" s="47">
        <f>DATA!$C$13*((1+DATA!$C$10)^A52)*F52*G52</f>
        <v>1.1121427317001339E-8</v>
      </c>
      <c r="N52" s="47">
        <f t="shared" si="1"/>
        <v>2.0912678783716425E-5</v>
      </c>
      <c r="O52" s="26">
        <f>N52*'EIOPA RATES'!G60</f>
        <v>5.2620837132504749E-6</v>
      </c>
      <c r="Q52" s="83">
        <f>B51*EXP('EIOPA RATES'!Q60)*(DATA!$C$14-DATA!$C$15)</f>
        <v>612.06135260519977</v>
      </c>
      <c r="R52" s="85">
        <f>C51*EXP('EIOPA RATES'!Q60)*(DATA!$C$14-DATA!$C$15)</f>
        <v>153.01533815129994</v>
      </c>
      <c r="S52" s="60">
        <f t="shared" si="2"/>
        <v>765.0766907453783</v>
      </c>
      <c r="T52" s="81">
        <f t="shared" si="3"/>
        <v>8.3211887918915781E-8</v>
      </c>
    </row>
    <row r="53" spans="1:20" ht="15.75" thickBot="1" x14ac:dyDescent="0.3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76">
        <f t="shared" si="0"/>
        <v>94452.009095448186</v>
      </c>
      <c r="F53" s="44">
        <f>F52*(1-'MORTALITY RATES MALE'!D112/1000)</f>
        <v>7.2322014303359302E-6</v>
      </c>
      <c r="G53" s="64">
        <f>(1-DATA!$F$8)*$G52</f>
        <v>2.9179989099059577E-6</v>
      </c>
      <c r="I53" s="58">
        <f>(D53-DATA!$C$11*((1+DATA!$C$10)^A53))*F53*G52*DATA!$F$8</f>
        <v>5.7836241618238427E-7</v>
      </c>
      <c r="J53" s="47">
        <f>MAX(D53,DATA!$C$4)*F52*('MORTALITY RATES MALE'!D112/1000)*G52</f>
        <v>5.3895053289813941E-6</v>
      </c>
      <c r="K53" s="59">
        <f>G53*F53*D53</f>
        <v>1.9932732528629639E-6</v>
      </c>
      <c r="L53" s="77">
        <f>D52*EXP('EIOPA RATES'!Q61)*DATA!$C$15*G53*F53</f>
        <v>2.8533563946913606E-8</v>
      </c>
      <c r="M53" s="47">
        <f>DATA!$C$13*((1+DATA!$C$10)^A53)*F53*G53</f>
        <v>2.8401039202124881E-9</v>
      </c>
      <c r="N53" s="48">
        <f t="shared" si="1"/>
        <v>7.9925146658938674E-6</v>
      </c>
      <c r="O53" s="76">
        <f>N53*'EIOPA RATES'!G61</f>
        <v>1.9476594436433401E-6</v>
      </c>
      <c r="Q53" s="84">
        <f>B52*EXP('EIOPA RATES'!Q61)*(DATA!$C$14-DATA!$C$15)</f>
        <v>618.09085706632754</v>
      </c>
      <c r="R53" s="86">
        <f>C52*EXP('EIOPA RATES'!Q61)*(DATA!$C$14-DATA!$C$15)</f>
        <v>154.52271426658189</v>
      </c>
      <c r="S53" s="60">
        <f t="shared" si="2"/>
        <v>772.61357133006936</v>
      </c>
      <c r="T53" s="82">
        <f t="shared" si="3"/>
        <v>2.1038572495342826E-8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271F-E3F0-4145-8359-CD553BC03259}">
  <dimension ref="A1:X53"/>
  <sheetViews>
    <sheetView topLeftCell="D16" workbookViewId="0">
      <selection activeCell="G4" sqref="G4:G53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64575.744615360163</v>
      </c>
    </row>
    <row r="4" spans="1:24" x14ac:dyDescent="0.25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F3*(1-'MORTALITY RATES MALE'!D63/1000)</f>
        <v>0.99406075000000005</v>
      </c>
      <c r="G4" s="64">
        <f>(1-DATA!$F$9)*$G3</f>
        <v>0.92500000000000004</v>
      </c>
      <c r="I4" s="58">
        <f>(D4-DATA!$C$11*((1+DATA!$C$10)^A4))*F4*G3*DATA!$F$9</f>
        <v>5211.9138734310591</v>
      </c>
      <c r="J4" s="47">
        <f>MAX(D4,DATA!$C$4)*F3*('MORTALITY RATES MALE'!D63/1000)*G3</f>
        <v>415.7475</v>
      </c>
      <c r="K4" s="47">
        <v>0</v>
      </c>
      <c r="L4" s="60">
        <f>D3*EXP('EIOPA RATES'!Q12)*DATA!$C$15*G4*F4</f>
        <v>920.43599841311993</v>
      </c>
      <c r="M4" s="47">
        <f>DATA!$C$13*((1+DATA!$C$10)^A4)*F4*G4</f>
        <v>46.894815881250004</v>
      </c>
      <c r="N4" s="47">
        <f t="shared" ref="N4:N53" si="1">SUM(I4:M4)</f>
        <v>6594.9921877254292</v>
      </c>
      <c r="O4" s="26">
        <f>N4*'EIOPA RATES'!G12</f>
        <v>6456.5634669930978</v>
      </c>
      <c r="Q4" s="83">
        <f>B3*EXP('EIOPA RATES'!Q12)*(DATA!$C$14-DATA!$C$15)</f>
        <v>457.60511999999983</v>
      </c>
      <c r="R4" s="85">
        <f>C3*EXP('EIOPA RATES'!Q12)*(DATA!$C$14-DATA!$C$15)</f>
        <v>114.40127999999996</v>
      </c>
      <c r="S4" s="60">
        <f>Q4+R4-M4</f>
        <v>525.11158411874976</v>
      </c>
      <c r="T4" s="81">
        <f>S4*F4*G3</f>
        <v>521.99281514277254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F4*(1-'MORTALITY RATES MALE'!D64/1000)</f>
        <v>0.98761736750578999</v>
      </c>
      <c r="G5" s="64">
        <f>(1-DATA!$F$9)*$G4</f>
        <v>0.85562500000000008</v>
      </c>
      <c r="I5" s="58">
        <f>(D5-DATA!$C$11*((1+DATA!$C$10)^A5))*F5*G4*DATA!$F$9</f>
        <v>4779.8345298774939</v>
      </c>
      <c r="J5" s="47">
        <f>MAX(D5,DATA!$C$4)*F4*('MORTALITY RATES MALE'!D64/1000)*G4</f>
        <v>417.20901650009756</v>
      </c>
      <c r="K5" s="47">
        <v>0</v>
      </c>
      <c r="L5" s="60">
        <f>D4*EXP('EIOPA RATES'!Q13)*DATA!$C$15*G5*F5</f>
        <v>844.13523814274663</v>
      </c>
      <c r="M5" s="47">
        <f>DATA!$C$13*((1+DATA!$C$10)^A5)*F5*G5</f>
        <v>43.958466325952806</v>
      </c>
      <c r="N5" s="47">
        <f t="shared" si="1"/>
        <v>6085.137250846291</v>
      </c>
      <c r="O5" s="26">
        <f>N5*'EIOPA RATES'!G13</f>
        <v>5838.4217319742575</v>
      </c>
      <c r="Q5" s="83">
        <f>B4*EXP('EIOPA RATES'!Q13)*(DATA!$C$14-DATA!$C$15)</f>
        <v>456.65875094864623</v>
      </c>
      <c r="R5" s="85">
        <f>C4*EXP('EIOPA RATES'!Q13)*(DATA!$C$14-DATA!$C$15)</f>
        <v>114.16468773716156</v>
      </c>
      <c r="S5" s="60">
        <f t="shared" ref="S5:S53" si="2">Q5+R5-M5</f>
        <v>526.86497235985496</v>
      </c>
      <c r="T5" s="81">
        <f t="shared" ref="T5:T53" si="3">S5*F5*G4</f>
        <v>481.31542225557195</v>
      </c>
      <c r="W5" s="67" t="s">
        <v>71</v>
      </c>
      <c r="X5" s="70">
        <f>SUMPRODUCT(I4:I53,'EIOPA RATES'!G12:G61)</f>
        <v>45724.83888266865</v>
      </c>
    </row>
    <row r="6" spans="1:24" x14ac:dyDescent="0.25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F5*(1-'MORTALITY RATES MALE'!D65/1000)</f>
        <v>0.98064236922864867</v>
      </c>
      <c r="G6" s="64">
        <f>(1-DATA!$F$9)*$G5</f>
        <v>0.79145312500000009</v>
      </c>
      <c r="I6" s="58">
        <f>(D6-DATA!$C$11*((1+DATA!$C$10)^A6))*F6*G5*DATA!$F$9</f>
        <v>4392.0556725421538</v>
      </c>
      <c r="J6" s="47">
        <f>MAX(D6,DATA!$C$4)*F5*('MORTALITY RATES MALE'!D65/1000)*G5</f>
        <v>417.75880306152982</v>
      </c>
      <c r="K6" s="47">
        <v>0</v>
      </c>
      <c r="L6" s="60">
        <f>D5*EXP('EIOPA RATES'!Q14)*DATA!$C$15*G6*F6</f>
        <v>775.65667835145007</v>
      </c>
      <c r="M6" s="47">
        <f>DATA!$C$13*((1+DATA!$C$10)^A6)*F6*G6</f>
        <v>41.181899185616203</v>
      </c>
      <c r="N6" s="47">
        <f t="shared" si="1"/>
        <v>5626.6530531407498</v>
      </c>
      <c r="O6" s="26">
        <f>N6*'EIOPA RATES'!G14</f>
        <v>5277.4027309083058</v>
      </c>
      <c r="Q6" s="83">
        <f>B5*EXP('EIOPA RATES'!Q14)*(DATA!$C$14-DATA!$C$15)</f>
        <v>456.86261674469409</v>
      </c>
      <c r="R6" s="85">
        <f>C5*EXP('EIOPA RATES'!Q14)*(DATA!$C$14-DATA!$C$15)</f>
        <v>114.21565418617352</v>
      </c>
      <c r="S6" s="60">
        <f t="shared" si="2"/>
        <v>529.89637174525137</v>
      </c>
      <c r="T6" s="81">
        <f t="shared" si="3"/>
        <v>444.61597685690475</v>
      </c>
      <c r="W6" s="67" t="s">
        <v>70</v>
      </c>
      <c r="X6" s="70">
        <f>SUMPRODUCT(J4:J53,'EIOPA RATES'!G12:G61)</f>
        <v>10312.242542719881</v>
      </c>
    </row>
    <row r="7" spans="1:24" x14ac:dyDescent="0.25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F6*(1-'MORTALITY RATES MALE'!D66/1000)</f>
        <v>0.97297945323986956</v>
      </c>
      <c r="G7" s="64">
        <f>(1-DATA!$F$9)*$G6</f>
        <v>0.73209414062500011</v>
      </c>
      <c r="I7" s="58">
        <f>(D7-DATA!$C$11*((1+DATA!$C$10)^A7))*F7*G6*DATA!$F$9</f>
        <v>4039.9461233413977</v>
      </c>
      <c r="J7" s="47">
        <f>MAX(D7,DATA!$C$4)*F6*('MORTALITY RATES MALE'!D66/1000)*G6</f>
        <v>424.53871641521914</v>
      </c>
      <c r="K7" s="47">
        <v>0</v>
      </c>
      <c r="L7" s="60">
        <f>D6*EXP('EIOPA RATES'!Q15)*DATA!$C$15*G7*F7</f>
        <v>713.47639983199088</v>
      </c>
      <c r="M7" s="47">
        <f>DATA!$C$13*((1+DATA!$C$10)^A7)*F7*G7</f>
        <v>38.551500965323903</v>
      </c>
      <c r="N7" s="47">
        <f t="shared" si="1"/>
        <v>5216.5127405539306</v>
      </c>
      <c r="O7" s="26">
        <f>N7*'EIOPA RATES'!G15</f>
        <v>4774.3461209606621</v>
      </c>
      <c r="Q7" s="83">
        <f>B6*EXP('EIOPA RATES'!Q15)*(DATA!$C$14-DATA!$C$15)</f>
        <v>457.88978008483207</v>
      </c>
      <c r="R7" s="85">
        <f>C6*EXP('EIOPA RATES'!Q15)*(DATA!$C$14-DATA!$C$15)</f>
        <v>114.47244502120802</v>
      </c>
      <c r="S7" s="60">
        <f t="shared" si="2"/>
        <v>533.81072414071616</v>
      </c>
      <c r="T7" s="81">
        <f t="shared" si="3"/>
        <v>411.07035858172469</v>
      </c>
      <c r="W7" s="67" t="s">
        <v>74</v>
      </c>
      <c r="X7" s="70">
        <f>SUMPRODUCT(K4:K53,'EIOPA RATES'!G12:G61)</f>
        <v>3.3759649566674501E-3</v>
      </c>
    </row>
    <row r="8" spans="1:24" x14ac:dyDescent="0.25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F7*(1-'MORTALITY RATES MALE'!D67/1000)</f>
        <v>0.96461204399748646</v>
      </c>
      <c r="G8" s="64">
        <f>(1-DATA!$F$9)*$G7</f>
        <v>0.67718708007812511</v>
      </c>
      <c r="I8" s="58">
        <f>(D8-DATA!$C$11*((1+DATA!$C$10)^A8))*F8*G7*DATA!$F$9</f>
        <v>3718.2034459870574</v>
      </c>
      <c r="J8" s="47">
        <f>MAX(D8,DATA!$C$4)*F7*('MORTALITY RATES MALE'!D67/1000)*G7</f>
        <v>430.17661545173615</v>
      </c>
      <c r="K8" s="47">
        <v>0</v>
      </c>
      <c r="L8" s="60">
        <f>D7*EXP('EIOPA RATES'!Q16)*DATA!$C$15*G8*F8</f>
        <v>656.6582147467285</v>
      </c>
      <c r="M8" s="47">
        <f>DATA!$C$13*((1+DATA!$C$10)^A8)*F8*G8</f>
        <v>36.06053842893543</v>
      </c>
      <c r="N8" s="47">
        <f t="shared" si="1"/>
        <v>4841.0988146144582</v>
      </c>
      <c r="O8" s="26">
        <f>N8*'EIOPA RATES'!G16</f>
        <v>4317.6497024193432</v>
      </c>
      <c r="Q8" s="83">
        <f>B7*EXP('EIOPA RATES'!Q16)*(DATA!$C$14-DATA!$C$15)</f>
        <v>459.5470431522653</v>
      </c>
      <c r="R8" s="85">
        <f>C7*EXP('EIOPA RATES'!Q16)*(DATA!$C$14-DATA!$C$15)</f>
        <v>114.88676078806633</v>
      </c>
      <c r="S8" s="60">
        <f t="shared" si="2"/>
        <v>538.3732655113962</v>
      </c>
      <c r="T8" s="81">
        <f t="shared" si="3"/>
        <v>380.1921072446525</v>
      </c>
      <c r="W8" s="67" t="s">
        <v>73</v>
      </c>
      <c r="X8" s="70">
        <f>SUMPRODUCT(L4:L53,'EIOPA RATES'!G12:G61)</f>
        <v>8075.4087115689572</v>
      </c>
    </row>
    <row r="9" spans="1:24" ht="15.75" thickBot="1" x14ac:dyDescent="0.3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F8*(1-'MORTALITY RATES MALE'!D68/1000)</f>
        <v>0.95541877997380709</v>
      </c>
      <c r="G9" s="64">
        <f>(1-DATA!$F$9)*$G8</f>
        <v>0.62639804907226571</v>
      </c>
      <c r="I9" s="58">
        <f>(D9-DATA!$C$11*((1+DATA!$C$10)^A9))*F9*G8*DATA!$F$9</f>
        <v>3421.5387663900469</v>
      </c>
      <c r="J9" s="47">
        <f>MAX(D9,DATA!$C$4)*F8*('MORTALITY RATES MALE'!D68/1000)*G8</f>
        <v>439.11155408588991</v>
      </c>
      <c r="K9" s="47">
        <v>0</v>
      </c>
      <c r="L9" s="60">
        <f>D8*EXP('EIOPA RATES'!Q17)*DATA!$C$15*G9*F9</f>
        <v>604.26831009964087</v>
      </c>
      <c r="M9" s="47">
        <f>DATA!$C$13*((1+DATA!$C$10)^A9)*F9*G9</f>
        <v>33.69885966083465</v>
      </c>
      <c r="N9" s="47">
        <f t="shared" si="1"/>
        <v>4498.6174902364119</v>
      </c>
      <c r="O9" s="26">
        <f>N9*'EIOPA RATES'!G17</f>
        <v>3906.7333342482202</v>
      </c>
      <c r="Q9" s="83">
        <f>B8*EXP('EIOPA RATES'!Q17)*(DATA!$C$14-DATA!$C$15)</f>
        <v>461.57001416860459</v>
      </c>
      <c r="R9" s="85">
        <f>C8*EXP('EIOPA RATES'!Q17)*(DATA!$C$14-DATA!$C$15)</f>
        <v>115.39250354215115</v>
      </c>
      <c r="S9" s="60">
        <f t="shared" si="2"/>
        <v>543.2636580499211</v>
      </c>
      <c r="T9" s="81">
        <f t="shared" si="3"/>
        <v>351.49009488146868</v>
      </c>
      <c r="W9" s="68" t="s">
        <v>72</v>
      </c>
      <c r="X9" s="71">
        <f>SUMPRODUCT(M4:M53,'EIOPA RATES'!G12:G61)</f>
        <v>463.25110243771729</v>
      </c>
    </row>
    <row r="10" spans="1:24" ht="15.75" thickBot="1" x14ac:dyDescent="0.3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F9*(1-'MORTALITY RATES MALE'!D69/1000)</f>
        <v>0.9452800574102932</v>
      </c>
      <c r="G10" s="64">
        <f>(1-DATA!$F$9)*$G9</f>
        <v>0.5794181953918458</v>
      </c>
      <c r="I10" s="58">
        <f>(D10-DATA!$C$11*((1+DATA!$C$10)^A10))*F10*G9*DATA!$F$9</f>
        <v>3147.7439411387127</v>
      </c>
      <c r="J10" s="47">
        <f>MAX(D10,DATA!$C$4)*F9*('MORTALITY RATES MALE'!D69/1000)*G9</f>
        <v>450.29965774638606</v>
      </c>
      <c r="K10" s="47">
        <v>0</v>
      </c>
      <c r="L10" s="60">
        <f>D9*EXP('EIOPA RATES'!Q18)*DATA!$C$15*G10*F10</f>
        <v>555.91678495399799</v>
      </c>
      <c r="M10" s="47">
        <f>DATA!$C$13*((1+DATA!$C$10)^A10)*F10*G10</f>
        <v>31.457472927180508</v>
      </c>
      <c r="N10" s="47">
        <f t="shared" si="1"/>
        <v>4185.4178567662775</v>
      </c>
      <c r="O10" s="26">
        <f>N10*'EIOPA RATES'!G18</f>
        <v>3536.2329385913495</v>
      </c>
      <c r="Q10" s="83">
        <f>B9*EXP('EIOPA RATES'!Q18)*(DATA!$C$14-DATA!$C$15)</f>
        <v>463.99051262311571</v>
      </c>
      <c r="R10" s="85">
        <f>C9*EXP('EIOPA RATES'!Q18)*(DATA!$C$14-DATA!$C$15)</f>
        <v>115.99762815577893</v>
      </c>
      <c r="S10" s="60">
        <f t="shared" si="2"/>
        <v>548.53066785171404</v>
      </c>
      <c r="T10" s="81">
        <f t="shared" si="3"/>
        <v>324.7968478050451</v>
      </c>
    </row>
    <row r="11" spans="1:24" ht="15.75" thickBot="1" x14ac:dyDescent="0.3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F10*(1-'MORTALITY RATES MALE'!D70/1000)</f>
        <v>0.93406394086989775</v>
      </c>
      <c r="G11" s="64">
        <f>(1-DATA!$F$9)*$G10</f>
        <v>0.5359618307374574</v>
      </c>
      <c r="I11" s="58">
        <f>(D11-DATA!$C$11*((1+DATA!$C$10)^A11))*F11*G10*DATA!$F$9</f>
        <v>2894.5565075760073</v>
      </c>
      <c r="J11" s="47">
        <f>MAX(D11,DATA!$C$4)*F10*('MORTALITY RATES MALE'!D70/1000)*G10</f>
        <v>463.58498904297903</v>
      </c>
      <c r="K11" s="47">
        <v>0</v>
      </c>
      <c r="L11" s="60">
        <f>D10*EXP('EIOPA RATES'!Q19)*DATA!$C$15*G11*F11</f>
        <v>511.20415154838605</v>
      </c>
      <c r="M11" s="47">
        <f>DATA!$C$13*((1+DATA!$C$10)^A11)*F11*G11</f>
        <v>29.327959440034672</v>
      </c>
      <c r="N11" s="47">
        <f t="shared" si="1"/>
        <v>3898.6736076074071</v>
      </c>
      <c r="O11" s="26">
        <f>N11*'EIOPA RATES'!G19</f>
        <v>3202.0715630734444</v>
      </c>
      <c r="Q11" s="83">
        <f>B10*EXP('EIOPA RATES'!Q19)*(DATA!$C$14-DATA!$C$15)</f>
        <v>466.80536833792246</v>
      </c>
      <c r="R11" s="85">
        <f>C10*EXP('EIOPA RATES'!Q19)*(DATA!$C$14-DATA!$C$15)</f>
        <v>116.70134208448061</v>
      </c>
      <c r="S11" s="60">
        <f t="shared" si="2"/>
        <v>554.17875098236846</v>
      </c>
      <c r="T11" s="81">
        <f t="shared" si="3"/>
        <v>299.92910069204265</v>
      </c>
      <c r="W11" s="66" t="s">
        <v>75</v>
      </c>
      <c r="X11" s="69">
        <f>DATA!C4-X3</f>
        <v>5424.2553846398368</v>
      </c>
    </row>
    <row r="12" spans="1:24" x14ac:dyDescent="0.25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F11*(1-'MORTALITY RATES MALE'!D71/1000)</f>
        <v>0.92188797839060632</v>
      </c>
      <c r="G12" s="64">
        <f>(1-DATA!$F$9)*$G11</f>
        <v>0.49576469343214813</v>
      </c>
      <c r="I12" s="58">
        <f>(D12-DATA!$C$11*((1+DATA!$C$10)^A12))*F12*G11*DATA!$F$9</f>
        <v>2659.9784576855145</v>
      </c>
      <c r="J12" s="47">
        <f>MAX(D12,DATA!$C$4)*F11*('MORTALITY RATES MALE'!D71/1000)*G11</f>
        <v>468.58307237902142</v>
      </c>
      <c r="K12" s="47">
        <v>0</v>
      </c>
      <c r="L12" s="60">
        <f>D11*EXP('EIOPA RATES'!Q20)*DATA!$C$15*G12*F12</f>
        <v>469.77765946848626</v>
      </c>
      <c r="M12" s="47">
        <f>DATA!$C$13*((1+DATA!$C$10)^A12)*F12*G12</f>
        <v>27.310226157283381</v>
      </c>
      <c r="N12" s="47">
        <f t="shared" si="1"/>
        <v>3625.6494156903059</v>
      </c>
      <c r="O12" s="26">
        <f>N12*'EIOPA RATES'!G20</f>
        <v>2893.2376499519332</v>
      </c>
      <c r="Q12" s="83">
        <f>B11*EXP('EIOPA RATES'!Q20)*(DATA!$C$14-DATA!$C$15)</f>
        <v>469.88388598655206</v>
      </c>
      <c r="R12" s="85">
        <f>C11*EXP('EIOPA RATES'!Q20)*(DATA!$C$14-DATA!$C$15)</f>
        <v>117.47097149663801</v>
      </c>
      <c r="S12" s="60">
        <f t="shared" si="2"/>
        <v>560.04463132590661</v>
      </c>
      <c r="T12" s="81">
        <f t="shared" si="3"/>
        <v>276.7162426284367</v>
      </c>
    </row>
    <row r="13" spans="1:24" ht="15.75" thickBot="1" x14ac:dyDescent="0.3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F12*(1-'MORTALITY RATES MALE'!D72/1000)</f>
        <v>0.90863777466599593</v>
      </c>
      <c r="G13" s="64">
        <f>(1-DATA!$F$9)*$G12</f>
        <v>0.45858234142473703</v>
      </c>
      <c r="I13" s="58">
        <f>(D13-DATA!$C$11*((1+DATA!$C$10)^A13))*F13*G12*DATA!$F$9</f>
        <v>2439.8092702682256</v>
      </c>
      <c r="J13" s="47">
        <f>MAX(D13,DATA!$C$4)*F12*('MORTALITY RATES MALE'!D72/1000)*G12</f>
        <v>474.54016302592697</v>
      </c>
      <c r="K13" s="47">
        <v>0</v>
      </c>
      <c r="L13" s="60">
        <f>D12*EXP('EIOPA RATES'!Q21)*DATA!$C$15*G13*F13</f>
        <v>430.89566089378764</v>
      </c>
      <c r="M13" s="47">
        <f>DATA!$C$13*((1+DATA!$C$10)^A13)*F13*G13</f>
        <v>25.396849013809639</v>
      </c>
      <c r="N13" s="47">
        <f t="shared" si="1"/>
        <v>3370.6419432017501</v>
      </c>
      <c r="O13" s="26">
        <f>N13*'EIOPA RATES'!G21</f>
        <v>2614.7151533781803</v>
      </c>
      <c r="Q13" s="83">
        <f>B12*EXP('EIOPA RATES'!Q21)*(DATA!$C$14-DATA!$C$15)</f>
        <v>472.73302600322535</v>
      </c>
      <c r="R13" s="85">
        <f>C12*EXP('EIOPA RATES'!Q21)*(DATA!$C$14-DATA!$C$15)</f>
        <v>118.18325650080634</v>
      </c>
      <c r="S13" s="60">
        <f t="shared" si="2"/>
        <v>565.51943349022201</v>
      </c>
      <c r="T13" s="81">
        <f t="shared" si="3"/>
        <v>254.74983768445489</v>
      </c>
    </row>
    <row r="14" spans="1:24" x14ac:dyDescent="0.25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F13*(1-'MORTALITY RATES MALE'!D73/1000)</f>
        <v>0.89446296177656215</v>
      </c>
      <c r="G14" s="64">
        <f>(1-DATA!$F$9)*$G13</f>
        <v>0.42418866581788178</v>
      </c>
      <c r="I14" s="58">
        <f>(D14-DATA!$C$11*((1+DATA!$C$10)^A14))*F14*G13*DATA!$F$9</f>
        <v>2239.8743151372801</v>
      </c>
      <c r="J14" s="47">
        <f>MAX(D14,DATA!$C$4)*F13*('MORTALITY RATES MALE'!D73/1000)*G13</f>
        <v>473.44078233501483</v>
      </c>
      <c r="K14" s="47">
        <v>0</v>
      </c>
      <c r="L14" s="60">
        <f>D13*EXP('EIOPA RATES'!Q22)*DATA!$C$15*G14*F14</f>
        <v>395.58663109933207</v>
      </c>
      <c r="M14" s="47">
        <f>DATA!$C$13*((1+DATA!$C$10)^A14)*F14*G14</f>
        <v>23.588119305299838</v>
      </c>
      <c r="N14" s="47">
        <f t="shared" si="1"/>
        <v>3132.4898478769264</v>
      </c>
      <c r="O14" s="26">
        <f>N14*'EIOPA RATES'!G22</f>
        <v>2357.1331277028326</v>
      </c>
      <c r="Q14" s="83">
        <f>B13*EXP('EIOPA RATES'!Q22)*(DATA!$C$14-DATA!$C$15)</f>
        <v>476.61984649345004</v>
      </c>
      <c r="R14" s="85">
        <f>C13*EXP('EIOPA RATES'!Q22)*(DATA!$C$14-DATA!$C$15)</f>
        <v>119.15496162336251</v>
      </c>
      <c r="S14" s="60">
        <f t="shared" si="2"/>
        <v>572.18668881151268</v>
      </c>
      <c r="T14" s="81">
        <f t="shared" si="3"/>
        <v>234.70235079139292</v>
      </c>
      <c r="W14" s="73" t="s">
        <v>77</v>
      </c>
      <c r="X14" s="72">
        <f>SUM(T3:T53)</f>
        <v>5886.5311441851954</v>
      </c>
    </row>
    <row r="15" spans="1:24" x14ac:dyDescent="0.25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F14*(1-'MORTALITY RATES MALE'!D74/1000)</f>
        <v>0.8789076873596019</v>
      </c>
      <c r="G15" s="64">
        <f>(1-DATA!$F$9)*$G14</f>
        <v>0.39237451588154065</v>
      </c>
      <c r="I15" s="58">
        <f>(D15-DATA!$C$11*((1+DATA!$C$10)^A15))*F15*G14*DATA!$F$9</f>
        <v>2051.0994580548618</v>
      </c>
      <c r="J15" s="47">
        <f>MAX(D15,DATA!$C$4)*F14*('MORTALITY RATES MALE'!D74/1000)*G14</f>
        <v>484.18353629779978</v>
      </c>
      <c r="K15" s="47">
        <v>0</v>
      </c>
      <c r="L15" s="60">
        <f>D14*EXP('EIOPA RATES'!Q23)*DATA!$C$15*G15*F15</f>
        <v>362.2484347789665</v>
      </c>
      <c r="M15" s="47">
        <f>DATA!$C$13*((1+DATA!$C$10)^A15)*F15*G15</f>
        <v>21.868355301736816</v>
      </c>
      <c r="N15" s="47">
        <f t="shared" si="1"/>
        <v>2919.3997844333649</v>
      </c>
      <c r="O15" s="26">
        <f>N15*'EIOPA RATES'!G23</f>
        <v>2132.4781416836231</v>
      </c>
      <c r="Q15" s="83">
        <f>B14*EXP('EIOPA RATES'!Q23)*(DATA!$C$14-DATA!$C$15)</f>
        <v>480.19142458855589</v>
      </c>
      <c r="R15" s="85">
        <f>C14*EXP('EIOPA RATES'!Q23)*(DATA!$C$14-DATA!$C$15)</f>
        <v>120.04785614713897</v>
      </c>
      <c r="S15" s="60">
        <f t="shared" si="2"/>
        <v>578.37092543395795</v>
      </c>
      <c r="T15" s="81">
        <f t="shared" si="3"/>
        <v>215.62979803687102</v>
      </c>
      <c r="W15" s="74" t="s">
        <v>78</v>
      </c>
      <c r="X15" s="70">
        <f>DATA!C4-X3-X14</f>
        <v>-462.2757595453586</v>
      </c>
    </row>
    <row r="16" spans="1:24" ht="15.75" thickBot="1" x14ac:dyDescent="0.3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F15*(1-'MORTALITY RATES MALE'!D75/1000)</f>
        <v>0.86194382856233609</v>
      </c>
      <c r="G16" s="64">
        <f>(1-DATA!$F$9)*$G15</f>
        <v>0.36294642719042514</v>
      </c>
      <c r="I16" s="58">
        <f>(D16-DATA!$C$11*((1+DATA!$C$10)^A16))*F16*G15*DATA!$F$9</f>
        <v>1873.8866982992238</v>
      </c>
      <c r="J16" s="47">
        <f>MAX(D16,DATA!$C$4)*F15*('MORTALITY RATES MALE'!D75/1000)*G15</f>
        <v>491.90339217677342</v>
      </c>
      <c r="K16" s="47">
        <v>0</v>
      </c>
      <c r="L16" s="60">
        <f>D15*EXP('EIOPA RATES'!Q24)*DATA!$C$15*G16*F16</f>
        <v>330.95202804957188</v>
      </c>
      <c r="M16" s="47">
        <f>DATA!$C$13*((1+DATA!$C$10)^A16)*F16*G16</f>
        <v>20.23455824081519</v>
      </c>
      <c r="N16" s="47">
        <f t="shared" si="1"/>
        <v>2716.9766767663841</v>
      </c>
      <c r="O16" s="26">
        <f>N16*'EIOPA RATES'!G24</f>
        <v>1927.235056204265</v>
      </c>
      <c r="Q16" s="83">
        <f>B15*EXP('EIOPA RATES'!Q24)*(DATA!$C$14-DATA!$C$15)</f>
        <v>483.61024766430512</v>
      </c>
      <c r="R16" s="85">
        <f>C15*EXP('EIOPA RATES'!Q24)*(DATA!$C$14-DATA!$C$15)</f>
        <v>120.90256191607628</v>
      </c>
      <c r="S16" s="60">
        <f t="shared" si="2"/>
        <v>584.27825133956617</v>
      </c>
      <c r="T16" s="81">
        <f t="shared" si="3"/>
        <v>197.60570472689602</v>
      </c>
      <c r="W16" s="75" t="s">
        <v>79</v>
      </c>
      <c r="X16" s="71">
        <f>(DATA!$C$14-DATA!$C$15)*X18*DATA!C4</f>
        <v>5111.9345529931397</v>
      </c>
    </row>
    <row r="17" spans="1:24" ht="15.75" thickBot="1" x14ac:dyDescent="0.3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F16*(1-'MORTALITY RATES MALE'!D76/1000)</f>
        <v>0.84323913031623632</v>
      </c>
      <c r="G17" s="64">
        <f>(1-DATA!$F$9)*$G16</f>
        <v>0.33572544515114328</v>
      </c>
      <c r="I17" s="58">
        <f>(D17-DATA!$C$11*((1+DATA!$C$10)^A17))*F17*G16*DATA!$F$9</f>
        <v>1705.8329978645247</v>
      </c>
      <c r="J17" s="47">
        <f>MAX(D17,DATA!$C$4)*F16*('MORTALITY RATES MALE'!D76/1000)*G16</f>
        <v>504.695454114494</v>
      </c>
      <c r="K17" s="47">
        <v>0</v>
      </c>
      <c r="L17" s="60">
        <f>D16*EXP('EIOPA RATES'!Q25)*DATA!$C$15*G17*F17</f>
        <v>301.2730970384257</v>
      </c>
      <c r="M17" s="47">
        <f>DATA!$C$13*((1+DATA!$C$10)^A17)*F17*G17</f>
        <v>18.677012911731179</v>
      </c>
      <c r="N17" s="47">
        <f t="shared" si="1"/>
        <v>2530.4785619291761</v>
      </c>
      <c r="O17" s="26">
        <f>N17*'EIOPA RATES'!G25</f>
        <v>1745.0525444872135</v>
      </c>
      <c r="Q17" s="83">
        <f>B16*EXP('EIOPA RATES'!Q25)*(DATA!$C$14-DATA!$C$15)</f>
        <v>486.49376679922625</v>
      </c>
      <c r="R17" s="85">
        <f>C16*EXP('EIOPA RATES'!Q25)*(DATA!$C$14-DATA!$C$15)</f>
        <v>121.62344169980656</v>
      </c>
      <c r="S17" s="60">
        <f t="shared" si="2"/>
        <v>589.44019558730167</v>
      </c>
      <c r="T17" s="81">
        <f t="shared" si="3"/>
        <v>180.39854298014134</v>
      </c>
    </row>
    <row r="18" spans="1:24" ht="15.75" thickBot="1" x14ac:dyDescent="0.3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F17*(1-'MORTALITY RATES MALE'!D77/1000)</f>
        <v>0.82299520181343011</v>
      </c>
      <c r="G18" s="64">
        <f>(1-DATA!$F$9)*$G17</f>
        <v>0.31054603676480752</v>
      </c>
      <c r="I18" s="58">
        <f>(D18-DATA!$C$11*((1+DATA!$C$10)^A18))*F18*G17*DATA!$F$9</f>
        <v>1548.6758091906595</v>
      </c>
      <c r="J18" s="47">
        <f>MAX(D18,DATA!$C$4)*F17*('MORTALITY RATES MALE'!D77/1000)*G17</f>
        <v>508.104612170385</v>
      </c>
      <c r="K18" s="47">
        <v>0</v>
      </c>
      <c r="L18" s="60">
        <f>D17*EXP('EIOPA RATES'!Q26)*DATA!$C$15*G18*F18</f>
        <v>273.51840746071508</v>
      </c>
      <c r="M18" s="47">
        <f>DATA!$C$13*((1+DATA!$C$10)^A18)*F18*G18</f>
        <v>17.198710058114376</v>
      </c>
      <c r="N18" s="47">
        <f t="shared" si="1"/>
        <v>2347.4975388798739</v>
      </c>
      <c r="O18" s="26">
        <f>N18*'EIOPA RATES'!G26</f>
        <v>1574.3885531669989</v>
      </c>
      <c r="Q18" s="83">
        <f>B17*EXP('EIOPA RATES'!Q26)*(DATA!$C$14-DATA!$C$15)</f>
        <v>489.23239117530414</v>
      </c>
      <c r="R18" s="85">
        <f>C17*EXP('EIOPA RATES'!Q26)*(DATA!$C$14-DATA!$C$15)</f>
        <v>122.30809779382604</v>
      </c>
      <c r="S18" s="60">
        <f t="shared" si="2"/>
        <v>594.34177891101581</v>
      </c>
      <c r="T18" s="81">
        <f t="shared" si="3"/>
        <v>164.21688936896962</v>
      </c>
      <c r="W18" s="66" t="s">
        <v>80</v>
      </c>
      <c r="X18" s="69">
        <f>SUMPRODUCT(O4:O53,A4:A53)/SUM(O4:O53)</f>
        <v>9.1284545589163226</v>
      </c>
    </row>
    <row r="19" spans="1:24" x14ac:dyDescent="0.25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F18*(1-'MORTALITY RATES MALE'!D78/1000)</f>
        <v>0.80079191877193023</v>
      </c>
      <c r="G19" s="64">
        <f>(1-DATA!$F$9)*$G18</f>
        <v>0.28725508400744698</v>
      </c>
      <c r="I19" s="58">
        <f>(D19-DATA!$C$11*((1+DATA!$C$10)^A19))*F19*G18*DATA!$F$9</f>
        <v>1402.181036243398</v>
      </c>
      <c r="J19" s="47">
        <f>MAX(D19,DATA!$C$4)*F18*('MORTALITY RATES MALE'!D78/1000)*G18</f>
        <v>518.559883853109</v>
      </c>
      <c r="K19" s="47">
        <v>0</v>
      </c>
      <c r="L19" s="60">
        <f>D18*EXP('EIOPA RATES'!Q27)*DATA!$C$15*G19*F19</f>
        <v>247.64656965022306</v>
      </c>
      <c r="M19" s="47">
        <f>DATA!$C$13*((1+DATA!$C$10)^A19)*F19*G19</f>
        <v>15.789201171080906</v>
      </c>
      <c r="N19" s="47">
        <f t="shared" si="1"/>
        <v>2184.1766909178114</v>
      </c>
      <c r="O19" s="26">
        <f>N19*'EIOPA RATES'!G27</f>
        <v>1424.1369500804017</v>
      </c>
      <c r="Q19" s="83">
        <f>B18*EXP('EIOPA RATES'!Q27)*(DATA!$C$14-DATA!$C$15)</f>
        <v>492.14927457160695</v>
      </c>
      <c r="R19" s="85">
        <f>C18*EXP('EIOPA RATES'!Q27)*(DATA!$C$14-DATA!$C$15)</f>
        <v>123.03731864290174</v>
      </c>
      <c r="S19" s="60">
        <f t="shared" si="2"/>
        <v>599.39739204342777</v>
      </c>
      <c r="T19" s="81">
        <f t="shared" si="3"/>
        <v>149.05979578092683</v>
      </c>
    </row>
    <row r="20" spans="1:24" x14ac:dyDescent="0.25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F19*(1-'MORTALITY RATES MALE'!D79/1000)</f>
        <v>0.77767464164498379</v>
      </c>
      <c r="G20" s="64">
        <f>(1-DATA!$F$9)*$G19</f>
        <v>0.26571095270688849</v>
      </c>
      <c r="I20" s="58">
        <f>(D20-DATA!$C$11*((1+DATA!$C$10)^A20))*F20*G19*DATA!$F$9</f>
        <v>1266.6958095656585</v>
      </c>
      <c r="J20" s="47">
        <f>MAX(D20,DATA!$C$4)*F19*('MORTALITY RATES MALE'!D79/1000)*G19</f>
        <v>502.23925137671074</v>
      </c>
      <c r="K20" s="47">
        <v>0</v>
      </c>
      <c r="L20" s="60">
        <f>D19*EXP('EIOPA RATES'!Q28)*DATA!$C$15*G20*F20</f>
        <v>223.71897613603775</v>
      </c>
      <c r="M20" s="47">
        <f>DATA!$C$13*((1+DATA!$C$10)^A20)*F20*G20</f>
        <v>14.467061197822332</v>
      </c>
      <c r="N20" s="47">
        <f t="shared" si="1"/>
        <v>2007.1210982762293</v>
      </c>
      <c r="O20" s="26">
        <f>N20*'EIOPA RATES'!G28</f>
        <v>1272.6995766770438</v>
      </c>
      <c r="Q20" s="83">
        <f>B19*EXP('EIOPA RATES'!Q28)*(DATA!$C$14-DATA!$C$15)</f>
        <v>494.93408882265277</v>
      </c>
      <c r="R20" s="85">
        <f>C19*EXP('EIOPA RATES'!Q28)*(DATA!$C$14-DATA!$C$15)</f>
        <v>123.73352220566319</v>
      </c>
      <c r="S20" s="60">
        <f t="shared" si="2"/>
        <v>604.20054983049363</v>
      </c>
      <c r="T20" s="81">
        <f t="shared" si="3"/>
        <v>134.97296171386341</v>
      </c>
    </row>
    <row r="21" spans="1:24" x14ac:dyDescent="0.25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F20*(1-'MORTALITY RATES MALE'!D80/1000)</f>
        <v>0.75285926935573844</v>
      </c>
      <c r="G21" s="64">
        <f>(1-DATA!$F$9)*$G20</f>
        <v>0.24578263125387187</v>
      </c>
      <c r="I21" s="58">
        <f>(D21-DATA!$C$11*((1+DATA!$C$10)^A21))*F21*G20*DATA!$F$9</f>
        <v>1139.0745307156922</v>
      </c>
      <c r="J21" s="47">
        <f>MAX(D21,DATA!$C$4)*F20*('MORTALITY RATES MALE'!D80/1000)*G20</f>
        <v>500.79644750233439</v>
      </c>
      <c r="K21" s="47">
        <v>0</v>
      </c>
      <c r="L21" s="60">
        <f>D20*EXP('EIOPA RATES'!Q29)*DATA!$C$15*G21*F21</f>
        <v>201.18016497797282</v>
      </c>
      <c r="M21" s="47">
        <f>DATA!$C$13*((1+DATA!$C$10)^A21)*F21*G21</f>
        <v>13.214115157367278</v>
      </c>
      <c r="N21" s="47">
        <f t="shared" si="1"/>
        <v>1854.2652583533668</v>
      </c>
      <c r="O21" s="26">
        <f>N21*'EIOPA RATES'!G29</f>
        <v>1145.0865135852484</v>
      </c>
      <c r="Q21" s="83">
        <f>B20*EXP('EIOPA RATES'!Q29)*(DATA!$C$14-DATA!$C$15)</f>
        <v>497.0179881475209</v>
      </c>
      <c r="R21" s="85">
        <f>C20*EXP('EIOPA RATES'!Q29)*(DATA!$C$14-DATA!$C$15)</f>
        <v>124.25449703688022</v>
      </c>
      <c r="S21" s="60">
        <f t="shared" si="2"/>
        <v>608.0583700270339</v>
      </c>
      <c r="T21" s="81">
        <f t="shared" si="3"/>
        <v>121.63779237116921</v>
      </c>
    </row>
    <row r="22" spans="1:24" x14ac:dyDescent="0.25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F21*(1-'MORTALITY RATES MALE'!D81/1000)</f>
        <v>0.725725694286669</v>
      </c>
      <c r="G22" s="64">
        <f>(1-DATA!$F$9)*$G21</f>
        <v>0.22734893390983149</v>
      </c>
      <c r="I22" s="58">
        <f>(D22-DATA!$C$11*((1+DATA!$C$10)^A22))*F22*G21*DATA!$F$9</f>
        <v>1017.4497533986732</v>
      </c>
      <c r="J22" s="47">
        <f>MAX(D22,DATA!$C$4)*F21*('MORTALITY RATES MALE'!D81/1000)*G21</f>
        <v>507.40246298808501</v>
      </c>
      <c r="K22" s="47">
        <v>0</v>
      </c>
      <c r="L22" s="60">
        <f>D21*EXP('EIOPA RATES'!Q30)*DATA!$C$15*G22*F22</f>
        <v>179.70036730660669</v>
      </c>
      <c r="M22" s="47">
        <f>DATA!$C$13*((1+DATA!$C$10)^A22)*F22*G22</f>
        <v>12.018179587572495</v>
      </c>
      <c r="N22" s="47">
        <f t="shared" si="1"/>
        <v>1716.5707632809376</v>
      </c>
      <c r="O22" s="26">
        <f>N22*'EIOPA RATES'!G30</f>
        <v>1034.9124938976945</v>
      </c>
      <c r="Q22" s="83">
        <f>B21*EXP('EIOPA RATES'!Q30)*(DATA!$C$14-DATA!$C$15)</f>
        <v>497.89238215234604</v>
      </c>
      <c r="R22" s="85">
        <f>C21*EXP('EIOPA RATES'!Q30)*(DATA!$C$14-DATA!$C$15)</f>
        <v>124.47309553808651</v>
      </c>
      <c r="S22" s="60">
        <f t="shared" si="2"/>
        <v>610.34729810286001</v>
      </c>
      <c r="T22" s="81">
        <f t="shared" si="3"/>
        <v>108.86811796356889</v>
      </c>
    </row>
    <row r="23" spans="1:24" x14ac:dyDescent="0.25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F22*(1-'MORTALITY RATES MALE'!D82/1000)</f>
        <v>0.69585896860354401</v>
      </c>
      <c r="G23" s="64">
        <f>(1-DATA!$F$9)*$G22</f>
        <v>0.21029776386659413</v>
      </c>
      <c r="I23" s="58">
        <f>(D23-DATA!$C$11*((1+DATA!$C$10)^A23))*F23*G22*DATA!$F$9</f>
        <v>901.61508612989599</v>
      </c>
      <c r="J23" s="47">
        <f>MAX(D23,DATA!$C$4)*F22*('MORTALITY RATES MALE'!D82/1000)*G22</f>
        <v>516.17398190629649</v>
      </c>
      <c r="K23" s="47">
        <v>0</v>
      </c>
      <c r="L23" s="60">
        <f>D22*EXP('EIOPA RATES'!Q31)*DATA!$C$15*G23*F23</f>
        <v>159.24310585418954</v>
      </c>
      <c r="M23" s="47">
        <f>DATA!$C$13*((1+DATA!$C$10)^A23)*F23*G23</f>
        <v>10.872497672968684</v>
      </c>
      <c r="N23" s="47">
        <f t="shared" si="1"/>
        <v>1587.9046715633506</v>
      </c>
      <c r="O23" s="26">
        <f>N23*'EIOPA RATES'!G31</f>
        <v>937.09579146745671</v>
      </c>
      <c r="Q23" s="83">
        <f>B22*EXP('EIOPA RATES'!Q31)*(DATA!$C$14-DATA!$C$15)</f>
        <v>497.45831434029049</v>
      </c>
      <c r="R23" s="85">
        <f>C22*EXP('EIOPA RATES'!Q31)*(DATA!$C$14-DATA!$C$15)</f>
        <v>124.36457858507262</v>
      </c>
      <c r="S23" s="60">
        <f t="shared" si="2"/>
        <v>610.9503952523944</v>
      </c>
      <c r="T23" s="81">
        <f t="shared" si="3"/>
        <v>96.654059929766305</v>
      </c>
    </row>
    <row r="24" spans="1:24" x14ac:dyDescent="0.25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F23*(1-'MORTALITY RATES MALE'!D83/1000)</f>
        <v>0.66379728750090472</v>
      </c>
      <c r="G24" s="64">
        <f>(1-DATA!$F$9)*$G23</f>
        <v>0.19452543157659957</v>
      </c>
      <c r="I24" s="58">
        <f>(D24-DATA!$C$11*((1+DATA!$C$10)^A24))*F24*G23*DATA!$F$9</f>
        <v>795.42458628119925</v>
      </c>
      <c r="J24" s="47">
        <f>MAX(D24,DATA!$C$4)*F23*('MORTALITY RATES MALE'!D83/1000)*G23</f>
        <v>512.46216884008425</v>
      </c>
      <c r="K24" s="47">
        <v>0</v>
      </c>
      <c r="L24" s="60">
        <f>D23*EXP('EIOPA RATES'!Q32)*DATA!$C$15*G24*F24</f>
        <v>140.48886606048089</v>
      </c>
      <c r="M24" s="47">
        <f>DATA!$C$13*((1+DATA!$C$10)^A24)*F24*G24</f>
        <v>9.7855552255709028</v>
      </c>
      <c r="N24" s="47">
        <f t="shared" si="1"/>
        <v>1458.1611764073352</v>
      </c>
      <c r="O24" s="26">
        <f>N24*'EIOPA RATES'!G32</f>
        <v>841.7413384098021</v>
      </c>
      <c r="Q24" s="83">
        <f>B23*EXP('EIOPA RATES'!Q32)*(DATA!$C$14-DATA!$C$15)</f>
        <v>497.37274660004852</v>
      </c>
      <c r="R24" s="85">
        <f>C23*EXP('EIOPA RATES'!Q32)*(DATA!$C$14-DATA!$C$15)</f>
        <v>124.34318665001213</v>
      </c>
      <c r="S24" s="60">
        <f t="shared" si="2"/>
        <v>611.93037802448976</v>
      </c>
      <c r="T24" s="81">
        <f t="shared" si="3"/>
        <v>85.422473270351702</v>
      </c>
    </row>
    <row r="25" spans="1:24" x14ac:dyDescent="0.25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F24*(1-'MORTALITY RATES MALE'!D84/1000)</f>
        <v>0.62830694733237769</v>
      </c>
      <c r="G25" s="64">
        <f>(1-DATA!$F$9)*$G24</f>
        <v>0.17993602420835461</v>
      </c>
      <c r="I25" s="58">
        <f>(D25-DATA!$C$11*((1+DATA!$C$10)^A25))*F25*G24*DATA!$F$9</f>
        <v>697.06406834697782</v>
      </c>
      <c r="J25" s="47">
        <f>MAX(D25,DATA!$C$4)*F24*('MORTALITY RATES MALE'!D84/1000)*G24</f>
        <v>525.20189329952007</v>
      </c>
      <c r="K25" s="47">
        <v>0</v>
      </c>
      <c r="L25" s="60">
        <f>D24*EXP('EIOPA RATES'!Q33)*DATA!$C$15*G25*F25</f>
        <v>123.11724720128902</v>
      </c>
      <c r="M25" s="47">
        <f>DATA!$C$13*((1+DATA!$C$10)^A25)*F25*G25</f>
        <v>8.7390407647306816</v>
      </c>
      <c r="N25" s="47">
        <f t="shared" si="1"/>
        <v>1354.1222496125176</v>
      </c>
      <c r="O25" s="26">
        <f>N25*'EIOPA RATES'!G33</f>
        <v>763.78475538360499</v>
      </c>
      <c r="Q25" s="83">
        <f>B24*EXP('EIOPA RATES'!Q33)*(DATA!$C$14-DATA!$C$15)</f>
        <v>497.82975740835207</v>
      </c>
      <c r="R25" s="85">
        <f>C24*EXP('EIOPA RATES'!Q33)*(DATA!$C$14-DATA!$C$15)</f>
        <v>124.45743935208802</v>
      </c>
      <c r="S25" s="60">
        <f t="shared" si="2"/>
        <v>613.54815599570941</v>
      </c>
      <c r="T25" s="81">
        <f t="shared" si="3"/>
        <v>74.988886443393568</v>
      </c>
    </row>
    <row r="26" spans="1:24" x14ac:dyDescent="0.25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F25*(1-'MORTALITY RATES MALE'!D85/1000)</f>
        <v>0.59080260194232703</v>
      </c>
      <c r="G26" s="64">
        <f>(1-DATA!$F$9)*$G25</f>
        <v>0.16644082239272803</v>
      </c>
      <c r="I26" s="58">
        <f>(D26-DATA!$C$11*((1+DATA!$C$10)^A26))*F26*G25*DATA!$F$9</f>
        <v>607.49959984815803</v>
      </c>
      <c r="J26" s="47">
        <f>MAX(D26,DATA!$C$4)*F25*('MORTALITY RATES MALE'!D85/1000)*G25</f>
        <v>514.40318189822415</v>
      </c>
      <c r="K26" s="47">
        <v>0</v>
      </c>
      <c r="L26" s="60">
        <f>D25*EXP('EIOPA RATES'!Q34)*DATA!$C$15*G26*F26</f>
        <v>107.29892469248774</v>
      </c>
      <c r="M26" s="47">
        <f>DATA!$C$13*((1+DATA!$C$10)^A26)*F26*G26</f>
        <v>7.7531146674509079</v>
      </c>
      <c r="N26" s="47">
        <f t="shared" si="1"/>
        <v>1236.9548211063209</v>
      </c>
      <c r="O26" s="26">
        <f>N26*'EIOPA RATES'!G34</f>
        <v>680.99135906838455</v>
      </c>
      <c r="Q26" s="83">
        <f>B25*EXP('EIOPA RATES'!Q34)*(DATA!$C$14-DATA!$C$15)</f>
        <v>498.82137556611747</v>
      </c>
      <c r="R26" s="85">
        <f>C25*EXP('EIOPA RATES'!Q34)*(DATA!$C$14-DATA!$C$15)</f>
        <v>124.70534389152937</v>
      </c>
      <c r="S26" s="60">
        <f t="shared" si="2"/>
        <v>615.77360479019592</v>
      </c>
      <c r="T26" s="81">
        <f t="shared" si="3"/>
        <v>65.460842190690087</v>
      </c>
    </row>
    <row r="27" spans="1:24" x14ac:dyDescent="0.25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F26*(1-'MORTALITY RATES MALE'!D86/1000)</f>
        <v>0.55137161507307941</v>
      </c>
      <c r="G27" s="64">
        <f>(1-DATA!$F$9)*$G26</f>
        <v>0.15395776071327344</v>
      </c>
      <c r="I27" s="58">
        <f>(D27-DATA!$C$11*((1+DATA!$C$10)^A27))*F27*G26*DATA!$F$9</f>
        <v>526.00631057846101</v>
      </c>
      <c r="J27" s="47">
        <f>MAX(D27,DATA!$C$4)*F26*('MORTALITY RATES MALE'!D86/1000)*G26</f>
        <v>501.77116658428002</v>
      </c>
      <c r="K27" s="47">
        <v>0</v>
      </c>
      <c r="L27" s="60">
        <f>D26*EXP('EIOPA RATES'!Q35)*DATA!$C$15*G27*F27</f>
        <v>92.905916801398263</v>
      </c>
      <c r="M27" s="47">
        <f>DATA!$C$13*((1+DATA!$C$10)^A27)*F27*G27</f>
        <v>6.8268461702149015</v>
      </c>
      <c r="N27" s="47">
        <f t="shared" si="1"/>
        <v>1127.510240134354</v>
      </c>
      <c r="O27" s="26">
        <f>N27*'EIOPA RATES'!G35</f>
        <v>605.26121831764169</v>
      </c>
      <c r="Q27" s="83">
        <f>B26*EXP('EIOPA RATES'!Q35)*(DATA!$C$14-DATA!$C$15)</f>
        <v>500.32167895199501</v>
      </c>
      <c r="R27" s="85">
        <f>C26*EXP('EIOPA RATES'!Q35)*(DATA!$C$14-DATA!$C$15)</f>
        <v>125.08041973799875</v>
      </c>
      <c r="S27" s="60">
        <f t="shared" si="2"/>
        <v>618.57525251977881</v>
      </c>
      <c r="T27" s="81">
        <f t="shared" si="3"/>
        <v>56.767111797419759</v>
      </c>
    </row>
    <row r="28" spans="1:24" x14ac:dyDescent="0.25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F27*(1-'MORTALITY RATES MALE'!D87/1000)</f>
        <v>0.50987157734481936</v>
      </c>
      <c r="G28" s="64">
        <f>(1-DATA!$F$9)*$G27</f>
        <v>0.14241092865977795</v>
      </c>
      <c r="I28" s="58">
        <f>(D28-DATA!$C$11*((1+DATA!$C$10)^A28))*F28*G27*DATA!$F$9</f>
        <v>451.69804457089003</v>
      </c>
      <c r="J28" s="47">
        <f>MAX(D28,DATA!$C$4)*F27*('MORTALITY RATES MALE'!D87/1000)*G27</f>
        <v>490.41114466571452</v>
      </c>
      <c r="K28" s="47">
        <v>0</v>
      </c>
      <c r="L28" s="60">
        <f>D27*EXP('EIOPA RATES'!Q36)*DATA!$C$15*G28*F28</f>
        <v>79.781749609887328</v>
      </c>
      <c r="M28" s="47">
        <f>DATA!$C$13*((1+DATA!$C$10)^A28)*F28*G28</f>
        <v>5.9563254576400251</v>
      </c>
      <c r="N28" s="47">
        <f t="shared" si="1"/>
        <v>1027.8472643041321</v>
      </c>
      <c r="O28" s="26">
        <f>N28*'EIOPA RATES'!G36</f>
        <v>537.51147510865644</v>
      </c>
      <c r="Q28" s="83">
        <f>B27*EXP('EIOPA RATES'!Q36)*(DATA!$C$14-DATA!$C$15)</f>
        <v>502.28634641936048</v>
      </c>
      <c r="R28" s="85">
        <f>C27*EXP('EIOPA RATES'!Q36)*(DATA!$C$14-DATA!$C$15)</f>
        <v>125.57158660484012</v>
      </c>
      <c r="S28" s="60">
        <f t="shared" si="2"/>
        <v>621.90160756656064</v>
      </c>
      <c r="T28" s="81">
        <f t="shared" si="3"/>
        <v>48.81845920143077</v>
      </c>
    </row>
    <row r="29" spans="1:24" x14ac:dyDescent="0.25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F28*(1-'MORTALITY RATES MALE'!D88/1000)</f>
        <v>0.46754646467894379</v>
      </c>
      <c r="G29" s="64">
        <f>(1-DATA!$F$9)*$G28</f>
        <v>0.13173010901029461</v>
      </c>
      <c r="I29" s="58">
        <f>(D29-DATA!$C$11*((1+DATA!$C$10)^A29))*F29*G28*DATA!$F$9</f>
        <v>384.84124015444399</v>
      </c>
      <c r="J29" s="47">
        <f>MAX(D29,DATA!$C$4)*F28*('MORTALITY RATES MALE'!D88/1000)*G28</f>
        <v>464.71025601031073</v>
      </c>
      <c r="K29" s="47">
        <v>0</v>
      </c>
      <c r="L29" s="60">
        <f>D28*EXP('EIOPA RATES'!Q37)*DATA!$C$15*G29*F29</f>
        <v>67.973530202917644</v>
      </c>
      <c r="M29" s="47">
        <f>DATA!$C$13*((1+DATA!$C$10)^A29)*F29*G29</f>
        <v>5.1532866284753007</v>
      </c>
      <c r="N29" s="47">
        <f t="shared" si="1"/>
        <v>922.67831299614772</v>
      </c>
      <c r="O29" s="26">
        <f>N29*'EIOPA RATES'!G37</f>
        <v>469.80513720843817</v>
      </c>
      <c r="Q29" s="83">
        <f>B28*EXP('EIOPA RATES'!Q37)*(DATA!$C$14-DATA!$C$15)</f>
        <v>504.52412190529066</v>
      </c>
      <c r="R29" s="85">
        <f>C28*EXP('EIOPA RATES'!Q37)*(DATA!$C$14-DATA!$C$15)</f>
        <v>126.13103047632266</v>
      </c>
      <c r="S29" s="60">
        <f t="shared" si="2"/>
        <v>625.50186575313808</v>
      </c>
      <c r="T29" s="81">
        <f t="shared" si="3"/>
        <v>41.648244983487196</v>
      </c>
    </row>
    <row r="30" spans="1:24" x14ac:dyDescent="0.25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F29*(1-'MORTALITY RATES MALE'!D89/1000)</f>
        <v>0.42382320714490646</v>
      </c>
      <c r="G30" s="64">
        <f>(1-DATA!$F$9)*$G29</f>
        <v>0.12185035083452252</v>
      </c>
      <c r="I30" s="58">
        <f>(D30-DATA!$C$11*((1+DATA!$C$10)^A30))*F30*G29*DATA!$F$9</f>
        <v>324.39879252510366</v>
      </c>
      <c r="J30" s="47">
        <f>MAX(D30,DATA!$C$4)*F29*('MORTALITY RATES MALE'!D89/1000)*G29</f>
        <v>446.41324287495365</v>
      </c>
      <c r="K30" s="47">
        <v>0</v>
      </c>
      <c r="L30" s="60">
        <f>D29*EXP('EIOPA RATES'!Q38)*DATA!$C$15*G30*F30</f>
        <v>57.298097981418273</v>
      </c>
      <c r="M30" s="47">
        <f>DATA!$C$13*((1+DATA!$C$10)^A30)*F30*G30</f>
        <v>4.407437468896525</v>
      </c>
      <c r="N30" s="47">
        <f t="shared" si="1"/>
        <v>832.51757085037218</v>
      </c>
      <c r="O30" s="26">
        <f>N30*'EIOPA RATES'!G38</f>
        <v>412.38325312851458</v>
      </c>
      <c r="Q30" s="83">
        <f>B29*EXP('EIOPA RATES'!Q38)*(DATA!$C$14-DATA!$C$15)</f>
        <v>507.20161362011032</v>
      </c>
      <c r="R30" s="85">
        <f>C29*EXP('EIOPA RATES'!Q38)*(DATA!$C$14-DATA!$C$15)</f>
        <v>126.80040340502758</v>
      </c>
      <c r="S30" s="60">
        <f t="shared" si="2"/>
        <v>629.59457955624134</v>
      </c>
      <c r="T30" s="81">
        <f t="shared" si="3"/>
        <v>35.150439949534118</v>
      </c>
    </row>
    <row r="31" spans="1:24" x14ac:dyDescent="0.25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F30*(1-'MORTALITY RATES MALE'!D90/1000)</f>
        <v>0.37851190781931843</v>
      </c>
      <c r="G31" s="64">
        <f>(1-DATA!$F$9)*$G30</f>
        <v>0.11271157452193334</v>
      </c>
      <c r="I31" s="58">
        <f>(D31-DATA!$C$11*((1+DATA!$C$10)^A31))*F31*G30*DATA!$F$9</f>
        <v>269.51376662007675</v>
      </c>
      <c r="J31" s="47">
        <f>MAX(D31,DATA!$C$4)*F30*('MORTALITY RATES MALE'!D90/1000)*G30</f>
        <v>430.3687286958438</v>
      </c>
      <c r="K31" s="47">
        <v>0</v>
      </c>
      <c r="L31" s="60">
        <f>D30*EXP('EIOPA RATES'!Q39)*DATA!$C$15*G31*F31</f>
        <v>47.604132098270085</v>
      </c>
      <c r="M31" s="47">
        <f>DATA!$C$13*((1+DATA!$C$10)^A31)*F31*G31</f>
        <v>3.7138373288481654</v>
      </c>
      <c r="N31" s="47">
        <f t="shared" si="1"/>
        <v>751.20046474303876</v>
      </c>
      <c r="O31" s="26">
        <f>N31*'EIOPA RATES'!G39</f>
        <v>361.85486397729932</v>
      </c>
      <c r="Q31" s="83">
        <f>B30*EXP('EIOPA RATES'!Q39)*(DATA!$C$14-DATA!$C$15)</f>
        <v>510.0920166285681</v>
      </c>
      <c r="R31" s="85">
        <f>C30*EXP('EIOPA RATES'!Q39)*(DATA!$C$14-DATA!$C$15)</f>
        <v>127.52300415714203</v>
      </c>
      <c r="S31" s="60">
        <f t="shared" si="2"/>
        <v>633.90118345686199</v>
      </c>
      <c r="T31" s="81">
        <f t="shared" si="3"/>
        <v>29.236669157927988</v>
      </c>
    </row>
    <row r="32" spans="1:24" x14ac:dyDescent="0.25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F31*(1-'MORTALITY RATES MALE'!D91/1000)</f>
        <v>0.33229496418945542</v>
      </c>
      <c r="G32" s="64">
        <f>(1-DATA!$F$9)*$G31</f>
        <v>0.10425820643278834</v>
      </c>
      <c r="I32" s="58">
        <f>(D32-DATA!$C$11*((1+DATA!$C$10)^A32))*F32*G31*DATA!$F$9</f>
        <v>220.26056148055787</v>
      </c>
      <c r="J32" s="47">
        <f>MAX(D32,DATA!$C$4)*F31*('MORTALITY RATES MALE'!D91/1000)*G31</f>
        <v>408.64821897055566</v>
      </c>
      <c r="K32" s="47">
        <v>0</v>
      </c>
      <c r="L32" s="60">
        <f>D31*EXP('EIOPA RATES'!Q40)*DATA!$C$15*G32*F32</f>
        <v>38.904788801544932</v>
      </c>
      <c r="M32" s="47">
        <f>DATA!$C$13*((1+DATA!$C$10)^A32)*F32*G32</f>
        <v>3.0761605240352128</v>
      </c>
      <c r="N32" s="47">
        <f t="shared" si="1"/>
        <v>670.88972977669368</v>
      </c>
      <c r="O32" s="26">
        <f>N32*'EIOPA RATES'!G40</f>
        <v>314.0480495383963</v>
      </c>
      <c r="Q32" s="83">
        <f>B31*EXP('EIOPA RATES'!Q40)*(DATA!$C$14-DATA!$C$15)</f>
        <v>513.3587764398261</v>
      </c>
      <c r="R32" s="85">
        <f>C31*EXP('EIOPA RATES'!Q40)*(DATA!$C$14-DATA!$C$15)</f>
        <v>128.33969410995653</v>
      </c>
      <c r="S32" s="60">
        <f t="shared" si="2"/>
        <v>638.62231002574742</v>
      </c>
      <c r="T32" s="81">
        <f t="shared" si="3"/>
        <v>23.91863342071003</v>
      </c>
    </row>
    <row r="33" spans="1:20" x14ac:dyDescent="0.25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F32*(1-'MORTALITY RATES MALE'!D92/1000)</f>
        <v>0.28638541758610514</v>
      </c>
      <c r="G33" s="64">
        <f>(1-DATA!$F$9)*$G32</f>
        <v>9.6438840950329216E-2</v>
      </c>
      <c r="I33" s="58">
        <f>(D33-DATA!$C$11*((1+DATA!$C$10)^A33))*F33*G32*DATA!$F$9</f>
        <v>176.74678146718986</v>
      </c>
      <c r="J33" s="47">
        <f>MAX(D33,DATA!$C$4)*F32*('MORTALITY RATES MALE'!D92/1000)*G32</f>
        <v>377.9563501341284</v>
      </c>
      <c r="K33" s="47">
        <v>0</v>
      </c>
      <c r="L33" s="60">
        <f>D32*EXP('EIOPA RATES'!Q41)*DATA!$C$15*G33*F33</f>
        <v>31.219105598488053</v>
      </c>
      <c r="M33" s="47">
        <f>DATA!$C$13*((1+DATA!$C$10)^A33)*F33*G33</f>
        <v>2.5013705928338634</v>
      </c>
      <c r="N33" s="47">
        <f t="shared" si="1"/>
        <v>588.42360779264015</v>
      </c>
      <c r="O33" s="26">
        <f>N33*'EIOPA RATES'!G41</f>
        <v>267.62419802521123</v>
      </c>
      <c r="Q33" s="83">
        <f>B32*EXP('EIOPA RATES'!Q41)*(DATA!$C$14-DATA!$C$15)</f>
        <v>516.73694398399039</v>
      </c>
      <c r="R33" s="85">
        <f>C32*EXP('EIOPA RATES'!Q41)*(DATA!$C$14-DATA!$C$15)</f>
        <v>129.1842359959976</v>
      </c>
      <c r="S33" s="60">
        <f t="shared" si="2"/>
        <v>643.41980938715415</v>
      </c>
      <c r="T33" s="81">
        <f t="shared" si="3"/>
        <v>19.211247962288926</v>
      </c>
    </row>
    <row r="34" spans="1:20" x14ac:dyDescent="0.25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F33*(1-'MORTALITY RATES MALE'!D93/1000)</f>
        <v>0.24178105776446565</v>
      </c>
      <c r="G34" s="64">
        <f>(1-DATA!$F$9)*$G33</f>
        <v>8.9205927879054528E-2</v>
      </c>
      <c r="I34" s="58">
        <f>(D34-DATA!$C$11*((1+DATA!$C$10)^A34))*F34*G33*DATA!$F$9</f>
        <v>139.04294089571204</v>
      </c>
      <c r="J34" s="47">
        <f>MAX(D34,DATA!$C$4)*F33*('MORTALITY RATES MALE'!D93/1000)*G33</f>
        <v>342.17203411274085</v>
      </c>
      <c r="K34" s="47">
        <v>0</v>
      </c>
      <c r="L34" s="60">
        <f>D33*EXP('EIOPA RATES'!Q42)*DATA!$C$15*G34*F34</f>
        <v>24.559549026396326</v>
      </c>
      <c r="M34" s="47">
        <f>DATA!$C$13*((1+DATA!$C$10)^A34)*F34*G34</f>
        <v>1.9924678254759505</v>
      </c>
      <c r="N34" s="47">
        <f t="shared" si="1"/>
        <v>507.76699186032516</v>
      </c>
      <c r="O34" s="26">
        <f>N34*'EIOPA RATES'!G42</f>
        <v>224.2083513036128</v>
      </c>
      <c r="Q34" s="83">
        <f>B33*EXP('EIOPA RATES'!Q42)*(DATA!$C$14-DATA!$C$15)</f>
        <v>520.54267315245465</v>
      </c>
      <c r="R34" s="85">
        <f>C33*EXP('EIOPA RATES'!Q42)*(DATA!$C$14-DATA!$C$15)</f>
        <v>130.13566828811366</v>
      </c>
      <c r="S34" s="60">
        <f t="shared" si="2"/>
        <v>648.68587361509242</v>
      </c>
      <c r="T34" s="81">
        <f t="shared" si="3"/>
        <v>15.125463636873095</v>
      </c>
    </row>
    <row r="35" spans="1:20" x14ac:dyDescent="0.25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F34*(1-'MORTALITY RATES MALE'!D94/1000)</f>
        <v>0.19953762503048048</v>
      </c>
      <c r="G35" s="64">
        <f>(1-DATA!$F$9)*$G34</f>
        <v>8.2515483288125441E-2</v>
      </c>
      <c r="I35" s="58">
        <f>(D35-DATA!$C$11*((1+DATA!$C$10)^A35))*F35*G34*DATA!$F$9</f>
        <v>106.91411301488404</v>
      </c>
      <c r="J35" s="47">
        <f>MAX(D35,DATA!$C$4)*F34*('MORTALITY RATES MALE'!D94/1000)*G34</f>
        <v>301.93434821553006</v>
      </c>
      <c r="K35" s="47">
        <v>0</v>
      </c>
      <c r="L35" s="60">
        <f>D34*EXP('EIOPA RATES'!Q43)*DATA!$C$15*G35*F35</f>
        <v>18.88465398073734</v>
      </c>
      <c r="M35" s="47">
        <f>DATA!$C$13*((1+DATA!$C$10)^A35)*F35*G35</f>
        <v>1.5514427246086666</v>
      </c>
      <c r="N35" s="47">
        <f t="shared" si="1"/>
        <v>429.28455793576012</v>
      </c>
      <c r="O35" s="26">
        <f>N35*'EIOPA RATES'!G43</f>
        <v>184.04628486751668</v>
      </c>
      <c r="Q35" s="83">
        <f>B34*EXP('EIOPA RATES'!Q43)*(DATA!$C$14-DATA!$C$15)</f>
        <v>524.32519088723791</v>
      </c>
      <c r="R35" s="85">
        <f>C34*EXP('EIOPA RATES'!Q43)*(DATA!$C$14-DATA!$C$15)</f>
        <v>131.08129772180948</v>
      </c>
      <c r="S35" s="60">
        <f t="shared" si="2"/>
        <v>653.85504588443871</v>
      </c>
      <c r="T35" s="81">
        <f t="shared" si="3"/>
        <v>11.638579923494973</v>
      </c>
    </row>
    <row r="36" spans="1:20" x14ac:dyDescent="0.25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F35*(1-'MORTALITY RATES MALE'!D95/1000)</f>
        <v>0.16076360942014253</v>
      </c>
      <c r="G36" s="64">
        <f>(1-DATA!$F$9)*$G35</f>
        <v>7.6326822041516043E-2</v>
      </c>
      <c r="I36" s="58">
        <f>(D36-DATA!$C$11*((1+DATA!$C$10)^A36))*F36*G35*DATA!$F$9</f>
        <v>80.298169663325453</v>
      </c>
      <c r="J36" s="47">
        <f>MAX(D36,DATA!$C$4)*F35*('MORTALITY RATES MALE'!D95/1000)*G35</f>
        <v>258.34748404361784</v>
      </c>
      <c r="K36" s="47">
        <v>0</v>
      </c>
      <c r="L36" s="60">
        <f>D35*EXP('EIOPA RATES'!Q44)*DATA!$C$15*G36*F36</f>
        <v>14.183457692342072</v>
      </c>
      <c r="M36" s="47">
        <f>DATA!$C$13*((1+DATA!$C$10)^A36)*F36*G36</f>
        <v>1.1793442695858409</v>
      </c>
      <c r="N36" s="47">
        <f t="shared" si="1"/>
        <v>354.00845566887119</v>
      </c>
      <c r="O36" s="26">
        <f>N36*'EIOPA RATES'!G44</f>
        <v>147.28749484836609</v>
      </c>
      <c r="Q36" s="83">
        <f>B35*EXP('EIOPA RATES'!Q44)*(DATA!$C$14-DATA!$C$15)</f>
        <v>528.40768738218912</v>
      </c>
      <c r="R36" s="85">
        <f>C35*EXP('EIOPA RATES'!Q44)*(DATA!$C$14-DATA!$C$15)</f>
        <v>132.10192184554728</v>
      </c>
      <c r="S36" s="60">
        <f t="shared" si="2"/>
        <v>659.33026495815056</v>
      </c>
      <c r="T36" s="81">
        <f t="shared" si="3"/>
        <v>8.7463370100128515</v>
      </c>
    </row>
    <row r="37" spans="1:20" x14ac:dyDescent="0.25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F36*(1-'MORTALITY RATES MALE'!D96/1000)</f>
        <v>0.12646144753308092</v>
      </c>
      <c r="G37" s="64">
        <f>(1-DATA!$F$9)*$G36</f>
        <v>7.060231038840234E-2</v>
      </c>
      <c r="I37" s="58">
        <f>(D37-DATA!$C$11*((1+DATA!$C$10)^A37))*F37*G36*DATA!$F$9</f>
        <v>58.91426123268154</v>
      </c>
      <c r="J37" s="47">
        <f>MAX(D37,DATA!$C$4)*F36*('MORTALITY RATES MALE'!D96/1000)*G36</f>
        <v>213.17277111319396</v>
      </c>
      <c r="K37" s="47">
        <v>0</v>
      </c>
      <c r="L37" s="60">
        <f>D36*EXP('EIOPA RATES'!Q45)*DATA!$C$15*G37*F37</f>
        <v>10.406370900589794</v>
      </c>
      <c r="M37" s="47">
        <f>DATA!$C$13*((1+DATA!$C$10)^A37)*F37*G37</f>
        <v>0.87529189294184584</v>
      </c>
      <c r="N37" s="47">
        <f t="shared" si="1"/>
        <v>283.36869513940718</v>
      </c>
      <c r="O37" s="26">
        <f>N37*'EIOPA RATES'!G45</f>
        <v>114.35045972573491</v>
      </c>
      <c r="Q37" s="83">
        <f>B36*EXP('EIOPA RATES'!Q45)*(DATA!$C$14-DATA!$C$15)</f>
        <v>532.81222072374385</v>
      </c>
      <c r="R37" s="85">
        <f>C36*EXP('EIOPA RATES'!Q45)*(DATA!$C$14-DATA!$C$15)</f>
        <v>133.20305518093596</v>
      </c>
      <c r="S37" s="60">
        <f t="shared" si="2"/>
        <v>665.13998401173797</v>
      </c>
      <c r="T37" s="81">
        <f t="shared" si="3"/>
        <v>6.4201974483760686</v>
      </c>
    </row>
    <row r="38" spans="1:20" x14ac:dyDescent="0.25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F37*(1-'MORTALITY RATES MALE'!D97/1000)</f>
        <v>9.6521773177263584E-2</v>
      </c>
      <c r="G38" s="64">
        <f>(1-DATA!$F$9)*$G37</f>
        <v>6.5307137109272162E-2</v>
      </c>
      <c r="I38" s="58">
        <f>(D38-DATA!$C$11*((1+DATA!$C$10)^A38))*F38*G37*DATA!$F$9</f>
        <v>41.935827704263417</v>
      </c>
      <c r="J38" s="47">
        <f>MAX(D38,DATA!$C$4)*F37*('MORTALITY RATES MALE'!D97/1000)*G37</f>
        <v>173.52313870425075</v>
      </c>
      <c r="K38" s="47">
        <v>0</v>
      </c>
      <c r="L38" s="60">
        <f>D37*EXP('EIOPA RATES'!Q46)*DATA!$C$15*G38*F38</f>
        <v>7.4074124566887045</v>
      </c>
      <c r="M38" s="47">
        <f>DATA!$C$13*((1+DATA!$C$10)^A38)*F38*G38</f>
        <v>0.63032125691708207</v>
      </c>
      <c r="N38" s="47">
        <f t="shared" si="1"/>
        <v>223.49670012211999</v>
      </c>
      <c r="O38" s="26">
        <f>N38*'EIOPA RATES'!G46</f>
        <v>87.485819371335126</v>
      </c>
      <c r="Q38" s="83">
        <f>B37*EXP('EIOPA RATES'!Q46)*(DATA!$C$14-DATA!$C$15)</f>
        <v>537.19570082991515</v>
      </c>
      <c r="R38" s="85">
        <f>C37*EXP('EIOPA RATES'!Q46)*(DATA!$C$14-DATA!$C$15)</f>
        <v>134.29892520747879</v>
      </c>
      <c r="S38" s="60">
        <f t="shared" si="2"/>
        <v>670.8643047804768</v>
      </c>
      <c r="T38" s="81">
        <f t="shared" si="3"/>
        <v>4.5717122700758521</v>
      </c>
    </row>
    <row r="39" spans="1:20" x14ac:dyDescent="0.25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F38*(1-'MORTALITY RATES MALE'!D98/1000)</f>
        <v>7.1734046529360204E-2</v>
      </c>
      <c r="G39" s="64">
        <f>(1-DATA!$F$9)*$G38</f>
        <v>6.0409101826076755E-2</v>
      </c>
      <c r="I39" s="58">
        <f>(D39-DATA!$C$11*((1+DATA!$C$10)^A39))*F39*G38*DATA!$F$9</f>
        <v>29.072056854208078</v>
      </c>
      <c r="J39" s="47">
        <f>MAX(D39,DATA!$C$4)*F38*('MORTALITY RATES MALE'!D98/1000)*G38</f>
        <v>134.01084583145874</v>
      </c>
      <c r="K39" s="47">
        <v>0</v>
      </c>
      <c r="L39" s="60">
        <f>D38*EXP('EIOPA RATES'!Q47)*DATA!$C$15*G39*F39</f>
        <v>5.135225199845399</v>
      </c>
      <c r="M39" s="47">
        <f>DATA!$C$13*((1+DATA!$C$10)^A39)*F39*G39</f>
        <v>0.4419813015842754</v>
      </c>
      <c r="N39" s="47">
        <f t="shared" si="1"/>
        <v>168.66010918709648</v>
      </c>
      <c r="O39" s="26">
        <f>N39*'EIOPA RATES'!G47</f>
        <v>64.027505966505501</v>
      </c>
      <c r="Q39" s="83">
        <f>B38*EXP('EIOPA RATES'!Q47)*(DATA!$C$14-DATA!$C$15)</f>
        <v>541.73104374692946</v>
      </c>
      <c r="R39" s="85">
        <f>C38*EXP('EIOPA RATES'!Q47)*(DATA!$C$14-DATA!$C$15)</f>
        <v>135.43276093673236</v>
      </c>
      <c r="S39" s="60">
        <f t="shared" si="2"/>
        <v>676.72182338207756</v>
      </c>
      <c r="T39" s="81">
        <f t="shared" si="3"/>
        <v>3.1702693220099514</v>
      </c>
    </row>
    <row r="40" spans="1:20" x14ac:dyDescent="0.25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F39*(1-'MORTALITY RATES MALE'!D99/1000)</f>
        <v>5.1795523104075224E-2</v>
      </c>
      <c r="G40" s="64">
        <f>(1-DATA!$F$9)*$G39</f>
        <v>5.5878419189121002E-2</v>
      </c>
      <c r="I40" s="58">
        <f>(D40-DATA!$C$11*((1+DATA!$C$10)^A40))*F40*G39*DATA!$F$9</f>
        <v>19.585109399918476</v>
      </c>
      <c r="J40" s="47">
        <f>MAX(D40,DATA!$C$4)*F39*('MORTALITY RATES MALE'!D99/1000)*G39</f>
        <v>100.57313779949958</v>
      </c>
      <c r="K40" s="47">
        <v>0</v>
      </c>
      <c r="L40" s="60">
        <f>D39*EXP('EIOPA RATES'!Q48)*DATA!$C$15*G40*F40</f>
        <v>3.4594905152492661</v>
      </c>
      <c r="M40" s="47">
        <f>DATA!$C$13*((1+DATA!$C$10)^A40)*F40*G40</f>
        <v>0.3011013442603262</v>
      </c>
      <c r="N40" s="47">
        <f t="shared" si="1"/>
        <v>123.91883905892766</v>
      </c>
      <c r="O40" s="26">
        <f>N40*'EIOPA RATES'!G48</f>
        <v>45.612762395713716</v>
      </c>
      <c r="Q40" s="83">
        <f>B39*EXP('EIOPA RATES'!Q48)*(DATA!$C$14-DATA!$C$15)</f>
        <v>546.42146038328121</v>
      </c>
      <c r="R40" s="85">
        <f>C39*EXP('EIOPA RATES'!Q48)*(DATA!$C$14-DATA!$C$15)</f>
        <v>136.6053650958203</v>
      </c>
      <c r="S40" s="60">
        <f t="shared" si="2"/>
        <v>682.72572413484113</v>
      </c>
      <c r="T40" s="81">
        <f t="shared" si="3"/>
        <v>2.1361948755093678</v>
      </c>
    </row>
    <row r="41" spans="1:20" x14ac:dyDescent="0.25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F40*(1-'MORTALITY RATES MALE'!D100/1000)</f>
        <v>3.6298378212799652E-2</v>
      </c>
      <c r="G41" s="64">
        <f>(1-DATA!$F$9)*$G40</f>
        <v>5.1687537749936931E-2</v>
      </c>
      <c r="I41" s="58">
        <f>(D41-DATA!$C$11*((1+DATA!$C$10)^A41))*F41*G40*DATA!$F$9</f>
        <v>12.808467860164221</v>
      </c>
      <c r="J41" s="47">
        <f>MAX(D41,DATA!$C$4)*F40*('MORTALITY RATES MALE'!D100/1000)*G40</f>
        <v>72.948988071510755</v>
      </c>
      <c r="K41" s="47">
        <v>0</v>
      </c>
      <c r="L41" s="60">
        <f>D40*EXP('EIOPA RATES'!Q49)*DATA!$C$15*G41*F41</f>
        <v>2.2624850254677153</v>
      </c>
      <c r="M41" s="47">
        <f>DATA!$C$13*((1+DATA!$C$10)^A41)*F41*G41</f>
        <v>0.19909006888149297</v>
      </c>
      <c r="N41" s="47">
        <f t="shared" si="1"/>
        <v>88.219031026024169</v>
      </c>
      <c r="O41" s="26">
        <f>N41*'EIOPA RATES'!G49</f>
        <v>31.478449905928066</v>
      </c>
      <c r="Q41" s="83">
        <f>B40*EXP('EIOPA RATES'!Q49)*(DATA!$C$14-DATA!$C$15)</f>
        <v>551.27028850852037</v>
      </c>
      <c r="R41" s="85">
        <f>C40*EXP('EIOPA RATES'!Q49)*(DATA!$C$14-DATA!$C$15)</f>
        <v>137.81757212713009</v>
      </c>
      <c r="S41" s="60">
        <f t="shared" si="2"/>
        <v>688.88877056676904</v>
      </c>
      <c r="T41" s="81">
        <f t="shared" si="3"/>
        <v>1.3972703334179928</v>
      </c>
    </row>
    <row r="42" spans="1:20" x14ac:dyDescent="0.25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F41*(1-'MORTALITY RATES MALE'!D101/1000)</f>
        <v>2.4642309427137556E-2</v>
      </c>
      <c r="G42" s="64">
        <f>(1-DATA!$F$9)*$G41</f>
        <v>4.7810972418691665E-2</v>
      </c>
      <c r="I42" s="58">
        <f>(D42-DATA!$C$11*((1+DATA!$C$10)^A42))*F42*G41*DATA!$F$9</f>
        <v>8.1163426111105164</v>
      </c>
      <c r="J42" s="47">
        <f>MAX(D42,DATA!$C$4)*F41*('MORTALITY RATES MALE'!D101/1000)*G41</f>
        <v>51.214277537690947</v>
      </c>
      <c r="K42" s="47">
        <v>0</v>
      </c>
      <c r="L42" s="60">
        <f>D41*EXP('EIOPA RATES'!Q50)*DATA!$C$15*G42*F42</f>
        <v>1.433676838777219</v>
      </c>
      <c r="M42" s="47">
        <f>DATA!$C$13*((1+DATA!$C$10)^A42)*F42*G42</f>
        <v>0.12752216768530814</v>
      </c>
      <c r="N42" s="47">
        <f t="shared" si="1"/>
        <v>60.891819155263988</v>
      </c>
      <c r="O42" s="26">
        <f>N42*'EIOPA RATES'!G50</f>
        <v>21.05810179339511</v>
      </c>
      <c r="Q42" s="83">
        <f>B41*EXP('EIOPA RATES'!Q50)*(DATA!$C$14-DATA!$C$15)</f>
        <v>556.28099668581945</v>
      </c>
      <c r="R42" s="85">
        <f>C41*EXP('EIOPA RATES'!Q50)*(DATA!$C$14-DATA!$C$15)</f>
        <v>139.07024917145486</v>
      </c>
      <c r="S42" s="60">
        <f t="shared" si="2"/>
        <v>695.22372368958895</v>
      </c>
      <c r="T42" s="81">
        <f t="shared" si="3"/>
        <v>0.88550666456902472</v>
      </c>
    </row>
    <row r="43" spans="1:20" x14ac:dyDescent="0.25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F42*(1-'MORTALITY RATES MALE'!D102/1000)</f>
        <v>1.6151421236759757E-2</v>
      </c>
      <c r="G43" s="64">
        <f>(1-DATA!$F$9)*$G42</f>
        <v>4.422514948728979E-2</v>
      </c>
      <c r="I43" s="58">
        <f>(D43-DATA!$C$11*((1+DATA!$C$10)^A43))*F43*G42*DATA!$F$9</f>
        <v>4.9665123392398982</v>
      </c>
      <c r="J43" s="47">
        <f>MAX(D43,DATA!$C$4)*F42*('MORTALITY RATES MALE'!D102/1000)*G42</f>
        <v>34.830220686371774</v>
      </c>
      <c r="K43" s="47">
        <v>0</v>
      </c>
      <c r="L43" s="60">
        <f>D42*EXP('EIOPA RATES'!Q51)*DATA!$C$15*G43*F43</f>
        <v>0.8772931970690897</v>
      </c>
      <c r="M43" s="47">
        <f>DATA!$C$13*((1+DATA!$C$10)^A43)*F43*G43</f>
        <v>7.8860028240576946E-2</v>
      </c>
      <c r="N43" s="47">
        <f t="shared" si="1"/>
        <v>40.752886250921335</v>
      </c>
      <c r="O43" s="26">
        <f>N43*'EIOPA RATES'!G51</f>
        <v>13.656363762781771</v>
      </c>
      <c r="Q43" s="83">
        <f>B42*EXP('EIOPA RATES'!Q51)*(DATA!$C$14-DATA!$C$15)</f>
        <v>561.45718837824779</v>
      </c>
      <c r="R43" s="85">
        <f>C42*EXP('EIOPA RATES'!Q51)*(DATA!$C$14-DATA!$C$15)</f>
        <v>140.36429709456195</v>
      </c>
      <c r="S43" s="60">
        <f t="shared" si="2"/>
        <v>701.74262544456917</v>
      </c>
      <c r="T43" s="81">
        <f t="shared" si="3"/>
        <v>0.54189629046963539</v>
      </c>
    </row>
    <row r="44" spans="1:20" x14ac:dyDescent="0.25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F43*(1-'MORTALITY RATES MALE'!D103/1000)</f>
        <v>1.0104321696063135E-2</v>
      </c>
      <c r="G44" s="64">
        <f>(1-DATA!$F$9)*$G43</f>
        <v>4.0908263275743061E-2</v>
      </c>
      <c r="I44" s="58">
        <f>(D44-DATA!$C$11*((1+DATA!$C$10)^A44))*F44*G43*DATA!$F$9</f>
        <v>2.9002084294650432</v>
      </c>
      <c r="J44" s="47">
        <f>MAX(D44,DATA!$C$4)*F43*('MORTALITY RATES MALE'!D103/1000)*G43</f>
        <v>23.15441987686917</v>
      </c>
      <c r="K44" s="47">
        <v>0</v>
      </c>
      <c r="L44" s="60">
        <f>D43*EXP('EIOPA RATES'!Q52)*DATA!$C$15*G44*F44</f>
        <v>0.51230060070531325</v>
      </c>
      <c r="M44" s="47">
        <f>DATA!$C$13*((1+DATA!$C$10)^A44)*F44*G44</f>
        <v>4.6547381339061354E-2</v>
      </c>
      <c r="N44" s="47">
        <f t="shared" si="1"/>
        <v>26.613476288378585</v>
      </c>
      <c r="O44" s="26">
        <f>N44*'EIOPA RATES'!G52</f>
        <v>8.6432129932709536</v>
      </c>
      <c r="Q44" s="83">
        <f>B43*EXP('EIOPA RATES'!Q52)*(DATA!$C$14-DATA!$C$15)</f>
        <v>566.57655123128723</v>
      </c>
      <c r="R44" s="85">
        <f>C43*EXP('EIOPA RATES'!Q52)*(DATA!$C$14-DATA!$C$15)</f>
        <v>141.64413780782181</v>
      </c>
      <c r="S44" s="60">
        <f t="shared" si="2"/>
        <v>708.17414165776995</v>
      </c>
      <c r="T44" s="81">
        <f t="shared" si="3"/>
        <v>0.31645833516888849</v>
      </c>
    </row>
    <row r="45" spans="1:20" x14ac:dyDescent="0.25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F44*(1-'MORTALITY RATES MALE'!D104/1000)</f>
        <v>5.9619600361381104E-3</v>
      </c>
      <c r="G45" s="64">
        <f>(1-DATA!$F$9)*$G44</f>
        <v>3.7840143530062334E-2</v>
      </c>
      <c r="I45" s="58">
        <f>(D45-DATA!$C$11*((1+DATA!$C$10)^A45))*F45*G44*DATA!$F$9</f>
        <v>1.5982852054032981</v>
      </c>
      <c r="J45" s="47">
        <f>MAX(D45,DATA!$C$4)*F44*('MORTALITY RATES MALE'!D104/1000)*G44</f>
        <v>14.814270603476466</v>
      </c>
      <c r="K45" s="47">
        <v>0</v>
      </c>
      <c r="L45" s="60">
        <f>D44*EXP('EIOPA RATES'!Q53)*DATA!$C$15*G45*F45</f>
        <v>0.28232688349048457</v>
      </c>
      <c r="M45" s="47">
        <f>DATA!$C$13*((1+DATA!$C$10)^A45)*F45*G45</f>
        <v>2.5913081081752904E-2</v>
      </c>
      <c r="N45" s="47">
        <f t="shared" si="1"/>
        <v>16.720795773452</v>
      </c>
      <c r="O45" s="26">
        <f>N45*'EIOPA RATES'!G53</f>
        <v>5.2597568261988714</v>
      </c>
      <c r="Q45" s="83">
        <f>B44*EXP('EIOPA RATES'!Q53)*(DATA!$C$14-DATA!$C$15)</f>
        <v>572.08733957286222</v>
      </c>
      <c r="R45" s="85">
        <f>C44*EXP('EIOPA RATES'!Q53)*(DATA!$C$14-DATA!$C$15)</f>
        <v>143.02183489321555</v>
      </c>
      <c r="S45" s="60">
        <f t="shared" si="2"/>
        <v>715.08326138499604</v>
      </c>
      <c r="T45" s="81">
        <f t="shared" si="3"/>
        <v>0.17440410992526412</v>
      </c>
    </row>
    <row r="46" spans="1:20" x14ac:dyDescent="0.25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F45*(1-'MORTALITY RATES MALE'!D105/1000)</f>
        <v>3.3207961794132334E-3</v>
      </c>
      <c r="G46" s="64">
        <f>(1-DATA!$F$9)*$G45</f>
        <v>3.5002132765307663E-2</v>
      </c>
      <c r="I46" s="58">
        <f>(D46-DATA!$C$11*((1+DATA!$C$10)^A46))*F46*G45*DATA!$F$9</f>
        <v>0.83130736254522997</v>
      </c>
      <c r="J46" s="47">
        <f>MAX(D46,DATA!$C$4)*F45*('MORTALITY RATES MALE'!D105/1000)*G45</f>
        <v>8.8203163839596286</v>
      </c>
      <c r="K46" s="47">
        <v>0</v>
      </c>
      <c r="L46" s="60">
        <f>D45*EXP('EIOPA RATES'!Q54)*DATA!$C$15*G46*F46</f>
        <v>0.14684594294953474</v>
      </c>
      <c r="M46" s="47">
        <f>DATA!$C$13*((1+DATA!$C$10)^A46)*F46*G46</f>
        <v>1.3618024732483943E-2</v>
      </c>
      <c r="N46" s="47">
        <f t="shared" si="1"/>
        <v>9.8120877141868768</v>
      </c>
      <c r="O46" s="26">
        <f>N46*'EIOPA RATES'!G54</f>
        <v>2.9901582597426</v>
      </c>
      <c r="Q46" s="83">
        <f>B45*EXP('EIOPA RATES'!Q54)*(DATA!$C$14-DATA!$C$15)</f>
        <v>577.53347540376308</v>
      </c>
      <c r="R46" s="85">
        <f>C45*EXP('EIOPA RATES'!Q54)*(DATA!$C$14-DATA!$C$15)</f>
        <v>144.38336885094077</v>
      </c>
      <c r="S46" s="60">
        <f t="shared" si="2"/>
        <v>721.90322622997132</v>
      </c>
      <c r="T46" s="81">
        <f t="shared" si="3"/>
        <v>9.0713929199272569E-2</v>
      </c>
    </row>
    <row r="47" spans="1:20" x14ac:dyDescent="0.25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F46*(1-'MORTALITY RATES MALE'!D106/1000)</f>
        <v>1.7377387021499915E-3</v>
      </c>
      <c r="G47" s="64">
        <f>(1-DATA!$F$9)*$G46</f>
        <v>3.237697280790959E-2</v>
      </c>
      <c r="I47" s="58">
        <f>(D47-DATA!$C$11*((1+DATA!$C$10)^A47))*F47*G46*DATA!$F$9</f>
        <v>0.40612192750754056</v>
      </c>
      <c r="J47" s="47">
        <f>MAX(D47,DATA!$C$4)*F46*('MORTALITY RATES MALE'!D106/1000)*G46</f>
        <v>4.935606303847587</v>
      </c>
      <c r="K47" s="47">
        <v>0</v>
      </c>
      <c r="L47" s="60">
        <f>D46*EXP('EIOPA RATES'!Q55)*DATA!$C$15*G47*F47</f>
        <v>7.1739643488251653E-2</v>
      </c>
      <c r="M47" s="47">
        <f>DATA!$C$13*((1+DATA!$C$10)^A47)*F47*G47</f>
        <v>6.723544382400355E-3</v>
      </c>
      <c r="N47" s="47">
        <f t="shared" si="1"/>
        <v>5.4201914192257803</v>
      </c>
      <c r="O47" s="26">
        <f>N47*'EIOPA RATES'!G55</f>
        <v>1.6005636736727742</v>
      </c>
      <c r="Q47" s="83">
        <f>B46*EXP('EIOPA RATES'!Q55)*(DATA!$C$14-DATA!$C$15)</f>
        <v>582.89514528361326</v>
      </c>
      <c r="R47" s="85">
        <f>C46*EXP('EIOPA RATES'!Q55)*(DATA!$C$14-DATA!$C$15)</f>
        <v>145.72378632090332</v>
      </c>
      <c r="S47" s="60">
        <f t="shared" si="2"/>
        <v>728.61220806013409</v>
      </c>
      <c r="T47" s="81">
        <f t="shared" si="3"/>
        <v>4.4317517522594968E-2</v>
      </c>
    </row>
    <row r="48" spans="1:20" x14ac:dyDescent="0.25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F47*(1-'MORTALITY RATES MALE'!D107/1000)</f>
        <v>8.5008976531734395E-4</v>
      </c>
      <c r="G48" s="64">
        <f>(1-DATA!$F$9)*$G47</f>
        <v>2.9948699847316372E-2</v>
      </c>
      <c r="I48" s="58">
        <f>(D48-DATA!$C$11*((1+DATA!$C$10)^A48))*F48*G47*DATA!$F$9</f>
        <v>0.18559034989081247</v>
      </c>
      <c r="J48" s="47">
        <f>MAX(D48,DATA!$C$4)*F47*('MORTALITY RATES MALE'!D107/1000)*G47</f>
        <v>2.5852707565100794</v>
      </c>
      <c r="K48" s="47">
        <v>0</v>
      </c>
      <c r="L48" s="60">
        <f>D47*EXP('EIOPA RATES'!Q56)*DATA!$C$15*G48*F48</f>
        <v>3.2783891033144871E-2</v>
      </c>
      <c r="M48" s="47">
        <f>DATA!$C$13*((1+DATA!$C$10)^A48)*F48*G48</f>
        <v>3.1032766551304814E-3</v>
      </c>
      <c r="N48" s="47">
        <f t="shared" si="1"/>
        <v>2.8067482740891672</v>
      </c>
      <c r="O48" s="26">
        <f>N48*'EIOPA RATES'!G56</f>
        <v>0.80264113583677199</v>
      </c>
      <c r="Q48" s="83">
        <f>B47*EXP('EIOPA RATES'!Q56)*(DATA!$C$14-DATA!$C$15)</f>
        <v>588.66697920111062</v>
      </c>
      <c r="R48" s="85">
        <f>C47*EXP('EIOPA RATES'!Q56)*(DATA!$C$14-DATA!$C$15)</f>
        <v>147.16674480027766</v>
      </c>
      <c r="S48" s="60">
        <f t="shared" si="2"/>
        <v>735.83062072473319</v>
      </c>
      <c r="T48" s="81">
        <f t="shared" si="3"/>
        <v>2.0252511364714905E-2</v>
      </c>
    </row>
    <row r="49" spans="1:20" x14ac:dyDescent="0.25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F48*(1-'MORTALITY RATES MALE'!D108/1000)</f>
        <v>3.8679189733070057E-4</v>
      </c>
      <c r="G49" s="64">
        <f>(1-DATA!$F$9)*$G48</f>
        <v>2.7702547358767645E-2</v>
      </c>
      <c r="I49" s="58">
        <f>(D49-DATA!$C$11*((1+DATA!$C$10)^A49))*F49*G48*DATA!$F$9</f>
        <v>7.8863589390817654E-2</v>
      </c>
      <c r="J49" s="47">
        <f>MAX(D49,DATA!$C$4)*F48*('MORTALITY RATES MALE'!D108/1000)*G48</f>
        <v>1.2601901541957994</v>
      </c>
      <c r="K49" s="47">
        <v>0</v>
      </c>
      <c r="L49" s="60">
        <f>D48*EXP('EIOPA RATES'!Q57)*DATA!$C$15*G49*F49</f>
        <v>1.3931056765660794E-2</v>
      </c>
      <c r="M49" s="47">
        <f>DATA!$C$13*((1+DATA!$C$10)^A49)*F49*G49</f>
        <v>1.3322170241200925E-3</v>
      </c>
      <c r="N49" s="47">
        <f t="shared" si="1"/>
        <v>1.3543170173763979</v>
      </c>
      <c r="O49" s="26">
        <f>N49*'EIOPA RATES'!G57</f>
        <v>0.37515253767062523</v>
      </c>
      <c r="Q49" s="83">
        <f>B48*EXP('EIOPA RATES'!Q57)*(DATA!$C$14-DATA!$C$15)</f>
        <v>594.34542827579469</v>
      </c>
      <c r="R49" s="85">
        <f>C48*EXP('EIOPA RATES'!Q57)*(DATA!$C$14-DATA!$C$15)</f>
        <v>148.58635706894867</v>
      </c>
      <c r="S49" s="60">
        <f t="shared" si="2"/>
        <v>742.93045312771926</v>
      </c>
      <c r="T49" s="81">
        <f t="shared" si="3"/>
        <v>8.6060428013248255E-3</v>
      </c>
    </row>
    <row r="50" spans="1:20" x14ac:dyDescent="0.25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F49*(1-'MORTALITY RATES MALE'!D109/1000)</f>
        <v>1.6284281962035426E-4</v>
      </c>
      <c r="G50" s="64">
        <f>(1-DATA!$F$9)*$G49</f>
        <v>2.5624856306860073E-2</v>
      </c>
      <c r="I50" s="58">
        <f>(D50-DATA!$C$11*((1+DATA!$C$10)^A50))*F50*G49*DATA!$F$9</f>
        <v>3.1013604203344553E-2</v>
      </c>
      <c r="J50" s="47">
        <f>MAX(D50,DATA!$C$4)*F49*('MORTALITY RATES MALE'!D109/1000)*G49</f>
        <v>0.56899953488127786</v>
      </c>
      <c r="K50" s="47">
        <v>0</v>
      </c>
      <c r="L50" s="60">
        <f>D49*EXP('EIOPA RATES'!Q58)*DATA!$C$15*G50*F50</f>
        <v>5.4785062364341363E-3</v>
      </c>
      <c r="M50" s="47">
        <f>DATA!$C$13*((1+DATA!$C$10)^A50)*F50*G50</f>
        <v>5.2918573602810744E-4</v>
      </c>
      <c r="N50" s="47">
        <f t="shared" si="1"/>
        <v>0.6060208310570846</v>
      </c>
      <c r="O50" s="26">
        <f>N50*'EIOPA RATES'!G58</f>
        <v>0.16258064437527681</v>
      </c>
      <c r="Q50" s="83">
        <f>B49*EXP('EIOPA RATES'!Q58)*(DATA!$C$14-DATA!$C$15)</f>
        <v>600.18349247417552</v>
      </c>
      <c r="R50" s="85">
        <f>C49*EXP('EIOPA RATES'!Q58)*(DATA!$C$14-DATA!$C$15)</f>
        <v>150.04587311854388</v>
      </c>
      <c r="S50" s="60">
        <f t="shared" si="2"/>
        <v>750.22883640698342</v>
      </c>
      <c r="T50" s="81">
        <f t="shared" si="3"/>
        <v>3.3844030097829351E-3</v>
      </c>
    </row>
    <row r="51" spans="1:20" x14ac:dyDescent="0.25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F50*(1-'MORTALITY RATES MALE'!D110/1000)</f>
        <v>6.3102952340431104E-5</v>
      </c>
      <c r="G51" s="64">
        <f>(1-DATA!$F$9)*$G50</f>
        <v>2.3702992083845568E-2</v>
      </c>
      <c r="I51" s="58">
        <f>(D51-DATA!$C$11*((1+DATA!$C$10)^A51))*F51*G50*DATA!$F$9</f>
        <v>1.1227773337424791E-2</v>
      </c>
      <c r="J51" s="47">
        <f>MAX(D51,DATA!$C$4)*F50*('MORTALITY RATES MALE'!D110/1000)*G50</f>
        <v>0.2367522583656749</v>
      </c>
      <c r="K51" s="47">
        <v>0</v>
      </c>
      <c r="L51" s="60">
        <f>D50*EXP('EIOPA RATES'!Q59)*DATA!$C$15*G51*F51</f>
        <v>1.9833800325548853E-3</v>
      </c>
      <c r="M51" s="47">
        <f>DATA!$C$13*((1+DATA!$C$10)^A51)*F51*G51</f>
        <v>1.9347778154702149E-4</v>
      </c>
      <c r="N51" s="47">
        <f t="shared" si="1"/>
        <v>0.25015688951720161</v>
      </c>
      <c r="O51" s="26">
        <f>N51*'EIOPA RATES'!G59</f>
        <v>6.4984776905018762E-2</v>
      </c>
      <c r="Q51" s="83">
        <f>B50*EXP('EIOPA RATES'!Q59)*(DATA!$C$14-DATA!$C$15)</f>
        <v>606.18477569710365</v>
      </c>
      <c r="R51" s="85">
        <f>C50*EXP('EIOPA RATES'!Q59)*(DATA!$C$14-DATA!$C$15)</f>
        <v>151.54619392427591</v>
      </c>
      <c r="S51" s="60">
        <f t="shared" si="2"/>
        <v>757.73077614359806</v>
      </c>
      <c r="T51" s="81">
        <f t="shared" si="3"/>
        <v>1.2252537613108162E-3</v>
      </c>
    </row>
    <row r="52" spans="1:20" x14ac:dyDescent="0.25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F51*(1-'MORTALITY RATES MALE'!D111/1000)</f>
        <v>2.2387143569922296E-5</v>
      </c>
      <c r="G52" s="64">
        <f>(1-DATA!$F$9)*$G51</f>
        <v>2.1925267677557151E-2</v>
      </c>
      <c r="I52" s="58">
        <f>(D52-DATA!$C$11*((1+DATA!$C$10)^A52))*F52*G51*DATA!$F$9</f>
        <v>3.7202474753350624E-3</v>
      </c>
      <c r="J52" s="47">
        <f>MAX(D52,DATA!$C$4)*F51*('MORTALITY RATES MALE'!D111/1000)*G51</f>
        <v>9.0265143296431802E-2</v>
      </c>
      <c r="K52" s="47">
        <v>0</v>
      </c>
      <c r="L52" s="60">
        <f>D51*EXP('EIOPA RATES'!Q60)*DATA!$C$15*G52*F52</f>
        <v>6.571834349779292E-4</v>
      </c>
      <c r="M52" s="47">
        <f>DATA!$C$13*((1+DATA!$C$10)^A52)*F52*G52</f>
        <v>6.4762262004904969E-5</v>
      </c>
      <c r="N52" s="47">
        <f t="shared" si="1"/>
        <v>9.4707336468749695E-2</v>
      </c>
      <c r="O52" s="26">
        <f>N52*'EIOPA RATES'!G60</f>
        <v>2.383042067023881E-2</v>
      </c>
      <c r="Q52" s="83">
        <f>B51*EXP('EIOPA RATES'!Q60)*(DATA!$C$14-DATA!$C$15)</f>
        <v>612.06135260519977</v>
      </c>
      <c r="R52" s="85">
        <f>C51*EXP('EIOPA RATES'!Q60)*(DATA!$C$14-DATA!$C$15)</f>
        <v>153.01533815129994</v>
      </c>
      <c r="S52" s="60">
        <f t="shared" si="2"/>
        <v>765.0766259942377</v>
      </c>
      <c r="T52" s="81">
        <f t="shared" si="3"/>
        <v>4.0598201040841549E-4</v>
      </c>
    </row>
    <row r="53" spans="1:20" ht="15.75" thickBot="1" x14ac:dyDescent="0.3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76">
        <f t="shared" si="0"/>
        <v>94452.009095448186</v>
      </c>
      <c r="F53" s="44">
        <f>F52*(1-'MORTALITY RATES MALE'!D112/1000)</f>
        <v>7.2322014303359302E-6</v>
      </c>
      <c r="G53" s="64">
        <f>(1-DATA!$F$9)*$G52</f>
        <v>2.0280872601740364E-2</v>
      </c>
      <c r="I53" s="58">
        <f>(D53-DATA!$C$11*((1+DATA!$C$10)^A53))*F53*G52*DATA!$F$9</f>
        <v>1.1226394257667011E-3</v>
      </c>
      <c r="J53" s="47">
        <f>MAX(D53,DATA!$C$4)*F52*('MORTALITY RATES MALE'!D112/1000)*G52</f>
        <v>3.1384151174440711E-2</v>
      </c>
      <c r="K53" s="59">
        <f>G53*F53*D53</f>
        <v>1.3853782043761361E-2</v>
      </c>
      <c r="L53" s="77">
        <f>D52*EXP('EIOPA RATES'!Q61)*DATA!$C$15*G53*F53</f>
        <v>1.9831589837695203E-4</v>
      </c>
      <c r="M53" s="47">
        <f>DATA!$C$13*((1+DATA!$C$10)^A53)*F53*G53</f>
        <v>1.9739481596786886E-5</v>
      </c>
      <c r="N53" s="48">
        <f t="shared" si="1"/>
        <v>4.6578628023942512E-2</v>
      </c>
      <c r="O53" s="76">
        <f>N53*'EIOPA RATES'!G61</f>
        <v>1.1350533409704553E-2</v>
      </c>
      <c r="Q53" s="84">
        <f>B52*EXP('EIOPA RATES'!Q61)*(DATA!$C$14-DATA!$C$15)</f>
        <v>618.09085706632754</v>
      </c>
      <c r="R53" s="86">
        <f>C52*EXP('EIOPA RATES'!Q61)*(DATA!$C$14-DATA!$C$15)</f>
        <v>154.52271426658189</v>
      </c>
      <c r="S53" s="60">
        <f t="shared" si="2"/>
        <v>772.61355159342793</v>
      </c>
      <c r="T53" s="82">
        <f t="shared" si="3"/>
        <v>1.2251174876304859E-4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AB484-F26E-44B2-84E5-78BF00FEFD40}">
  <dimension ref="A1:X53"/>
  <sheetViews>
    <sheetView topLeftCell="C1" workbookViewId="0">
      <selection activeCell="G4" sqref="G4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67259.004399416983</v>
      </c>
    </row>
    <row r="4" spans="1:24" x14ac:dyDescent="0.25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F3*(1-'MORTALITY RATES MALE'!D63/1000)</f>
        <v>0.99406075000000005</v>
      </c>
      <c r="G4" s="64">
        <f>(1-DATA!$C$12-DATA!F10)*$G3</f>
        <v>0.44999999999999996</v>
      </c>
      <c r="I4" s="58">
        <f>(D4-DATA!$C$11*((1+DATA!$C$10)^A4))*F4*G3*(DATA!$C$12+DATA!F10)</f>
        <v>38220.701738494441</v>
      </c>
      <c r="J4" s="47">
        <f>MAX(D4,DATA!$C$4)*F3*('MORTALITY RATES MALE'!D63/1000)*G3</f>
        <v>415.7475</v>
      </c>
      <c r="K4" s="47">
        <v>0</v>
      </c>
      <c r="L4" s="60">
        <f>D3*EXP('EIOPA RATES'!Q12)*DATA!$C$15*G4*F4</f>
        <v>447.7796749036799</v>
      </c>
      <c r="M4" s="47">
        <f>DATA!$C$13*((1+DATA!$C$10)^A4)*F4*G4</f>
        <v>22.8136942125</v>
      </c>
      <c r="N4" s="47">
        <f t="shared" ref="N4:N53" si="1">SUM(I4:M4)</f>
        <v>39107.042607610616</v>
      </c>
      <c r="O4" s="26">
        <f>N4*'EIOPA RATES'!G12</f>
        <v>38286.186763403253</v>
      </c>
      <c r="Q4" s="83">
        <f>B3*EXP('EIOPA RATES'!Q12)*(DATA!$C$14-DATA!$C$15)</f>
        <v>457.60511999999983</v>
      </c>
      <c r="R4" s="85">
        <f>C3*EXP('EIOPA RATES'!Q12)*(DATA!$C$14-DATA!$C$15)</f>
        <v>114.40127999999996</v>
      </c>
      <c r="S4" s="60">
        <f>Q4+R4-M4</f>
        <v>549.19270578749979</v>
      </c>
      <c r="T4" s="81">
        <f>S4*F4*G3</f>
        <v>545.93091300965136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F4*(1-'MORTALITY RATES MALE'!D64/1000)</f>
        <v>0.98761736750578999</v>
      </c>
      <c r="G5" s="64">
        <f>(1-DATA!$C$12)*$G4</f>
        <v>0.38249999999999995</v>
      </c>
      <c r="I5" s="58">
        <f>(D5-DATA!$C$11*((1+DATA!$C$10)^A5))*F5*G4*DATA!$C$12</f>
        <v>4650.6498128537778</v>
      </c>
      <c r="J5" s="47">
        <f>MAX(D5,DATA!$C$4)*F4*('MORTALITY RATES MALE'!D64/1000)*G4</f>
        <v>202.96654856761501</v>
      </c>
      <c r="K5" s="47">
        <v>0</v>
      </c>
      <c r="L5" s="60">
        <f>D4*EXP('EIOPA RATES'!Q13)*DATA!$C$15*G5*F5</f>
        <v>377.36359805943079</v>
      </c>
      <c r="M5" s="47">
        <f>DATA!$C$13*((1+DATA!$C$10)^A5)*F5*G5</f>
        <v>19.65126471255158</v>
      </c>
      <c r="N5" s="47">
        <f t="shared" si="1"/>
        <v>5250.6312241933756</v>
      </c>
      <c r="O5" s="26">
        <f>N5*'EIOPA RATES'!G13</f>
        <v>5037.7498784681975</v>
      </c>
      <c r="Q5" s="83">
        <f>B4*EXP('EIOPA RATES'!Q13)*(DATA!$C$14-DATA!$C$15)</f>
        <v>456.65875094864623</v>
      </c>
      <c r="R5" s="85">
        <f>C4*EXP('EIOPA RATES'!Q13)*(DATA!$C$14-DATA!$C$15)</f>
        <v>114.16468773716156</v>
      </c>
      <c r="S5" s="60">
        <f t="shared" ref="S5:S53" si="2">Q5+R5-M5</f>
        <v>551.17217397325624</v>
      </c>
      <c r="T5" s="81">
        <f t="shared" ref="T5:T53" si="3">S5*F5*G4</f>
        <v>244.95624517585975</v>
      </c>
      <c r="W5" s="67" t="s">
        <v>71</v>
      </c>
      <c r="X5" s="70">
        <f>SUMPRODUCT(I4:I53,'EIOPA RATES'!G12:G61)</f>
        <v>62292.511904257801</v>
      </c>
    </row>
    <row r="6" spans="1:24" x14ac:dyDescent="0.25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F5*(1-'MORTALITY RATES MALE'!D65/1000)</f>
        <v>0.98064236922864867</v>
      </c>
      <c r="G6" s="64">
        <f>(1-DATA!$C$12)*$G5</f>
        <v>0.32512499999999994</v>
      </c>
      <c r="I6" s="58">
        <f>(D6-DATA!$C$11*((1+DATA!$C$10)^A6))*F6*G5*DATA!$C$12</f>
        <v>3926.8635085402448</v>
      </c>
      <c r="J6" s="47">
        <f>MAX(D6,DATA!$C$4)*F5*('MORTALITY RATES MALE'!D65/1000)*G5</f>
        <v>186.75557887045741</v>
      </c>
      <c r="K6" s="47">
        <v>0</v>
      </c>
      <c r="L6" s="60">
        <f>D5*EXP('EIOPA RATES'!Q14)*DATA!$C$15*G6*F6</f>
        <v>318.6358984292533</v>
      </c>
      <c r="M6" s="47">
        <f>DATA!$C$13*((1+DATA!$C$10)^A6)*F6*G6</f>
        <v>16.917318979217452</v>
      </c>
      <c r="N6" s="47">
        <f t="shared" si="1"/>
        <v>4449.1723048191734</v>
      </c>
      <c r="O6" s="26">
        <f>N6*'EIOPA RATES'!G14</f>
        <v>4173.0090428497151</v>
      </c>
      <c r="Q6" s="83">
        <f>B5*EXP('EIOPA RATES'!Q14)*(DATA!$C$14-DATA!$C$15)</f>
        <v>456.86261674469409</v>
      </c>
      <c r="R6" s="85">
        <f>C5*EXP('EIOPA RATES'!Q14)*(DATA!$C$14-DATA!$C$15)</f>
        <v>114.21565418617352</v>
      </c>
      <c r="S6" s="60">
        <f t="shared" si="2"/>
        <v>554.16095195165008</v>
      </c>
      <c r="T6" s="81">
        <f t="shared" si="3"/>
        <v>207.86339363737002</v>
      </c>
      <c r="W6" s="67" t="s">
        <v>70</v>
      </c>
      <c r="X6" s="70">
        <f>SUMPRODUCT(J4:J53,'EIOPA RATES'!G12:G61)</f>
        <v>2374.4612295526813</v>
      </c>
    </row>
    <row r="7" spans="1:24" x14ac:dyDescent="0.25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F6*(1-'MORTALITY RATES MALE'!D66/1000)</f>
        <v>0.97297945323986956</v>
      </c>
      <c r="G7" s="64">
        <f>(1-DATA!$C$12)*$G6</f>
        <v>0.27635624999999997</v>
      </c>
      <c r="I7" s="58">
        <f>(D7-DATA!$C$11*((1+DATA!$C$10)^A7))*F7*G6*DATA!$C$12</f>
        <v>3319.1794734561731</v>
      </c>
      <c r="J7" s="47">
        <f>MAX(D7,DATA!$C$4)*F6*('MORTALITY RATES MALE'!D66/1000)*G6</f>
        <v>174.39838925962684</v>
      </c>
      <c r="K7" s="47">
        <v>0</v>
      </c>
      <c r="L7" s="60">
        <f>D6*EXP('EIOPA RATES'!Q15)*DATA!$C$15*G7*F7</f>
        <v>269.32828905410906</v>
      </c>
      <c r="M7" s="47">
        <f>DATA!$C$13*((1+DATA!$C$10)^A7)*F7*G7</f>
        <v>14.55270251111811</v>
      </c>
      <c r="N7" s="47">
        <f t="shared" si="1"/>
        <v>3777.4588542810275</v>
      </c>
      <c r="O7" s="26">
        <f>N7*'EIOPA RATES'!G15</f>
        <v>3457.2705799832943</v>
      </c>
      <c r="Q7" s="83">
        <f>B6*EXP('EIOPA RATES'!Q15)*(DATA!$C$14-DATA!$C$15)</f>
        <v>457.88978008483207</v>
      </c>
      <c r="R7" s="85">
        <f>C6*EXP('EIOPA RATES'!Q15)*(DATA!$C$14-DATA!$C$15)</f>
        <v>114.47244502120802</v>
      </c>
      <c r="S7" s="60">
        <f t="shared" si="2"/>
        <v>557.80952259492199</v>
      </c>
      <c r="T7" s="81">
        <f t="shared" si="3"/>
        <v>176.45743355011825</v>
      </c>
      <c r="W7" s="67" t="s">
        <v>74</v>
      </c>
      <c r="X7" s="70">
        <f>SUMPRODUCT(K4:K53,'EIOPA RATES'!G12:G61)</f>
        <v>2.6064606139575056E-5</v>
      </c>
    </row>
    <row r="8" spans="1:24" x14ac:dyDescent="0.25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F7*(1-'MORTALITY RATES MALE'!D67/1000)</f>
        <v>0.96461204399748646</v>
      </c>
      <c r="G8" s="64">
        <f>(1-DATA!$C$12)*$G7</f>
        <v>0.23490281249999997</v>
      </c>
      <c r="I8" s="58">
        <f>(D8-DATA!$C$11*((1+DATA!$C$10)^A8))*F8*G7*DATA!$C$12</f>
        <v>2807.1492559490407</v>
      </c>
      <c r="J8" s="47">
        <f>MAX(D8,DATA!$C$4)*F7*('MORTALITY RATES MALE'!D67/1000)*G7</f>
        <v>162.38621467785882</v>
      </c>
      <c r="K8" s="47">
        <v>0</v>
      </c>
      <c r="L8" s="60">
        <f>D7*EXP('EIOPA RATES'!Q16)*DATA!$C$15*G8*F8</f>
        <v>227.78175489916322</v>
      </c>
      <c r="M8" s="47">
        <f>DATA!$C$13*((1+DATA!$C$10)^A8)*F8*G8</f>
        <v>12.50868799245848</v>
      </c>
      <c r="N8" s="47">
        <f t="shared" si="1"/>
        <v>3209.8259135185212</v>
      </c>
      <c r="O8" s="26">
        <f>N8*'EIOPA RATES'!G16</f>
        <v>2862.7599706255642</v>
      </c>
      <c r="Q8" s="83">
        <f>B7*EXP('EIOPA RATES'!Q16)*(DATA!$C$14-DATA!$C$15)</f>
        <v>459.5470431522653</v>
      </c>
      <c r="R8" s="85">
        <f>C7*EXP('EIOPA RATES'!Q16)*(DATA!$C$14-DATA!$C$15)</f>
        <v>114.88676078806633</v>
      </c>
      <c r="S8" s="60">
        <f t="shared" si="2"/>
        <v>561.92511594787311</v>
      </c>
      <c r="T8" s="81">
        <f t="shared" si="3"/>
        <v>149.79606842384413</v>
      </c>
      <c r="W8" s="67" t="s">
        <v>73</v>
      </c>
      <c r="X8" s="70">
        <f>SUMPRODUCT(L4:L53,'EIOPA RATES'!G12:G61)</f>
        <v>2456.7598051845116</v>
      </c>
    </row>
    <row r="9" spans="1:24" ht="15.75" thickBot="1" x14ac:dyDescent="0.3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F8*(1-'MORTALITY RATES MALE'!D68/1000)</f>
        <v>0.95541877997380709</v>
      </c>
      <c r="G9" s="64">
        <f>(1-DATA!$C$12)*$G8</f>
        <v>0.19966739062499997</v>
      </c>
      <c r="I9" s="58">
        <f>(D9-DATA!$C$11*((1+DATA!$C$10)^A9))*F9*G8*DATA!$C$12</f>
        <v>2373.728332826664</v>
      </c>
      <c r="J9" s="47">
        <f>MAX(D9,DATA!$C$4)*F8*('MORTALITY RATES MALE'!D68/1000)*G8</f>
        <v>152.31911843935569</v>
      </c>
      <c r="K9" s="47">
        <v>0</v>
      </c>
      <c r="L9" s="60">
        <f>D8*EXP('EIOPA RATES'!Q17)*DATA!$C$15*G9*F9</f>
        <v>192.6134299007918</v>
      </c>
      <c r="M9" s="47">
        <f>DATA!$C$13*((1+DATA!$C$10)^A9)*F9*G9</f>
        <v>10.741673581969716</v>
      </c>
      <c r="N9" s="47">
        <f t="shared" si="1"/>
        <v>2729.4025547487813</v>
      </c>
      <c r="O9" s="26">
        <f>N9*'EIOPA RATES'!G17</f>
        <v>2370.2944218666948</v>
      </c>
      <c r="Q9" s="83">
        <f>B8*EXP('EIOPA RATES'!Q17)*(DATA!$C$14-DATA!$C$15)</f>
        <v>461.57001416860459</v>
      </c>
      <c r="R9" s="85">
        <f>C8*EXP('EIOPA RATES'!Q17)*(DATA!$C$14-DATA!$C$15)</f>
        <v>115.39250354215115</v>
      </c>
      <c r="S9" s="60">
        <f t="shared" si="2"/>
        <v>566.22084412878598</v>
      </c>
      <c r="T9" s="81">
        <f t="shared" si="3"/>
        <v>127.07726029981168</v>
      </c>
      <c r="W9" s="68" t="s">
        <v>72</v>
      </c>
      <c r="X9" s="71">
        <f>SUMPRODUCT(M4:M53,'EIOPA RATES'!G12:G61)</f>
        <v>135.2714343573555</v>
      </c>
    </row>
    <row r="10" spans="1:24" ht="15.75" thickBot="1" x14ac:dyDescent="0.3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F9*(1-'MORTALITY RATES MALE'!D69/1000)</f>
        <v>0.9452800574102932</v>
      </c>
      <c r="G10" s="64">
        <f>(1-DATA!$C$12)*$G9</f>
        <v>0.16971728203124997</v>
      </c>
      <c r="I10" s="58">
        <f>(D10-DATA!$C$11*((1+DATA!$C$10)^A10))*F10*G9*DATA!$C$12</f>
        <v>2006.7170388339184</v>
      </c>
      <c r="J10" s="47">
        <f>MAX(D10,DATA!$C$4)*F9*('MORTALITY RATES MALE'!D69/1000)*G9</f>
        <v>143.53518149476034</v>
      </c>
      <c r="K10" s="47">
        <v>0</v>
      </c>
      <c r="L10" s="60">
        <f>D9*EXP('EIOPA RATES'!Q18)*DATA!$C$15*G10*F10</f>
        <v>162.83348802006091</v>
      </c>
      <c r="M10" s="47">
        <f>DATA!$C$13*((1+DATA!$C$10)^A10)*F10*G10</f>
        <v>9.2142028801186644</v>
      </c>
      <c r="N10" s="47">
        <f t="shared" si="1"/>
        <v>2322.2999112288585</v>
      </c>
      <c r="O10" s="26">
        <f>N10*'EIOPA RATES'!G18</f>
        <v>1962.0964310885154</v>
      </c>
      <c r="Q10" s="83">
        <f>B9*EXP('EIOPA RATES'!Q18)*(DATA!$C$14-DATA!$C$15)</f>
        <v>463.99051262311571</v>
      </c>
      <c r="R10" s="85">
        <f>C9*EXP('EIOPA RATES'!Q18)*(DATA!$C$14-DATA!$C$15)</f>
        <v>115.99762815577893</v>
      </c>
      <c r="S10" s="60">
        <f t="shared" si="2"/>
        <v>570.7739378987759</v>
      </c>
      <c r="T10" s="81">
        <f t="shared" si="3"/>
        <v>107.72878768881867</v>
      </c>
    </row>
    <row r="11" spans="1:24" ht="15.75" thickBot="1" x14ac:dyDescent="0.3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F10*(1-'MORTALITY RATES MALE'!D70/1000)</f>
        <v>0.93406394086989775</v>
      </c>
      <c r="G11" s="64">
        <f>(1-DATA!$C$12)*$G10</f>
        <v>0.14425968972656247</v>
      </c>
      <c r="I11" s="58">
        <f>(D11-DATA!$C$11*((1+DATA!$C$10)^A11))*F11*G10*DATA!$C$12</f>
        <v>1695.688078347084</v>
      </c>
      <c r="J11" s="47">
        <f>MAX(D11,DATA!$C$4)*F10*('MORTALITY RATES MALE'!D70/1000)*G10</f>
        <v>135.78859786695691</v>
      </c>
      <c r="K11" s="47">
        <v>0</v>
      </c>
      <c r="L11" s="60">
        <f>D10*EXP('EIOPA RATES'!Q19)*DATA!$C$15*G11*F11</f>
        <v>137.59590340198233</v>
      </c>
      <c r="M11" s="47">
        <f>DATA!$C$13*((1+DATA!$C$10)^A11)*F11*G11</f>
        <v>7.8939246910758127</v>
      </c>
      <c r="N11" s="47">
        <f t="shared" si="1"/>
        <v>1976.9665043070991</v>
      </c>
      <c r="O11" s="26">
        <f>N11*'EIOPA RATES'!G19</f>
        <v>1623.7286989703653</v>
      </c>
      <c r="Q11" s="83">
        <f>B10*EXP('EIOPA RATES'!Q19)*(DATA!$C$14-DATA!$C$15)</f>
        <v>466.80536833792246</v>
      </c>
      <c r="R11" s="85">
        <f>C10*EXP('EIOPA RATES'!Q19)*(DATA!$C$14-DATA!$C$15)</f>
        <v>116.70134208448061</v>
      </c>
      <c r="S11" s="60">
        <f t="shared" si="2"/>
        <v>575.61278573132734</v>
      </c>
      <c r="T11" s="81">
        <f t="shared" si="3"/>
        <v>91.25004909746626</v>
      </c>
      <c r="W11" s="66" t="s">
        <v>75</v>
      </c>
      <c r="X11" s="69">
        <f>DATA!C4-X3</f>
        <v>2740.9956005830172</v>
      </c>
    </row>
    <row r="12" spans="1:24" x14ac:dyDescent="0.25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F11*(1-'MORTALITY RATES MALE'!D71/1000)</f>
        <v>0.92188797839060632</v>
      </c>
      <c r="G12" s="64">
        <f>(1-DATA!$C$12)*$G11</f>
        <v>0.12262073626757809</v>
      </c>
      <c r="I12" s="58">
        <f>(D12-DATA!$C$11*((1+DATA!$C$10)^A12))*F12*G11*DATA!$C$12</f>
        <v>1431.9216219448385</v>
      </c>
      <c r="J12" s="47">
        <f>MAX(D12,DATA!$C$4)*F11*('MORTALITY RATES MALE'!D71/1000)*G11</f>
        <v>126.12399756062092</v>
      </c>
      <c r="K12" s="47">
        <v>0</v>
      </c>
      <c r="L12" s="60">
        <f>D11*EXP('EIOPA RATES'!Q20)*DATA!$C$15*G12*F12</f>
        <v>116.1931925553091</v>
      </c>
      <c r="M12" s="47">
        <f>DATA!$C$13*((1+DATA!$C$10)^A12)*F12*G12</f>
        <v>6.7548175241294892</v>
      </c>
      <c r="N12" s="47">
        <f t="shared" si="1"/>
        <v>1680.9936295848979</v>
      </c>
      <c r="O12" s="26">
        <f>N12*'EIOPA RATES'!G20</f>
        <v>1341.418736570919</v>
      </c>
      <c r="Q12" s="83">
        <f>B11*EXP('EIOPA RATES'!Q20)*(DATA!$C$14-DATA!$C$15)</f>
        <v>469.88388598655206</v>
      </c>
      <c r="R12" s="85">
        <f>C11*EXP('EIOPA RATES'!Q20)*(DATA!$C$14-DATA!$C$15)</f>
        <v>117.47097149663801</v>
      </c>
      <c r="S12" s="60">
        <f t="shared" si="2"/>
        <v>580.6000399590605</v>
      </c>
      <c r="T12" s="81">
        <f t="shared" si="3"/>
        <v>77.214738839102054</v>
      </c>
    </row>
    <row r="13" spans="1:24" ht="15.75" thickBot="1" x14ac:dyDescent="0.3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F12*(1-'MORTALITY RATES MALE'!D72/1000)</f>
        <v>0.90863777466599593</v>
      </c>
      <c r="G13" s="64">
        <f>(1-DATA!$C$12)*$G12</f>
        <v>0.10422762582744137</v>
      </c>
      <c r="I13" s="58">
        <f>(D13-DATA!$C$11*((1+DATA!$C$10)^A13))*F13*G12*DATA!$C$12</f>
        <v>1206.908087793056</v>
      </c>
      <c r="J13" s="47">
        <f>MAX(D13,DATA!$C$4)*F12*('MORTALITY RATES MALE'!D72/1000)*G12</f>
        <v>117.37113382548601</v>
      </c>
      <c r="K13" s="47">
        <v>0</v>
      </c>
      <c r="L13" s="60">
        <f>D12*EXP('EIOPA RATES'!Q21)*DATA!$C$15*G13*F13</f>
        <v>97.934934814049384</v>
      </c>
      <c r="M13" s="47">
        <f>DATA!$C$13*((1+DATA!$C$10)^A13)*F13*G13</f>
        <v>5.7722529567611165</v>
      </c>
      <c r="N13" s="47">
        <f t="shared" si="1"/>
        <v>1427.9864093893525</v>
      </c>
      <c r="O13" s="26">
        <f>N13*'EIOPA RATES'!G21</f>
        <v>1107.7348963093207</v>
      </c>
      <c r="Q13" s="83">
        <f>B12*EXP('EIOPA RATES'!Q21)*(DATA!$C$14-DATA!$C$15)</f>
        <v>472.73302600322535</v>
      </c>
      <c r="R13" s="85">
        <f>C12*EXP('EIOPA RATES'!Q21)*(DATA!$C$14-DATA!$C$15)</f>
        <v>118.18325650080634</v>
      </c>
      <c r="S13" s="60">
        <f t="shared" si="2"/>
        <v>585.14402954727052</v>
      </c>
      <c r="T13" s="81">
        <f t="shared" si="3"/>
        <v>65.195479724130493</v>
      </c>
    </row>
    <row r="14" spans="1:24" x14ac:dyDescent="0.25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F13*(1-'MORTALITY RATES MALE'!D73/1000)</f>
        <v>0.89446296177656215</v>
      </c>
      <c r="G14" s="64">
        <f>(1-DATA!$C$12)*$G13</f>
        <v>8.8593481953325157E-2</v>
      </c>
      <c r="I14" s="58">
        <f>(D14-DATA!$C$11*((1+DATA!$C$10)^A14))*F14*G13*DATA!$C$12</f>
        <v>1018.1673428301428</v>
      </c>
      <c r="J14" s="47">
        <f>MAX(D14,DATA!$C$4)*F13*('MORTALITY RATES MALE'!D73/1000)*G13</f>
        <v>107.60468569146526</v>
      </c>
      <c r="K14" s="47">
        <v>0</v>
      </c>
      <c r="L14" s="60">
        <f>D13*EXP('EIOPA RATES'!Q22)*DATA!$C$15*G14*F14</f>
        <v>82.61983378481392</v>
      </c>
      <c r="M14" s="47">
        <f>DATA!$C$13*((1+DATA!$C$10)^A14)*F14*G14</f>
        <v>4.9264720875030692</v>
      </c>
      <c r="N14" s="47">
        <f t="shared" si="1"/>
        <v>1213.3183343939249</v>
      </c>
      <c r="O14" s="26">
        <f>N14*'EIOPA RATES'!G22</f>
        <v>912.99668293817547</v>
      </c>
      <c r="Q14" s="83">
        <f>B13*EXP('EIOPA RATES'!Q22)*(DATA!$C$14-DATA!$C$15)</f>
        <v>476.61984649345004</v>
      </c>
      <c r="R14" s="85">
        <f>C13*EXP('EIOPA RATES'!Q22)*(DATA!$C$14-DATA!$C$15)</f>
        <v>119.15496162336251</v>
      </c>
      <c r="S14" s="60">
        <f t="shared" si="2"/>
        <v>590.84833602930951</v>
      </c>
      <c r="T14" s="81">
        <f t="shared" si="3"/>
        <v>55.083461488983019</v>
      </c>
      <c r="W14" s="73" t="s">
        <v>77</v>
      </c>
      <c r="X14" s="72">
        <f>SUM(T3:T53)</f>
        <v>2113.1455833519544</v>
      </c>
    </row>
    <row r="15" spans="1:24" x14ac:dyDescent="0.25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F14*(1-'MORTALITY RATES MALE'!D74/1000)</f>
        <v>0.8789076873596019</v>
      </c>
      <c r="G15" s="64">
        <f>(1-DATA!$C$12)*$G14</f>
        <v>7.5304459660326381E-2</v>
      </c>
      <c r="I15" s="58">
        <f>(D15-DATA!$C$11*((1+DATA!$C$10)^A15))*F15*G14*DATA!$C$12</f>
        <v>856.76048166583621</v>
      </c>
      <c r="J15" s="47">
        <f>MAX(D15,DATA!$C$4)*F14*('MORTALITY RATES MALE'!D74/1000)*G14</f>
        <v>101.12364813517375</v>
      </c>
      <c r="K15" s="47">
        <v>0</v>
      </c>
      <c r="L15" s="60">
        <f>D14*EXP('EIOPA RATES'!Q23)*DATA!$C$15*G15*F15</f>
        <v>69.52266658435245</v>
      </c>
      <c r="M15" s="47">
        <f>DATA!$C$13*((1+DATA!$C$10)^A15)*F15*G15</f>
        <v>4.1969715488721882</v>
      </c>
      <c r="N15" s="47">
        <f t="shared" si="1"/>
        <v>1031.6037679342346</v>
      </c>
      <c r="O15" s="26">
        <f>N15*'EIOPA RATES'!G23</f>
        <v>753.53588012448245</v>
      </c>
      <c r="Q15" s="83">
        <f>B14*EXP('EIOPA RATES'!Q23)*(DATA!$C$14-DATA!$C$15)</f>
        <v>480.19142458855589</v>
      </c>
      <c r="R15" s="85">
        <f>C14*EXP('EIOPA RATES'!Q23)*(DATA!$C$14-DATA!$C$15)</f>
        <v>120.04785614713897</v>
      </c>
      <c r="S15" s="60">
        <f t="shared" si="2"/>
        <v>596.04230918682265</v>
      </c>
      <c r="T15" s="81">
        <f t="shared" si="3"/>
        <v>46.411127859546461</v>
      </c>
      <c r="W15" s="74" t="s">
        <v>78</v>
      </c>
      <c r="X15" s="70">
        <f>DATA!C4-X3-X14</f>
        <v>627.85001723106279</v>
      </c>
    </row>
    <row r="16" spans="1:24" ht="15.75" thickBot="1" x14ac:dyDescent="0.3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F15*(1-'MORTALITY RATES MALE'!D75/1000)</f>
        <v>0.86194382856233609</v>
      </c>
      <c r="G16" s="64">
        <f>(1-DATA!$C$12)*$G15</f>
        <v>6.4008790711277422E-2</v>
      </c>
      <c r="I16" s="58">
        <f>(D16-DATA!$C$11*((1+DATA!$C$10)^A16))*F16*G15*DATA!$C$12</f>
        <v>719.27212175368879</v>
      </c>
      <c r="J16" s="47">
        <f>MAX(D16,DATA!$C$4)*F15*('MORTALITY RATES MALE'!D75/1000)*G15</f>
        <v>94.406027031930947</v>
      </c>
      <c r="K16" s="47">
        <v>0</v>
      </c>
      <c r="L16" s="60">
        <f>D15*EXP('EIOPA RATES'!Q24)*DATA!$C$15*G16*F16</f>
        <v>58.366297370337385</v>
      </c>
      <c r="M16" s="47">
        <f>DATA!$C$13*((1+DATA!$C$10)^A16)*F16*G16</f>
        <v>3.5685420947592168</v>
      </c>
      <c r="N16" s="47">
        <f t="shared" si="1"/>
        <v>875.6129882507164</v>
      </c>
      <c r="O16" s="26">
        <f>N16*'EIOPA RATES'!G24</f>
        <v>621.09920230634816</v>
      </c>
      <c r="Q16" s="83">
        <f>B15*EXP('EIOPA RATES'!Q24)*(DATA!$C$14-DATA!$C$15)</f>
        <v>483.61024766430512</v>
      </c>
      <c r="R16" s="85">
        <f>C15*EXP('EIOPA RATES'!Q24)*(DATA!$C$14-DATA!$C$15)</f>
        <v>120.90256191607628</v>
      </c>
      <c r="S16" s="60">
        <f t="shared" si="2"/>
        <v>600.94426748562216</v>
      </c>
      <c r="T16" s="81">
        <f t="shared" si="3"/>
        <v>39.006219276746371</v>
      </c>
      <c r="W16" s="75" t="s">
        <v>79</v>
      </c>
      <c r="X16" s="71">
        <f>(DATA!$C$14-DATA!$C$15)*X18*DATA!C4</f>
        <v>1914.0407629417118</v>
      </c>
    </row>
    <row r="17" spans="1:24" ht="15.75" thickBot="1" x14ac:dyDescent="0.3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F16*(1-'MORTALITY RATES MALE'!D76/1000)</f>
        <v>0.84323913031623632</v>
      </c>
      <c r="G17" s="64">
        <f>(1-DATA!$C$12)*$G16</f>
        <v>5.4407472104585804E-2</v>
      </c>
      <c r="I17" s="58">
        <f>(D17-DATA!$C$11*((1+DATA!$C$10)^A17))*F17*G16*DATA!$C$12</f>
        <v>601.67726787630875</v>
      </c>
      <c r="J17" s="47">
        <f>MAX(D17,DATA!$C$4)*F16*('MORTALITY RATES MALE'!D76/1000)*G16</f>
        <v>89.007476793258263</v>
      </c>
      <c r="K17" s="47">
        <v>0</v>
      </c>
      <c r="L17" s="60">
        <f>D16*EXP('EIOPA RATES'!Q25)*DATA!$C$15*G17*F17</f>
        <v>48.824144430282537</v>
      </c>
      <c r="M17" s="47">
        <f>DATA!$C$13*((1+DATA!$C$10)^A17)*F17*G17</f>
        <v>3.0267859456840531</v>
      </c>
      <c r="N17" s="47">
        <f t="shared" si="1"/>
        <v>742.53567504553359</v>
      </c>
      <c r="O17" s="26">
        <f>N17*'EIOPA RATES'!G25</f>
        <v>512.06273335225569</v>
      </c>
      <c r="Q17" s="83">
        <f>B16*EXP('EIOPA RATES'!Q25)*(DATA!$C$14-DATA!$C$15)</f>
        <v>486.49376679922625</v>
      </c>
      <c r="R17" s="85">
        <f>C16*EXP('EIOPA RATES'!Q25)*(DATA!$C$14-DATA!$C$15)</f>
        <v>121.62344169980656</v>
      </c>
      <c r="S17" s="60">
        <f t="shared" si="2"/>
        <v>605.09042255334873</v>
      </c>
      <c r="T17" s="81">
        <f t="shared" si="3"/>
        <v>32.659584323971288</v>
      </c>
    </row>
    <row r="18" spans="1:24" ht="15.75" thickBot="1" x14ac:dyDescent="0.3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F17*(1-'MORTALITY RATES MALE'!D77/1000)</f>
        <v>0.82299520181343011</v>
      </c>
      <c r="G18" s="64">
        <f>(1-DATA!$C$12)*$G17</f>
        <v>4.6246351288897931E-2</v>
      </c>
      <c r="I18" s="58">
        <f>(D18-DATA!$C$11*((1+DATA!$C$10)^A18))*F18*G17*DATA!$C$12</f>
        <v>501.95501773572209</v>
      </c>
      <c r="J18" s="47">
        <f>MAX(D18,DATA!$C$4)*F17*('MORTALITY RATES MALE'!D77/1000)*G17</f>
        <v>82.343140539812225</v>
      </c>
      <c r="K18" s="47">
        <v>0</v>
      </c>
      <c r="L18" s="60">
        <f>D17*EXP('EIOPA RATES'!Q26)*DATA!$C$15*G18*F18</f>
        <v>40.732216347645945</v>
      </c>
      <c r="M18" s="47">
        <f>DATA!$C$13*((1+DATA!$C$10)^A18)*F18*G18</f>
        <v>2.5612227911504144</v>
      </c>
      <c r="N18" s="47">
        <f t="shared" si="1"/>
        <v>627.59159741433064</v>
      </c>
      <c r="O18" s="26">
        <f>N18*'EIOPA RATES'!G26</f>
        <v>420.90481913961037</v>
      </c>
      <c r="Q18" s="83">
        <f>B17*EXP('EIOPA RATES'!Q26)*(DATA!$C$14-DATA!$C$15)</f>
        <v>489.23239117530414</v>
      </c>
      <c r="R18" s="85">
        <f>C17*EXP('EIOPA RATES'!Q26)*(DATA!$C$14-DATA!$C$15)</f>
        <v>122.30809779382604</v>
      </c>
      <c r="S18" s="60">
        <f t="shared" si="2"/>
        <v>608.97926617797975</v>
      </c>
      <c r="T18" s="81">
        <f t="shared" si="3"/>
        <v>27.268318487103915</v>
      </c>
      <c r="W18" s="66" t="s">
        <v>80</v>
      </c>
      <c r="X18" s="69">
        <f>SUMPRODUCT(O4:O53,A4:A53)/SUM(O4:O53)</f>
        <v>3.4179299338244862</v>
      </c>
    </row>
    <row r="19" spans="1:24" x14ac:dyDescent="0.25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F18*(1-'MORTALITY RATES MALE'!D78/1000)</f>
        <v>0.80079191877193023</v>
      </c>
      <c r="G19" s="64">
        <f>(1-DATA!$C$12)*$G18</f>
        <v>3.930939859556324E-2</v>
      </c>
      <c r="I19" s="58">
        <f>(D19-DATA!$C$11*((1+DATA!$C$10)^A19))*F19*G18*DATA!$C$12</f>
        <v>417.62411427490946</v>
      </c>
      <c r="J19" s="47">
        <f>MAX(D19,DATA!$C$4)*F18*('MORTALITY RATES MALE'!D78/1000)*G18</f>
        <v>77.223663205734013</v>
      </c>
      <c r="K19" s="47">
        <v>0</v>
      </c>
      <c r="L19" s="60">
        <f>D18*EXP('EIOPA RATES'!Q27)*DATA!$C$15*G19*F19</f>
        <v>33.889174671499148</v>
      </c>
      <c r="M19" s="47">
        <f>DATA!$C$13*((1+DATA!$C$10)^A19)*F19*G19</f>
        <v>2.1606719494073872</v>
      </c>
      <c r="N19" s="47">
        <f t="shared" si="1"/>
        <v>530.89762410155004</v>
      </c>
      <c r="O19" s="26">
        <f>N19*'EIOPA RATES'!G27</f>
        <v>346.15831509272493</v>
      </c>
      <c r="Q19" s="83">
        <f>B18*EXP('EIOPA RATES'!Q27)*(DATA!$C$14-DATA!$C$15)</f>
        <v>492.14927457160695</v>
      </c>
      <c r="R19" s="85">
        <f>C18*EXP('EIOPA RATES'!Q27)*(DATA!$C$14-DATA!$C$15)</f>
        <v>123.03731864290174</v>
      </c>
      <c r="S19" s="60">
        <f t="shared" si="2"/>
        <v>613.02592126510126</v>
      </c>
      <c r="T19" s="81">
        <f t="shared" si="3"/>
        <v>22.702620748374308</v>
      </c>
    </row>
    <row r="20" spans="1:24" x14ac:dyDescent="0.25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F19*(1-'MORTALITY RATES MALE'!D79/1000)</f>
        <v>0.77767464164498379</v>
      </c>
      <c r="G20" s="64">
        <f>(1-DATA!$C$12)*$G19</f>
        <v>3.3412988806228755E-2</v>
      </c>
      <c r="I20" s="58">
        <f>(D20-DATA!$C$11*((1+DATA!$C$10)^A20))*F20*G19*DATA!$C$12</f>
        <v>346.68176996481134</v>
      </c>
      <c r="J20" s="47">
        <f>MAX(D20,DATA!$C$4)*F19*('MORTALITY RATES MALE'!D79/1000)*G19</f>
        <v>68.728889484833573</v>
      </c>
      <c r="K20" s="47">
        <v>0</v>
      </c>
      <c r="L20" s="60">
        <f>D19*EXP('EIOPA RATES'!Q28)*DATA!$C$15*G20*F20</f>
        <v>28.132523590852326</v>
      </c>
      <c r="M20" s="47">
        <f>DATA!$C$13*((1+DATA!$C$10)^A20)*F20*G20</f>
        <v>1.8192240437867815</v>
      </c>
      <c r="N20" s="47">
        <f t="shared" si="1"/>
        <v>445.36240708428403</v>
      </c>
      <c r="O20" s="26">
        <f>N20*'EIOPA RATES'!G28</f>
        <v>282.40077165788938</v>
      </c>
      <c r="Q20" s="83">
        <f>B19*EXP('EIOPA RATES'!Q28)*(DATA!$C$14-DATA!$C$15)</f>
        <v>494.93408882265277</v>
      </c>
      <c r="R20" s="85">
        <f>C19*EXP('EIOPA RATES'!Q28)*(DATA!$C$14-DATA!$C$15)</f>
        <v>123.73352220566319</v>
      </c>
      <c r="S20" s="60">
        <f t="shared" si="2"/>
        <v>616.84838698452916</v>
      </c>
      <c r="T20" s="81">
        <f t="shared" si="3"/>
        <v>18.857007363446325</v>
      </c>
    </row>
    <row r="21" spans="1:24" x14ac:dyDescent="0.25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F20*(1-'MORTALITY RATES MALE'!D80/1000)</f>
        <v>0.75285926935573844</v>
      </c>
      <c r="G21" s="64">
        <f>(1-DATA!$C$12)*$G20</f>
        <v>2.8401040485294442E-2</v>
      </c>
      <c r="I21" s="58">
        <f>(D21-DATA!$C$11*((1+DATA!$C$10)^A21))*F21*G20*DATA!$C$12</f>
        <v>286.47584268946844</v>
      </c>
      <c r="J21" s="47">
        <f>MAX(D21,DATA!$C$4)*F20*('MORTALITY RATES MALE'!D80/1000)*G20</f>
        <v>62.974845124481106</v>
      </c>
      <c r="K21" s="47">
        <v>0</v>
      </c>
      <c r="L21" s="60">
        <f>D20*EXP('EIOPA RATES'!Q29)*DATA!$C$15*G21*F21</f>
        <v>23.247069905748727</v>
      </c>
      <c r="M21" s="47">
        <f>DATA!$C$13*((1+DATA!$C$10)^A21)*F21*G21</f>
        <v>1.5269371055519567</v>
      </c>
      <c r="N21" s="47">
        <f t="shared" si="1"/>
        <v>374.22469482525025</v>
      </c>
      <c r="O21" s="26">
        <f>N21*'EIOPA RATES'!G29</f>
        <v>231.09943367837533</v>
      </c>
      <c r="Q21" s="83">
        <f>B20*EXP('EIOPA RATES'!Q29)*(DATA!$C$14-DATA!$C$15)</f>
        <v>497.0179881475209</v>
      </c>
      <c r="R21" s="85">
        <f>C20*EXP('EIOPA RATES'!Q29)*(DATA!$C$14-DATA!$C$15)</f>
        <v>124.25449703688022</v>
      </c>
      <c r="S21" s="60">
        <f t="shared" si="2"/>
        <v>619.7455480788492</v>
      </c>
      <c r="T21" s="81">
        <f t="shared" si="3"/>
        <v>15.589871761681678</v>
      </c>
    </row>
    <row r="22" spans="1:24" x14ac:dyDescent="0.25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F21*(1-'MORTALITY RATES MALE'!D81/1000)</f>
        <v>0.725725694286669</v>
      </c>
      <c r="G22" s="64">
        <f>(1-DATA!$C$12)*$G21</f>
        <v>2.4140884412500275E-2</v>
      </c>
      <c r="I22" s="58">
        <f>(D22-DATA!$C$11*((1+DATA!$C$10)^A22))*F22*G21*DATA!$C$12</f>
        <v>235.1397370156794</v>
      </c>
      <c r="J22" s="47">
        <f>MAX(D22,DATA!$C$4)*F21*('MORTALITY RATES MALE'!D81/1000)*G21</f>
        <v>58.632124736176614</v>
      </c>
      <c r="K22" s="47">
        <v>0</v>
      </c>
      <c r="L22" s="60">
        <f>D21*EXP('EIOPA RATES'!Q30)*DATA!$C$15*G22*F22</f>
        <v>19.0813553484846</v>
      </c>
      <c r="M22" s="47">
        <f>DATA!$C$13*((1+DATA!$C$10)^A22)*F22*G22</f>
        <v>1.2761418286981088</v>
      </c>
      <c r="N22" s="47">
        <f t="shared" si="1"/>
        <v>314.12935892903869</v>
      </c>
      <c r="O22" s="26">
        <f>N22*'EIOPA RATES'!G30</f>
        <v>189.38712298371439</v>
      </c>
      <c r="Q22" s="83">
        <f>B21*EXP('EIOPA RATES'!Q30)*(DATA!$C$14-DATA!$C$15)</f>
        <v>497.89238215234604</v>
      </c>
      <c r="R22" s="85">
        <f>C21*EXP('EIOPA RATES'!Q30)*(DATA!$C$14-DATA!$C$15)</f>
        <v>124.47309553808651</v>
      </c>
      <c r="S22" s="60">
        <f t="shared" si="2"/>
        <v>621.08933586173441</v>
      </c>
      <c r="T22" s="81">
        <f t="shared" si="3"/>
        <v>12.801498890148332</v>
      </c>
    </row>
    <row r="23" spans="1:24" x14ac:dyDescent="0.25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F22*(1-'MORTALITY RATES MALE'!D82/1000)</f>
        <v>0.69585896860354401</v>
      </c>
      <c r="G23" s="64">
        <f>(1-DATA!$C$12)*$G22</f>
        <v>2.0519751750625231E-2</v>
      </c>
      <c r="I23" s="58">
        <f>(D23-DATA!$C$11*((1+DATA!$C$10)^A23))*F23*G22*DATA!$C$12</f>
        <v>191.4747098612813</v>
      </c>
      <c r="J23" s="47">
        <f>MAX(D23,DATA!$C$4)*F22*('MORTALITY RATES MALE'!D82/1000)*G22</f>
        <v>54.809566157376437</v>
      </c>
      <c r="K23" s="47">
        <v>0</v>
      </c>
      <c r="L23" s="60">
        <f>D22*EXP('EIOPA RATES'!Q31)*DATA!$C$15*G23*F23</f>
        <v>15.538106254897601</v>
      </c>
      <c r="M23" s="47">
        <f>DATA!$C$13*((1+DATA!$C$10)^A23)*F23*G23</f>
        <v>1.0608812431315044</v>
      </c>
      <c r="N23" s="47">
        <f t="shared" si="1"/>
        <v>262.8832635166869</v>
      </c>
      <c r="O23" s="26">
        <f>N23*'EIOPA RATES'!G31</f>
        <v>155.13953973457373</v>
      </c>
      <c r="Q23" s="83">
        <f>B22*EXP('EIOPA RATES'!Q31)*(DATA!$C$14-DATA!$C$15)</f>
        <v>497.45831434029049</v>
      </c>
      <c r="R23" s="85">
        <f>C22*EXP('EIOPA RATES'!Q31)*(DATA!$C$14-DATA!$C$15)</f>
        <v>124.36457858507262</v>
      </c>
      <c r="S23" s="60">
        <f t="shared" si="2"/>
        <v>620.76201168223167</v>
      </c>
      <c r="T23" s="81">
        <f t="shared" si="3"/>
        <v>10.427964343898303</v>
      </c>
    </row>
    <row r="24" spans="1:24" x14ac:dyDescent="0.25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F23*(1-'MORTALITY RATES MALE'!D83/1000)</f>
        <v>0.66379728750090472</v>
      </c>
      <c r="G24" s="64">
        <f>(1-DATA!$C$12)*$G23</f>
        <v>1.7441788988031445E-2</v>
      </c>
      <c r="I24" s="58">
        <f>(D24-DATA!$C$11*((1+DATA!$C$10)^A24))*F24*G23*DATA!$C$12</f>
        <v>155.22671041987937</v>
      </c>
      <c r="J24" s="47">
        <f>MAX(D24,DATA!$C$4)*F23*('MORTALITY RATES MALE'!D83/1000)*G23</f>
        <v>50.003368047490333</v>
      </c>
      <c r="K24" s="47">
        <v>0</v>
      </c>
      <c r="L24" s="60">
        <f>D23*EXP('EIOPA RATES'!Q32)*DATA!$C$15*G24*F24</f>
        <v>12.596693075731944</v>
      </c>
      <c r="M24" s="47">
        <f>DATA!$C$13*((1+DATA!$C$10)^A24)*F24*G24</f>
        <v>0.87740501584712993</v>
      </c>
      <c r="N24" s="47">
        <f t="shared" si="1"/>
        <v>218.70417655894877</v>
      </c>
      <c r="O24" s="26">
        <f>N24*'EIOPA RATES'!G32</f>
        <v>126.24965557382065</v>
      </c>
      <c r="Q24" s="83">
        <f>B23*EXP('EIOPA RATES'!Q32)*(DATA!$C$14-DATA!$C$15)</f>
        <v>497.37274660004852</v>
      </c>
      <c r="R24" s="85">
        <f>C23*EXP('EIOPA RATES'!Q32)*(DATA!$C$14-DATA!$C$15)</f>
        <v>124.34318665001213</v>
      </c>
      <c r="S24" s="60">
        <f t="shared" si="2"/>
        <v>620.83852823421353</v>
      </c>
      <c r="T24" s="81">
        <f t="shared" si="3"/>
        <v>8.4564139982068554</v>
      </c>
    </row>
    <row r="25" spans="1:24" x14ac:dyDescent="0.25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F24*(1-'MORTALITY RATES MALE'!D84/1000)</f>
        <v>0.62830694733237769</v>
      </c>
      <c r="G25" s="64">
        <f>(1-DATA!$C$12)*$G24</f>
        <v>1.4825520639826728E-2</v>
      </c>
      <c r="I25" s="58">
        <f>(D25-DATA!$C$11*((1+DATA!$C$10)^A25))*F25*G24*DATA!$C$12</f>
        <v>125.00210684749631</v>
      </c>
      <c r="J25" s="47">
        <f>MAX(D25,DATA!$C$4)*F24*('MORTALITY RATES MALE'!D84/1000)*G24</f>
        <v>47.091326438916852</v>
      </c>
      <c r="K25" s="47">
        <v>0</v>
      </c>
      <c r="L25" s="60">
        <f>D24*EXP('EIOPA RATES'!Q33)*DATA!$C$15*G25*F25</f>
        <v>10.144034789763964</v>
      </c>
      <c r="M25" s="47">
        <f>DATA!$C$13*((1+DATA!$C$10)^A25)*F25*G25</f>
        <v>0.72003830138971259</v>
      </c>
      <c r="N25" s="47">
        <f t="shared" si="1"/>
        <v>182.95750637756683</v>
      </c>
      <c r="O25" s="26">
        <f>N25*'EIOPA RATES'!G33</f>
        <v>103.19611415747057</v>
      </c>
      <c r="Q25" s="83">
        <f>B24*EXP('EIOPA RATES'!Q33)*(DATA!$C$14-DATA!$C$15)</f>
        <v>497.82975740835207</v>
      </c>
      <c r="R25" s="85">
        <f>C24*EXP('EIOPA RATES'!Q33)*(DATA!$C$14-DATA!$C$15)</f>
        <v>124.45743935208802</v>
      </c>
      <c r="S25" s="60">
        <f t="shared" si="2"/>
        <v>621.56715845905035</v>
      </c>
      <c r="T25" s="81">
        <f t="shared" si="3"/>
        <v>6.811628432678317</v>
      </c>
    </row>
    <row r="26" spans="1:24" x14ac:dyDescent="0.25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F25*(1-'MORTALITY RATES MALE'!D85/1000)</f>
        <v>0.59080260194232703</v>
      </c>
      <c r="G26" s="64">
        <f>(1-DATA!$C$12)*$G25</f>
        <v>1.2601692543852719E-2</v>
      </c>
      <c r="I26" s="58">
        <f>(D26-DATA!$C$11*((1+DATA!$C$10)^A26))*F26*G25*DATA!$C$12</f>
        <v>100.10777881594611</v>
      </c>
      <c r="J26" s="47">
        <f>MAX(D26,DATA!$C$4)*F25*('MORTALITY RATES MALE'!D85/1000)*G25</f>
        <v>42.383369444652693</v>
      </c>
      <c r="K26" s="47">
        <v>0</v>
      </c>
      <c r="L26" s="60">
        <f>D25*EXP('EIOPA RATES'!Q34)*DATA!$C$15*G26*F26</f>
        <v>8.1238967689684642</v>
      </c>
      <c r="M26" s="47">
        <f>DATA!$C$13*((1+DATA!$C$10)^A26)*F26*G26</f>
        <v>0.58700964037486025</v>
      </c>
      <c r="N26" s="47">
        <f t="shared" si="1"/>
        <v>151.20205466994216</v>
      </c>
      <c r="O26" s="26">
        <f>N26*'EIOPA RATES'!G34</f>
        <v>83.242565489597339</v>
      </c>
      <c r="Q26" s="83">
        <f>B25*EXP('EIOPA RATES'!Q34)*(DATA!$C$14-DATA!$C$15)</f>
        <v>498.82137556611747</v>
      </c>
      <c r="R26" s="85">
        <f>C25*EXP('EIOPA RATES'!Q34)*(DATA!$C$14-DATA!$C$15)</f>
        <v>124.70534389152937</v>
      </c>
      <c r="S26" s="60">
        <f t="shared" si="2"/>
        <v>622.93970981727193</v>
      </c>
      <c r="T26" s="81">
        <f t="shared" si="3"/>
        <v>5.456301614318301</v>
      </c>
    </row>
    <row r="27" spans="1:24" x14ac:dyDescent="0.25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F26*(1-'MORTALITY RATES MALE'!D86/1000)</f>
        <v>0.55137161507307941</v>
      </c>
      <c r="G27" s="64">
        <f>(1-DATA!$C$12)*$G26</f>
        <v>1.0711438662274812E-2</v>
      </c>
      <c r="I27" s="58">
        <f>(D27-DATA!$C$11*((1+DATA!$C$10)^A27))*F27*G26*DATA!$C$12</f>
        <v>79.650769645868806</v>
      </c>
      <c r="J27" s="47">
        <f>MAX(D27,DATA!$C$4)*F26*('MORTALITY RATES MALE'!D86/1000)*G26</f>
        <v>37.990475399992185</v>
      </c>
      <c r="K27" s="47">
        <v>0</v>
      </c>
      <c r="L27" s="60">
        <f>D26*EXP('EIOPA RATES'!Q35)*DATA!$C$15*G27*F27</f>
        <v>6.4638250424669055</v>
      </c>
      <c r="M27" s="47">
        <f>DATA!$C$13*((1+DATA!$C$10)^A27)*F27*G27</f>
        <v>0.47497017149547394</v>
      </c>
      <c r="N27" s="47">
        <f t="shared" si="1"/>
        <v>124.58004025982336</v>
      </c>
      <c r="O27" s="26">
        <f>N27*'EIOPA RATES'!G35</f>
        <v>66.876081707902244</v>
      </c>
      <c r="Q27" s="83">
        <f>B26*EXP('EIOPA RATES'!Q35)*(DATA!$C$14-DATA!$C$15)</f>
        <v>500.32167895199501</v>
      </c>
      <c r="R27" s="85">
        <f>C26*EXP('EIOPA RATES'!Q35)*(DATA!$C$14-DATA!$C$15)</f>
        <v>125.08041973799875</v>
      </c>
      <c r="S27" s="60">
        <f t="shared" si="2"/>
        <v>624.92712851849831</v>
      </c>
      <c r="T27" s="81">
        <f t="shared" si="3"/>
        <v>4.3421284048366156</v>
      </c>
    </row>
    <row r="28" spans="1:24" x14ac:dyDescent="0.25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F27*(1-'MORTALITY RATES MALE'!D87/1000)</f>
        <v>0.50987157734481936</v>
      </c>
      <c r="G28" s="64">
        <f>(1-DATA!$C$12)*$G27</f>
        <v>9.10472286293359E-3</v>
      </c>
      <c r="I28" s="58">
        <f>(D28-DATA!$C$11*((1+DATA!$C$10)^A28))*F28*G27*DATA!$C$12</f>
        <v>62.852770472562824</v>
      </c>
      <c r="J28" s="47">
        <f>MAX(D28,DATA!$C$4)*F27*('MORTALITY RATES MALE'!D87/1000)*G27</f>
        <v>34.119805789886975</v>
      </c>
      <c r="K28" s="47">
        <v>0</v>
      </c>
      <c r="L28" s="60">
        <f>D27*EXP('EIOPA RATES'!Q36)*DATA!$C$15*G28*F28</f>
        <v>5.1006669681464087</v>
      </c>
      <c r="M28" s="47">
        <f>DATA!$C$13*((1+DATA!$C$10)^A28)*F28*G28</f>
        <v>0.38080428997697596</v>
      </c>
      <c r="N28" s="47">
        <f t="shared" si="1"/>
        <v>102.45404752057318</v>
      </c>
      <c r="O28" s="26">
        <f>N28*'EIOPA RATES'!G36</f>
        <v>53.578219377680632</v>
      </c>
      <c r="Q28" s="83">
        <f>B27*EXP('EIOPA RATES'!Q36)*(DATA!$C$14-DATA!$C$15)</f>
        <v>502.28634641936048</v>
      </c>
      <c r="R28" s="85">
        <f>C27*EXP('EIOPA RATES'!Q36)*(DATA!$C$14-DATA!$C$15)</f>
        <v>125.57158660484012</v>
      </c>
      <c r="S28" s="60">
        <f t="shared" si="2"/>
        <v>627.4771287342237</v>
      </c>
      <c r="T28" s="81">
        <f t="shared" si="3"/>
        <v>3.4269400638345444</v>
      </c>
    </row>
    <row r="29" spans="1:24" x14ac:dyDescent="0.25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F28*(1-'MORTALITY RATES MALE'!D88/1000)</f>
        <v>0.46754646467894379</v>
      </c>
      <c r="G29" s="64">
        <f>(1-DATA!$C$12)*$G28</f>
        <v>7.7390144334935516E-3</v>
      </c>
      <c r="I29" s="58">
        <f>(D29-DATA!$C$11*((1+DATA!$C$10)^A29))*F29*G28*DATA!$C$12</f>
        <v>49.207920639358974</v>
      </c>
      <c r="J29" s="47">
        <f>MAX(D29,DATA!$C$4)*F28*('MORTALITY RATES MALE'!D88/1000)*G28</f>
        <v>29.710206459258931</v>
      </c>
      <c r="K29" s="47">
        <v>0</v>
      </c>
      <c r="L29" s="60">
        <f>D28*EXP('EIOPA RATES'!Q37)*DATA!$C$15*G29*F29</f>
        <v>3.9933780916766652</v>
      </c>
      <c r="M29" s="47">
        <f>DATA!$C$13*((1+DATA!$C$10)^A29)*F29*G29</f>
        <v>0.30275052451814927</v>
      </c>
      <c r="N29" s="47">
        <f t="shared" si="1"/>
        <v>83.214255714812708</v>
      </c>
      <c r="O29" s="26">
        <f>N29*'EIOPA RATES'!G37</f>
        <v>42.370655377004475</v>
      </c>
      <c r="Q29" s="83">
        <f>B28*EXP('EIOPA RATES'!Q37)*(DATA!$C$14-DATA!$C$15)</f>
        <v>504.52412190529066</v>
      </c>
      <c r="R29" s="85">
        <f>C28*EXP('EIOPA RATES'!Q37)*(DATA!$C$14-DATA!$C$15)</f>
        <v>126.13103047632266</v>
      </c>
      <c r="S29" s="60">
        <f t="shared" si="2"/>
        <v>630.35240185709517</v>
      </c>
      <c r="T29" s="81">
        <f t="shared" si="3"/>
        <v>2.6833351542261323</v>
      </c>
    </row>
    <row r="30" spans="1:24" x14ac:dyDescent="0.25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F29*(1-'MORTALITY RATES MALE'!D89/1000)</f>
        <v>0.42382320714490646</v>
      </c>
      <c r="G30" s="64">
        <f>(1-DATA!$C$12)*$G29</f>
        <v>6.5781622684695186E-3</v>
      </c>
      <c r="I30" s="58">
        <f>(D30-DATA!$C$11*((1+DATA!$C$10)^A30))*F30*G29*DATA!$C$12</f>
        <v>38.116220451369422</v>
      </c>
      <c r="J30" s="47">
        <f>MAX(D30,DATA!$C$4)*F29*('MORTALITY RATES MALE'!D89/1000)*G29</f>
        <v>26.22633926190662</v>
      </c>
      <c r="K30" s="47">
        <v>0</v>
      </c>
      <c r="L30" s="60">
        <f>D29*EXP('EIOPA RATES'!Q38)*DATA!$C$15*G30*F30</f>
        <v>3.0932712430865452</v>
      </c>
      <c r="M30" s="47">
        <f>DATA!$C$13*((1+DATA!$C$10)^A30)*F30*G30</f>
        <v>0.23793808273812286</v>
      </c>
      <c r="N30" s="47">
        <f t="shared" si="1"/>
        <v>67.673769039100719</v>
      </c>
      <c r="O30" s="26">
        <f>N30*'EIOPA RATES'!G38</f>
        <v>33.521849874358878</v>
      </c>
      <c r="Q30" s="83">
        <f>B29*EXP('EIOPA RATES'!Q38)*(DATA!$C$14-DATA!$C$15)</f>
        <v>507.20161362011032</v>
      </c>
      <c r="R30" s="85">
        <f>C29*EXP('EIOPA RATES'!Q38)*(DATA!$C$14-DATA!$C$15)</f>
        <v>126.80040340502758</v>
      </c>
      <c r="S30" s="60">
        <f t="shared" si="2"/>
        <v>633.76407894239981</v>
      </c>
      <c r="T30" s="81">
        <f t="shared" si="3"/>
        <v>2.0787296486805888</v>
      </c>
    </row>
    <row r="31" spans="1:24" x14ac:dyDescent="0.25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F30*(1-'MORTALITY RATES MALE'!D90/1000)</f>
        <v>0.37851190781931843</v>
      </c>
      <c r="G31" s="64">
        <f>(1-DATA!$C$12)*$G30</f>
        <v>5.5914379281990908E-3</v>
      </c>
      <c r="I31" s="58">
        <f>(D31-DATA!$C$11*((1+DATA!$C$10)^A31))*F31*G30*DATA!$C$12</f>
        <v>29.099715811585348</v>
      </c>
      <c r="J31" s="47">
        <f>MAX(D31,DATA!$C$4)*F30*('MORTALITY RATES MALE'!D90/1000)*G30</f>
        <v>23.233706864585479</v>
      </c>
      <c r="K31" s="47">
        <v>0</v>
      </c>
      <c r="L31" s="60">
        <f>D30*EXP('EIOPA RATES'!Q39)*DATA!$C$15*G31*F31</f>
        <v>2.3615635828197052</v>
      </c>
      <c r="M31" s="47">
        <f>DATA!$C$13*((1+DATA!$C$10)^A31)*F31*G31</f>
        <v>0.18423743069654563</v>
      </c>
      <c r="N31" s="47">
        <f t="shared" si="1"/>
        <v>54.87922368968708</v>
      </c>
      <c r="O31" s="26">
        <f>N31*'EIOPA RATES'!G39</f>
        <v>26.435438947983592</v>
      </c>
      <c r="Q31" s="83">
        <f>B30*EXP('EIOPA RATES'!Q39)*(DATA!$C$14-DATA!$C$15)</f>
        <v>510.0920166285681</v>
      </c>
      <c r="R31" s="85">
        <f>C30*EXP('EIOPA RATES'!Q39)*(DATA!$C$14-DATA!$C$15)</f>
        <v>127.52300415714203</v>
      </c>
      <c r="S31" s="60">
        <f t="shared" si="2"/>
        <v>637.43078335501366</v>
      </c>
      <c r="T31" s="81">
        <f t="shared" si="3"/>
        <v>1.5871470348350749</v>
      </c>
    </row>
    <row r="32" spans="1:24" x14ac:dyDescent="0.25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F31*(1-'MORTALITY RATES MALE'!D91/1000)</f>
        <v>0.33229496418945542</v>
      </c>
      <c r="G32" s="64">
        <f>(1-DATA!$C$12)*$G31</f>
        <v>4.7527222389692272E-3</v>
      </c>
      <c r="I32" s="58">
        <f>(D32-DATA!$C$11*((1+DATA!$C$10)^A32))*F32*G31*DATA!$C$12</f>
        <v>21.853536564856672</v>
      </c>
      <c r="J32" s="47">
        <f>MAX(D32,DATA!$C$4)*F31*('MORTALITY RATES MALE'!D91/1000)*G31</f>
        <v>20.272373627415977</v>
      </c>
      <c r="K32" s="47">
        <v>0</v>
      </c>
      <c r="L32" s="60">
        <f>D31*EXP('EIOPA RATES'!Q40)*DATA!$C$15*G32*F32</f>
        <v>1.7735165534303003</v>
      </c>
      <c r="M32" s="47">
        <f>DATA!$C$13*((1+DATA!$C$10)^A32)*F32*G32</f>
        <v>0.14023007908395665</v>
      </c>
      <c r="N32" s="47">
        <f t="shared" si="1"/>
        <v>44.039656824786903</v>
      </c>
      <c r="O32" s="26">
        <f>N32*'EIOPA RATES'!G40</f>
        <v>20.615263156239056</v>
      </c>
      <c r="Q32" s="83">
        <f>B31*EXP('EIOPA RATES'!Q40)*(DATA!$C$14-DATA!$C$15)</f>
        <v>513.3587764398261</v>
      </c>
      <c r="R32" s="85">
        <f>C31*EXP('EIOPA RATES'!Q40)*(DATA!$C$14-DATA!$C$15)</f>
        <v>128.33969410995653</v>
      </c>
      <c r="S32" s="60">
        <f t="shared" si="2"/>
        <v>641.55824047069871</v>
      </c>
      <c r="T32" s="81">
        <f t="shared" si="3"/>
        <v>1.1920194874978007</v>
      </c>
    </row>
    <row r="33" spans="1:20" x14ac:dyDescent="0.25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F32*(1-'MORTALITY RATES MALE'!D92/1000)</f>
        <v>0.28638541758610514</v>
      </c>
      <c r="G33" s="64">
        <f>(1-DATA!$C$12)*$G32</f>
        <v>4.0398139031238428E-3</v>
      </c>
      <c r="I33" s="58">
        <f>(D33-DATA!$C$11*((1+DATA!$C$10)^A33))*F33*G32*DATA!$C$12</f>
        <v>16.114383465571787</v>
      </c>
      <c r="J33" s="47">
        <f>MAX(D33,DATA!$C$4)*F32*('MORTALITY RATES MALE'!D92/1000)*G32</f>
        <v>17.229545875605854</v>
      </c>
      <c r="K33" s="47">
        <v>0</v>
      </c>
      <c r="L33" s="60">
        <f>D32*EXP('EIOPA RATES'!Q41)*DATA!$C$15*G33*F33</f>
        <v>1.3077653733397852</v>
      </c>
      <c r="M33" s="47">
        <f>DATA!$C$13*((1+DATA!$C$10)^A33)*F33*G33</f>
        <v>0.1047821769550298</v>
      </c>
      <c r="N33" s="47">
        <f t="shared" si="1"/>
        <v>34.756476891472452</v>
      </c>
      <c r="O33" s="26">
        <f>N33*'EIOPA RATES'!G41</f>
        <v>15.807785634494804</v>
      </c>
      <c r="Q33" s="83">
        <f>B32*EXP('EIOPA RATES'!Q41)*(DATA!$C$14-DATA!$C$15)</f>
        <v>516.73694398399039</v>
      </c>
      <c r="R33" s="85">
        <f>C32*EXP('EIOPA RATES'!Q41)*(DATA!$C$14-DATA!$C$15)</f>
        <v>129.1842359959976</v>
      </c>
      <c r="S33" s="60">
        <f t="shared" si="2"/>
        <v>645.81639780303294</v>
      </c>
      <c r="T33" s="81">
        <f t="shared" si="3"/>
        <v>0.87902737877906545</v>
      </c>
    </row>
    <row r="34" spans="1:20" x14ac:dyDescent="0.25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F33*(1-'MORTALITY RATES MALE'!D93/1000)</f>
        <v>0.24178105776446565</v>
      </c>
      <c r="G34" s="64">
        <f>(1-DATA!$C$12)*$G33</f>
        <v>3.4338418176552664E-3</v>
      </c>
      <c r="I34" s="58">
        <f>(D34-DATA!$C$11*((1+DATA!$C$10)^A34))*F34*G33*DATA!$C$12</f>
        <v>11.648991220270501</v>
      </c>
      <c r="J34" s="47">
        <f>MAX(D34,DATA!$C$4)*F33*('MORTALITY RATES MALE'!D93/1000)*G33</f>
        <v>14.333554064391702</v>
      </c>
      <c r="K34" s="47">
        <v>0</v>
      </c>
      <c r="L34" s="60">
        <f>D33*EXP('EIOPA RATES'!Q42)*DATA!$C$15*G34*F34</f>
        <v>0.94538119242405028</v>
      </c>
      <c r="M34" s="47">
        <f>DATA!$C$13*((1+DATA!$C$10)^A34)*F34*G34</f>
        <v>7.6696913558571111E-2</v>
      </c>
      <c r="N34" s="47">
        <f t="shared" si="1"/>
        <v>27.004623390644824</v>
      </c>
      <c r="O34" s="26">
        <f>N34*'EIOPA RATES'!G42</f>
        <v>11.924095471052105</v>
      </c>
      <c r="Q34" s="83">
        <f>B33*EXP('EIOPA RATES'!Q42)*(DATA!$C$14-DATA!$C$15)</f>
        <v>520.54267315245465</v>
      </c>
      <c r="R34" s="85">
        <f>C33*EXP('EIOPA RATES'!Q42)*(DATA!$C$14-DATA!$C$15)</f>
        <v>130.13566828811366</v>
      </c>
      <c r="S34" s="60">
        <f t="shared" si="2"/>
        <v>650.60164452700985</v>
      </c>
      <c r="T34" s="81">
        <f t="shared" si="3"/>
        <v>0.63547546771451557</v>
      </c>
    </row>
    <row r="35" spans="1:20" x14ac:dyDescent="0.25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F34*(1-'MORTALITY RATES MALE'!D94/1000)</f>
        <v>0.19953762503048048</v>
      </c>
      <c r="G35" s="64">
        <f>(1-DATA!$C$12)*$G34</f>
        <v>2.9187655450069764E-3</v>
      </c>
      <c r="I35" s="58">
        <f>(D35-DATA!$C$11*((1+DATA!$C$10)^A35))*F35*G34*DATA!$C$12</f>
        <v>8.2309810770822303</v>
      </c>
      <c r="J35" s="47">
        <f>MAX(D35,DATA!$C$4)*F34*('MORTALITY RATES MALE'!D94/1000)*G34</f>
        <v>11.622487605248176</v>
      </c>
      <c r="K35" s="47">
        <v>0</v>
      </c>
      <c r="L35" s="60">
        <f>D34*EXP('EIOPA RATES'!Q43)*DATA!$C$15*G35*F35</f>
        <v>0.66799435902094673</v>
      </c>
      <c r="M35" s="47">
        <f>DATA!$C$13*((1+DATA!$C$10)^A35)*F35*G35</f>
        <v>5.4878156064695524E-2</v>
      </c>
      <c r="N35" s="47">
        <f t="shared" si="1"/>
        <v>20.576341197416053</v>
      </c>
      <c r="O35" s="26">
        <f>N35*'EIOPA RATES'!G43</f>
        <v>8.8216524064151312</v>
      </c>
      <c r="Q35" s="83">
        <f>B34*EXP('EIOPA RATES'!Q43)*(DATA!$C$14-DATA!$C$15)</f>
        <v>524.32519088723791</v>
      </c>
      <c r="R35" s="85">
        <f>C34*EXP('EIOPA RATES'!Q43)*(DATA!$C$14-DATA!$C$15)</f>
        <v>131.08129772180948</v>
      </c>
      <c r="S35" s="60">
        <f t="shared" si="2"/>
        <v>655.35161045298275</v>
      </c>
      <c r="T35" s="81">
        <f t="shared" si="3"/>
        <v>0.44903423654712438</v>
      </c>
    </row>
    <row r="36" spans="1:20" x14ac:dyDescent="0.25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F35*(1-'MORTALITY RATES MALE'!D95/1000)</f>
        <v>0.16076360942014253</v>
      </c>
      <c r="G36" s="64">
        <f>(1-DATA!$C$12)*$G35</f>
        <v>2.48095071325593E-3</v>
      </c>
      <c r="I36" s="58">
        <f>(D36-DATA!$C$11*((1+DATA!$C$10)^A36))*F36*G35*DATA!$C$12</f>
        <v>5.6806679571170013</v>
      </c>
      <c r="J36" s="47">
        <f>MAX(D36,DATA!$C$4)*F35*('MORTALITY RATES MALE'!D95/1000)*G35</f>
        <v>9.1383544641283727</v>
      </c>
      <c r="K36" s="47">
        <v>0</v>
      </c>
      <c r="L36" s="60">
        <f>D35*EXP('EIOPA RATES'!Q44)*DATA!$C$15*G36*F36</f>
        <v>0.46102351096330851</v>
      </c>
      <c r="M36" s="47">
        <f>DATA!$C$13*((1+DATA!$C$10)^A36)*F36*G36</f>
        <v>3.8333772172668465E-2</v>
      </c>
      <c r="N36" s="47">
        <f t="shared" si="1"/>
        <v>15.318379704381352</v>
      </c>
      <c r="O36" s="26">
        <f>N36*'EIOPA RATES'!G44</f>
        <v>6.3733103988475648</v>
      </c>
      <c r="Q36" s="83">
        <f>B35*EXP('EIOPA RATES'!Q44)*(DATA!$C$14-DATA!$C$15)</f>
        <v>528.40768738218912</v>
      </c>
      <c r="R36" s="85">
        <f>C35*EXP('EIOPA RATES'!Q44)*(DATA!$C$14-DATA!$C$15)</f>
        <v>132.10192184554728</v>
      </c>
      <c r="S36" s="60">
        <f t="shared" si="2"/>
        <v>660.47127545556373</v>
      </c>
      <c r="T36" s="81">
        <f t="shared" si="3"/>
        <v>0.30991378467103403</v>
      </c>
    </row>
    <row r="37" spans="1:20" x14ac:dyDescent="0.25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F36*(1-'MORTALITY RATES MALE'!D96/1000)</f>
        <v>0.12646144753308092</v>
      </c>
      <c r="G37" s="64">
        <f>(1-DATA!$C$12)*$G36</f>
        <v>2.1088081062675406E-3</v>
      </c>
      <c r="I37" s="58">
        <f>(D37-DATA!$C$11*((1+DATA!$C$10)^A37))*F37*G36*DATA!$C$12</f>
        <v>3.8299348647495259</v>
      </c>
      <c r="J37" s="47">
        <f>MAX(D37,DATA!$C$4)*F36*('MORTALITY RATES MALE'!D96/1000)*G36</f>
        <v>6.9290339148714404</v>
      </c>
      <c r="K37" s="47">
        <v>0</v>
      </c>
      <c r="L37" s="60">
        <f>D36*EXP('EIOPA RATES'!Q45)*DATA!$C$15*G37*F37</f>
        <v>0.31082607907963389</v>
      </c>
      <c r="M37" s="47">
        <f>DATA!$C$13*((1+DATA!$C$10)^A37)*F37*G37</f>
        <v>2.6143941027307136E-2</v>
      </c>
      <c r="N37" s="47">
        <f t="shared" si="1"/>
        <v>11.095938799727907</v>
      </c>
      <c r="O37" s="26">
        <f>N37*'EIOPA RATES'!G45</f>
        <v>4.4776495237531053</v>
      </c>
      <c r="Q37" s="83">
        <f>B36*EXP('EIOPA RATES'!Q45)*(DATA!$C$14-DATA!$C$15)</f>
        <v>532.81222072374385</v>
      </c>
      <c r="R37" s="85">
        <f>C36*EXP('EIOPA RATES'!Q45)*(DATA!$C$14-DATA!$C$15)</f>
        <v>133.20305518093596</v>
      </c>
      <c r="S37" s="60">
        <f t="shared" si="2"/>
        <v>665.98913196365254</v>
      </c>
      <c r="T37" s="81">
        <f t="shared" si="3"/>
        <v>0.20895050610416141</v>
      </c>
    </row>
    <row r="38" spans="1:20" x14ac:dyDescent="0.25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F37*(1-'MORTALITY RATES MALE'!D97/1000)</f>
        <v>9.6521773177263584E-2</v>
      </c>
      <c r="G38" s="64">
        <f>(1-DATA!$C$12)*$G37</f>
        <v>1.7924868903274095E-3</v>
      </c>
      <c r="I38" s="58">
        <f>(D38-DATA!$C$11*((1+DATA!$C$10)^A38))*F38*G37*DATA!$C$12</f>
        <v>2.5051478604393242</v>
      </c>
      <c r="J38" s="47">
        <f>MAX(D38,DATA!$C$4)*F37*('MORTALITY RATES MALE'!D97/1000)*G37</f>
        <v>5.1829323928841378</v>
      </c>
      <c r="K38" s="47">
        <v>0</v>
      </c>
      <c r="L38" s="60">
        <f>D37*EXP('EIOPA RATES'!Q46)*DATA!$C$15*G38*F38</f>
        <v>0.20331146498806354</v>
      </c>
      <c r="M38" s="47">
        <f>DATA!$C$13*((1+DATA!$C$10)^A38)*F38*G38</f>
        <v>1.73004458582851E-2</v>
      </c>
      <c r="N38" s="47">
        <f t="shared" si="1"/>
        <v>7.9086921641698105</v>
      </c>
      <c r="O38" s="26">
        <f>N38*'EIOPA RATES'!G46</f>
        <v>3.095788053067432</v>
      </c>
      <c r="Q38" s="83">
        <f>B37*EXP('EIOPA RATES'!Q46)*(DATA!$C$14-DATA!$C$15)</f>
        <v>537.19570082991515</v>
      </c>
      <c r="R38" s="85">
        <f>C37*EXP('EIOPA RATES'!Q46)*(DATA!$C$14-DATA!$C$15)</f>
        <v>134.29892520747879</v>
      </c>
      <c r="S38" s="60">
        <f t="shared" si="2"/>
        <v>671.47732559153565</v>
      </c>
      <c r="T38" s="81">
        <f t="shared" si="3"/>
        <v>0.13667645502778075</v>
      </c>
    </row>
    <row r="39" spans="1:20" x14ac:dyDescent="0.25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F38*(1-'MORTALITY RATES MALE'!D98/1000)</f>
        <v>7.1734046529360204E-2</v>
      </c>
      <c r="G39" s="64">
        <f>(1-DATA!$C$12)*$G38</f>
        <v>1.5236138567782981E-3</v>
      </c>
      <c r="I39" s="58">
        <f>(D39-DATA!$C$11*((1+DATA!$C$10)^A39))*F39*G38*DATA!$C$12</f>
        <v>1.5958831788577192</v>
      </c>
      <c r="J39" s="47">
        <f>MAX(D39,DATA!$C$4)*F38*('MORTALITY RATES MALE'!D98/1000)*G38</f>
        <v>3.6781995804325724</v>
      </c>
      <c r="K39" s="47">
        <v>0</v>
      </c>
      <c r="L39" s="60">
        <f>D38*EXP('EIOPA RATES'!Q47)*DATA!$C$15*G39*F39</f>
        <v>0.12951856650158192</v>
      </c>
      <c r="M39" s="47">
        <f>DATA!$C$13*((1+DATA!$C$10)^A39)*F39*G39</f>
        <v>1.1147473065723021E-2</v>
      </c>
      <c r="N39" s="47">
        <f t="shared" si="1"/>
        <v>5.4147487988575964</v>
      </c>
      <c r="O39" s="26">
        <f>N39*'EIOPA RATES'!G47</f>
        <v>2.055571188095183</v>
      </c>
      <c r="Q39" s="83">
        <f>B38*EXP('EIOPA RATES'!Q47)*(DATA!$C$14-DATA!$C$15)</f>
        <v>541.73104374692946</v>
      </c>
      <c r="R39" s="85">
        <f>C38*EXP('EIOPA RATES'!Q47)*(DATA!$C$14-DATA!$C$15)</f>
        <v>135.43276093673236</v>
      </c>
      <c r="S39" s="60">
        <f t="shared" si="2"/>
        <v>677.15265721059609</v>
      </c>
      <c r="T39" s="81">
        <f t="shared" si="3"/>
        <v>8.7069871842997956E-2</v>
      </c>
    </row>
    <row r="40" spans="1:20" x14ac:dyDescent="0.25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F39*(1-'MORTALITY RATES MALE'!D99/1000)</f>
        <v>5.1795523104075224E-2</v>
      </c>
      <c r="G40" s="64">
        <f>(1-DATA!$C$12)*$G39</f>
        <v>1.2950717782615534E-3</v>
      </c>
      <c r="I40" s="58">
        <f>(D40-DATA!$C$11*((1+DATA!$C$10)^A40))*F40*G39*DATA!$C$12</f>
        <v>0.98793536623494771</v>
      </c>
      <c r="J40" s="47">
        <f>MAX(D40,DATA!$C$4)*F39*('MORTALITY RATES MALE'!D99/1000)*G39</f>
        <v>2.5366148765490188</v>
      </c>
      <c r="K40" s="47">
        <v>0</v>
      </c>
      <c r="L40" s="60">
        <f>D39*EXP('EIOPA RATES'!Q48)*DATA!$C$15*G40*F40</f>
        <v>8.017922837615124E-2</v>
      </c>
      <c r="M40" s="47">
        <f>DATA!$C$13*((1+DATA!$C$10)^A40)*F40*G40</f>
        <v>6.978505458939039E-3</v>
      </c>
      <c r="N40" s="47">
        <f t="shared" si="1"/>
        <v>3.6117079766190567</v>
      </c>
      <c r="O40" s="26">
        <f>N40*'EIOPA RATES'!G48</f>
        <v>1.3294183437426288</v>
      </c>
      <c r="Q40" s="83">
        <f>B39*EXP('EIOPA RATES'!Q48)*(DATA!$C$14-DATA!$C$15)</f>
        <v>546.42146038328121</v>
      </c>
      <c r="R40" s="85">
        <f>C39*EXP('EIOPA RATES'!Q48)*(DATA!$C$14-DATA!$C$15)</f>
        <v>136.6053650958203</v>
      </c>
      <c r="S40" s="60">
        <f t="shared" si="2"/>
        <v>683.01984697364253</v>
      </c>
      <c r="T40" s="81">
        <f t="shared" si="3"/>
        <v>5.3901451551315746E-2</v>
      </c>
    </row>
    <row r="41" spans="1:20" x14ac:dyDescent="0.25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F40*(1-'MORTALITY RATES MALE'!D100/1000)</f>
        <v>3.6298378212799652E-2</v>
      </c>
      <c r="G41" s="64">
        <f>(1-DATA!$C$12)*$G40</f>
        <v>1.1008110115223204E-3</v>
      </c>
      <c r="I41" s="58">
        <f>(D41-DATA!$C$11*((1+DATA!$C$10)^A41))*F41*G40*DATA!$C$12</f>
        <v>0.59371347612132641</v>
      </c>
      <c r="J41" s="47">
        <f>MAX(D41,DATA!$C$4)*F40*('MORTALITY RATES MALE'!D100/1000)*G40</f>
        <v>1.6907095274904538</v>
      </c>
      <c r="K41" s="47">
        <v>0</v>
      </c>
      <c r="L41" s="60">
        <f>D40*EXP('EIOPA RATES'!Q49)*DATA!$C$15*G41*F41</f>
        <v>4.8185085571081539E-2</v>
      </c>
      <c r="M41" s="47">
        <f>DATA!$C$13*((1+DATA!$C$10)^A41)*F41*G41</f>
        <v>4.240104087948204E-3</v>
      </c>
      <c r="N41" s="47">
        <f t="shared" si="1"/>
        <v>2.3368481932708098</v>
      </c>
      <c r="O41" s="26">
        <f>N41*'EIOPA RATES'!G49</f>
        <v>0.83383775512036362</v>
      </c>
      <c r="Q41" s="83">
        <f>B40*EXP('EIOPA RATES'!Q49)*(DATA!$C$14-DATA!$C$15)</f>
        <v>551.27028850852037</v>
      </c>
      <c r="R41" s="85">
        <f>C40*EXP('EIOPA RATES'!Q49)*(DATA!$C$14-DATA!$C$15)</f>
        <v>137.81757212713009</v>
      </c>
      <c r="S41" s="60">
        <f t="shared" si="2"/>
        <v>689.08362053156259</v>
      </c>
      <c r="T41" s="81">
        <f t="shared" si="3"/>
        <v>3.2393135514626671E-2</v>
      </c>
    </row>
    <row r="42" spans="1:20" x14ac:dyDescent="0.25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F41*(1-'MORTALITY RATES MALE'!D101/1000)</f>
        <v>2.4642309427137556E-2</v>
      </c>
      <c r="G42" s="64">
        <f>(1-DATA!$C$12)*$G41</f>
        <v>9.3568935979397225E-4</v>
      </c>
      <c r="I42" s="58">
        <f>(D42-DATA!$C$11*((1+DATA!$C$10)^A42))*F42*G41*DATA!$C$12</f>
        <v>0.34571425564218061</v>
      </c>
      <c r="J42" s="47">
        <f>MAX(D42,DATA!$C$4)*F41*('MORTALITY RATES MALE'!D101/1000)*G41</f>
        <v>1.0907317917406352</v>
      </c>
      <c r="K42" s="47">
        <v>0</v>
      </c>
      <c r="L42" s="60">
        <f>D41*EXP('EIOPA RATES'!Q50)*DATA!$C$15*G42*F42</f>
        <v>2.8057914231053225E-2</v>
      </c>
      <c r="M42" s="47">
        <f>DATA!$C$13*((1+DATA!$C$10)^A42)*F42*G42</f>
        <v>2.4956851828087279E-3</v>
      </c>
      <c r="N42" s="47">
        <f t="shared" si="1"/>
        <v>1.4669996467966777</v>
      </c>
      <c r="O42" s="26">
        <f>N42*'EIOPA RATES'!G50</f>
        <v>0.50732969258726002</v>
      </c>
      <c r="Q42" s="83">
        <f>B41*EXP('EIOPA RATES'!Q50)*(DATA!$C$14-DATA!$C$15)</f>
        <v>556.28099668581945</v>
      </c>
      <c r="R42" s="85">
        <f>C41*EXP('EIOPA RATES'!Q50)*(DATA!$C$14-DATA!$C$15)</f>
        <v>139.07024917145486</v>
      </c>
      <c r="S42" s="60">
        <f t="shared" si="2"/>
        <v>695.34875017209151</v>
      </c>
      <c r="T42" s="81">
        <f t="shared" si="3"/>
        <v>1.8862395649339288E-2</v>
      </c>
    </row>
    <row r="43" spans="1:20" x14ac:dyDescent="0.25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F42*(1-'MORTALITY RATES MALE'!D102/1000)</f>
        <v>1.6151421236759757E-2</v>
      </c>
      <c r="G43" s="64">
        <f>(1-DATA!$C$12)*$G42</f>
        <v>7.9533595582487637E-4</v>
      </c>
      <c r="I43" s="58">
        <f>(D43-DATA!$C$11*((1+DATA!$C$10)^A43))*F43*G42*DATA!$C$12</f>
        <v>0.19439524092571933</v>
      </c>
      <c r="J43" s="47">
        <f>MAX(D43,DATA!$C$4)*F42*('MORTALITY RATES MALE'!D102/1000)*G42</f>
        <v>0.6816482754233385</v>
      </c>
      <c r="K43" s="47">
        <v>0</v>
      </c>
      <c r="L43" s="60">
        <f>D42*EXP('EIOPA RATES'!Q51)*DATA!$C$15*G43*F43</f>
        <v>1.5777059693831804E-2</v>
      </c>
      <c r="M43" s="47">
        <f>DATA!$C$13*((1+DATA!$C$10)^A43)*F43*G43</f>
        <v>1.4182024631736216E-3</v>
      </c>
      <c r="N43" s="47">
        <f t="shared" si="1"/>
        <v>0.89323877850606326</v>
      </c>
      <c r="O43" s="26">
        <f>N43*'EIOPA RATES'!G51</f>
        <v>0.29932588359986101</v>
      </c>
      <c r="Q43" s="83">
        <f>B42*EXP('EIOPA RATES'!Q51)*(DATA!$C$14-DATA!$C$15)</f>
        <v>561.45718837824779</v>
      </c>
      <c r="R43" s="85">
        <f>C42*EXP('EIOPA RATES'!Q51)*(DATA!$C$14-DATA!$C$15)</f>
        <v>140.36429709456195</v>
      </c>
      <c r="S43" s="60">
        <f t="shared" si="2"/>
        <v>701.82006727034661</v>
      </c>
      <c r="T43" s="81">
        <f t="shared" si="3"/>
        <v>1.0606405252042147E-2</v>
      </c>
    </row>
    <row r="44" spans="1:20" x14ac:dyDescent="0.25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F43*(1-'MORTALITY RATES MALE'!D103/1000)</f>
        <v>1.0104321696063135E-2</v>
      </c>
      <c r="G44" s="64">
        <f>(1-DATA!$C$12)*$G43</f>
        <v>6.7603556245114486E-4</v>
      </c>
      <c r="I44" s="58">
        <f>(D44-DATA!$C$11*((1+DATA!$C$10)^A44))*F44*G43*DATA!$C$12</f>
        <v>0.10431349899689392</v>
      </c>
      <c r="J44" s="47">
        <f>MAX(D44,DATA!$C$4)*F43*('MORTALITY RATES MALE'!D103/1000)*G43</f>
        <v>0.41640430564588238</v>
      </c>
      <c r="K44" s="47">
        <v>0</v>
      </c>
      <c r="L44" s="60">
        <f>D43*EXP('EIOPA RATES'!Q52)*DATA!$C$15*G44*F44</f>
        <v>8.4660994383312631E-3</v>
      </c>
      <c r="M44" s="47">
        <f>DATA!$C$13*((1+DATA!$C$10)^A44)*F44*G44</f>
        <v>7.6922564304604264E-4</v>
      </c>
      <c r="N44" s="47">
        <f t="shared" si="1"/>
        <v>0.52995312972415354</v>
      </c>
      <c r="O44" s="26">
        <f>N44*'EIOPA RATES'!G52</f>
        <v>0.17211196790013472</v>
      </c>
      <c r="Q44" s="83">
        <f>B43*EXP('EIOPA RATES'!Q52)*(DATA!$C$14-DATA!$C$15)</f>
        <v>566.57655123128723</v>
      </c>
      <c r="R44" s="85">
        <f>C43*EXP('EIOPA RATES'!Q52)*(DATA!$C$14-DATA!$C$15)</f>
        <v>141.64413780782181</v>
      </c>
      <c r="S44" s="60">
        <f t="shared" si="2"/>
        <v>708.21991981346605</v>
      </c>
      <c r="T44" s="81">
        <f t="shared" si="3"/>
        <v>5.6914892389755157E-3</v>
      </c>
    </row>
    <row r="45" spans="1:20" x14ac:dyDescent="0.25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F44*(1-'MORTALITY RATES MALE'!D104/1000)</f>
        <v>5.9619600361381104E-3</v>
      </c>
      <c r="G45" s="64">
        <f>(1-DATA!$C$12)*$G44</f>
        <v>5.7463022808347313E-4</v>
      </c>
      <c r="I45" s="58">
        <f>(D45-DATA!$C$11*((1+DATA!$C$10)^A45))*F45*G44*DATA!$C$12</f>
        <v>5.2825397671323458E-2</v>
      </c>
      <c r="J45" s="47">
        <f>MAX(D45,DATA!$C$4)*F44*('MORTALITY RATES MALE'!D104/1000)*G44</f>
        <v>0.24481542255212646</v>
      </c>
      <c r="K45" s="47">
        <v>0</v>
      </c>
      <c r="L45" s="60">
        <f>D44*EXP('EIOPA RATES'!Q53)*DATA!$C$15*G45*F45</f>
        <v>4.2873400130035407E-3</v>
      </c>
      <c r="M45" s="47">
        <f>DATA!$C$13*((1+DATA!$C$10)^A45)*F45*G45</f>
        <v>3.9350907008382254E-4</v>
      </c>
      <c r="N45" s="47">
        <f t="shared" si="1"/>
        <v>0.30232166930653726</v>
      </c>
      <c r="O45" s="26">
        <f>N45*'EIOPA RATES'!G53</f>
        <v>9.5099448936969685E-2</v>
      </c>
      <c r="Q45" s="83">
        <f>B44*EXP('EIOPA RATES'!Q53)*(DATA!$C$14-DATA!$C$15)</f>
        <v>572.08733957286222</v>
      </c>
      <c r="R45" s="85">
        <f>C44*EXP('EIOPA RATES'!Q53)*(DATA!$C$14-DATA!$C$15)</f>
        <v>143.02183489321555</v>
      </c>
      <c r="S45" s="60">
        <f t="shared" si="2"/>
        <v>715.10878095700764</v>
      </c>
      <c r="T45" s="81">
        <f t="shared" si="3"/>
        <v>2.8822438008560074E-3</v>
      </c>
    </row>
    <row r="46" spans="1:20" x14ac:dyDescent="0.25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F45*(1-'MORTALITY RATES MALE'!D105/1000)</f>
        <v>3.3207961794132334E-3</v>
      </c>
      <c r="G46" s="64">
        <f>(1-DATA!$C$12)*$G45</f>
        <v>4.8843569387095219E-4</v>
      </c>
      <c r="I46" s="58">
        <f>(D46-DATA!$C$11*((1+DATA!$C$10)^A46))*F46*G45*DATA!$C$12</f>
        <v>2.5248019419764029E-2</v>
      </c>
      <c r="J46" s="47">
        <f>MAX(D46,DATA!$C$4)*F45*('MORTALITY RATES MALE'!D105/1000)*G45</f>
        <v>0.13394294901277207</v>
      </c>
      <c r="K46" s="47">
        <v>0</v>
      </c>
      <c r="L46" s="60">
        <f>D45*EXP('EIOPA RATES'!Q54)*DATA!$C$15*G46*F46</f>
        <v>2.0491551334203338E-3</v>
      </c>
      <c r="M46" s="47">
        <f>DATA!$C$13*((1+DATA!$C$10)^A46)*F46*G46</f>
        <v>1.9003211615594009E-4</v>
      </c>
      <c r="N46" s="47">
        <f t="shared" si="1"/>
        <v>0.16143015568211239</v>
      </c>
      <c r="O46" s="26">
        <f>N46*'EIOPA RATES'!G54</f>
        <v>4.9194598279679508E-2</v>
      </c>
      <c r="Q46" s="83">
        <f>B45*EXP('EIOPA RATES'!Q54)*(DATA!$C$14-DATA!$C$15)</f>
        <v>577.53347540376308</v>
      </c>
      <c r="R46" s="85">
        <f>C45*EXP('EIOPA RATES'!Q54)*(DATA!$C$14-DATA!$C$15)</f>
        <v>144.38336885094077</v>
      </c>
      <c r="S46" s="60">
        <f t="shared" si="2"/>
        <v>721.91665422258768</v>
      </c>
      <c r="T46" s="81">
        <f t="shared" si="3"/>
        <v>1.377582920346693E-3</v>
      </c>
    </row>
    <row r="47" spans="1:20" x14ac:dyDescent="0.25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F46*(1-'MORTALITY RATES MALE'!D106/1000)</f>
        <v>1.7377387021499915E-3</v>
      </c>
      <c r="G47" s="64">
        <f>(1-DATA!$C$12)*$G46</f>
        <v>4.1517033979030936E-4</v>
      </c>
      <c r="I47" s="58">
        <f>(D47-DATA!$C$11*((1+DATA!$C$10)^A47))*F47*G46*DATA!$C$12</f>
        <v>1.1334420493082803E-2</v>
      </c>
      <c r="J47" s="47">
        <f>MAX(D47,DATA!$C$4)*F46*('MORTALITY RATES MALE'!D106/1000)*G46</f>
        <v>6.8873697093196323E-2</v>
      </c>
      <c r="K47" s="47">
        <v>0</v>
      </c>
      <c r="L47" s="60">
        <f>D46*EXP('EIOPA RATES'!Q55)*DATA!$C$15*G47*F47</f>
        <v>9.1991837347365948E-4</v>
      </c>
      <c r="M47" s="47">
        <f>DATA!$C$13*((1+DATA!$C$10)^A47)*F47*G47</f>
        <v>8.6216096310104913E-5</v>
      </c>
      <c r="N47" s="47">
        <f t="shared" si="1"/>
        <v>8.1214252056062891E-2</v>
      </c>
      <c r="O47" s="26">
        <f>N47*'EIOPA RATES'!G55</f>
        <v>2.3982286154020413E-2</v>
      </c>
      <c r="Q47" s="83">
        <f>B46*EXP('EIOPA RATES'!Q55)*(DATA!$C$14-DATA!$C$15)</f>
        <v>582.89514528361326</v>
      </c>
      <c r="R47" s="85">
        <f>C46*EXP('EIOPA RATES'!Q55)*(DATA!$C$14-DATA!$C$15)</f>
        <v>145.72378632090332</v>
      </c>
      <c r="S47" s="60">
        <f t="shared" si="2"/>
        <v>728.61884538842025</v>
      </c>
      <c r="T47" s="81">
        <f t="shared" si="3"/>
        <v>6.1843244680434486E-4</v>
      </c>
    </row>
    <row r="48" spans="1:20" x14ac:dyDescent="0.25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F47*(1-'MORTALITY RATES MALE'!D107/1000)</f>
        <v>8.5008976531734395E-4</v>
      </c>
      <c r="G48" s="64">
        <f>(1-DATA!$C$12)*$G47</f>
        <v>3.5289478882176293E-4</v>
      </c>
      <c r="I48" s="58">
        <f>(D48-DATA!$C$11*((1+DATA!$C$10)^A48))*F48*G47*DATA!$C$12</f>
        <v>4.7596548993701819E-3</v>
      </c>
      <c r="J48" s="47">
        <f>MAX(D48,DATA!$C$4)*F47*('MORTALITY RATES MALE'!D107/1000)*G47</f>
        <v>3.3150960245672795E-2</v>
      </c>
      <c r="K48" s="47">
        <v>0</v>
      </c>
      <c r="L48" s="60">
        <f>D47*EXP('EIOPA RATES'!Q56)*DATA!$C$15*G48*F48</f>
        <v>3.8630272305240114E-4</v>
      </c>
      <c r="M48" s="47">
        <f>DATA!$C$13*((1+DATA!$C$10)^A48)*F48*G48</f>
        <v>3.6566868192974661E-5</v>
      </c>
      <c r="N48" s="47">
        <f t="shared" si="1"/>
        <v>3.8333484736288358E-2</v>
      </c>
      <c r="O48" s="26">
        <f>N48*'EIOPA RATES'!G56</f>
        <v>1.0962162874866555E-2</v>
      </c>
      <c r="Q48" s="83">
        <f>B47*EXP('EIOPA RATES'!Q56)*(DATA!$C$14-DATA!$C$15)</f>
        <v>588.66697920111062</v>
      </c>
      <c r="R48" s="85">
        <f>C47*EXP('EIOPA RATES'!Q56)*(DATA!$C$14-DATA!$C$15)</f>
        <v>147.16674480027766</v>
      </c>
      <c r="S48" s="60">
        <f t="shared" si="2"/>
        <v>735.83368743452013</v>
      </c>
      <c r="T48" s="81">
        <f t="shared" si="3"/>
        <v>2.5969929670943952E-4</v>
      </c>
    </row>
    <row r="49" spans="1:20" x14ac:dyDescent="0.25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F48*(1-'MORTALITY RATES MALE'!D108/1000)</f>
        <v>3.8679189733070057E-4</v>
      </c>
      <c r="G49" s="64">
        <f>(1-DATA!$C$12)*$G48</f>
        <v>2.9996057049849848E-4</v>
      </c>
      <c r="I49" s="58">
        <f>(D49-DATA!$C$11*((1+DATA!$C$10)^A49))*F49*G48*DATA!$C$12</f>
        <v>1.858548108310795E-3</v>
      </c>
      <c r="J49" s="47">
        <f>MAX(D49,DATA!$C$4)*F48*('MORTALITY RATES MALE'!D108/1000)*G48</f>
        <v>1.4849210169637505E-2</v>
      </c>
      <c r="K49" s="47">
        <v>0</v>
      </c>
      <c r="L49" s="60">
        <f>D48*EXP('EIOPA RATES'!Q57)*DATA!$C$15*G49*F49</f>
        <v>1.5084416898404943E-4</v>
      </c>
      <c r="M49" s="47">
        <f>DATA!$C$13*((1+DATA!$C$10)^A49)*F49*G49</f>
        <v>1.4425120311414268E-5</v>
      </c>
      <c r="N49" s="47">
        <f t="shared" si="1"/>
        <v>1.6873027567243765E-2</v>
      </c>
      <c r="O49" s="26">
        <f>N49*'EIOPA RATES'!G57</f>
        <v>4.6739124066390312E-3</v>
      </c>
      <c r="Q49" s="83">
        <f>B48*EXP('EIOPA RATES'!Q57)*(DATA!$C$14-DATA!$C$15)</f>
        <v>594.34542827579469</v>
      </c>
      <c r="R49" s="85">
        <f>C48*EXP('EIOPA RATES'!Q57)*(DATA!$C$14-DATA!$C$15)</f>
        <v>148.58635706894867</v>
      </c>
      <c r="S49" s="60">
        <f t="shared" si="2"/>
        <v>742.93177091962309</v>
      </c>
      <c r="T49" s="81">
        <f t="shared" si="3"/>
        <v>1.0140784272617584E-4</v>
      </c>
    </row>
    <row r="50" spans="1:20" x14ac:dyDescent="0.25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F49*(1-'MORTALITY RATES MALE'!D109/1000)</f>
        <v>1.6284281962035426E-4</v>
      </c>
      <c r="G50" s="64">
        <f>(1-DATA!$C$12)*$G49</f>
        <v>2.5496648492372371E-4</v>
      </c>
      <c r="I50" s="58">
        <f>(D50-DATA!$C$11*((1+DATA!$C$10)^A50))*F50*G49*DATA!$C$12</f>
        <v>6.7162476356930252E-4</v>
      </c>
      <c r="J50" s="47">
        <f>MAX(D50,DATA!$C$4)*F49*('MORTALITY RATES MALE'!D109/1000)*G49</f>
        <v>6.1610733080237944E-3</v>
      </c>
      <c r="K50" s="47">
        <v>0</v>
      </c>
      <c r="L50" s="60">
        <f>D49*EXP('EIOPA RATES'!Q58)*DATA!$C$15*G50*F50</f>
        <v>5.4510958461935312E-5</v>
      </c>
      <c r="M50" s="47">
        <f>DATA!$C$13*((1+DATA!$C$10)^A50)*F50*G50</f>
        <v>5.2653808228668659E-6</v>
      </c>
      <c r="N50" s="47">
        <f t="shared" si="1"/>
        <v>6.8924744108778994E-3</v>
      </c>
      <c r="O50" s="26">
        <f>N50*'EIOPA RATES'!G58</f>
        <v>1.8490831892791506E-3</v>
      </c>
      <c r="Q50" s="83">
        <f>B49*EXP('EIOPA RATES'!Q58)*(DATA!$C$14-DATA!$C$15)</f>
        <v>600.18349247417552</v>
      </c>
      <c r="R50" s="85">
        <f>C49*EXP('EIOPA RATES'!Q58)*(DATA!$C$14-DATA!$C$15)</f>
        <v>150.04587311854388</v>
      </c>
      <c r="S50" s="60">
        <f t="shared" si="2"/>
        <v>750.22936032733855</v>
      </c>
      <c r="T50" s="81">
        <f t="shared" si="3"/>
        <v>3.6646022238223654E-5</v>
      </c>
    </row>
    <row r="51" spans="1:20" x14ac:dyDescent="0.25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F50*(1-'MORTALITY RATES MALE'!D110/1000)</f>
        <v>6.3102952340431104E-5</v>
      </c>
      <c r="G51" s="64">
        <f>(1-DATA!$C$12)*$G50</f>
        <v>2.1672151218516514E-4</v>
      </c>
      <c r="I51" s="58">
        <f>(D51-DATA!$C$11*((1+DATA!$C$10)^A51))*F51*G50*DATA!$C$12</f>
        <v>2.2343195739966943E-4</v>
      </c>
      <c r="J51" s="47">
        <f>MAX(D51,DATA!$C$4)*F50*('MORTALITY RATES MALE'!D110/1000)*G50</f>
        <v>2.3556772529916303E-3</v>
      </c>
      <c r="K51" s="47">
        <v>0</v>
      </c>
      <c r="L51" s="60">
        <f>D50*EXP('EIOPA RATES'!Q59)*DATA!$C$15*G51*F51</f>
        <v>1.813446666870841E-5</v>
      </c>
      <c r="M51" s="47">
        <f>DATA!$C$13*((1+DATA!$C$10)^A51)*F51*G51</f>
        <v>1.7690086231636076E-6</v>
      </c>
      <c r="N51" s="47">
        <f t="shared" si="1"/>
        <v>2.5990126856831721E-3</v>
      </c>
      <c r="O51" s="26">
        <f>N51*'EIOPA RATES'!G59</f>
        <v>6.7516133526604601E-4</v>
      </c>
      <c r="Q51" s="83">
        <f>B50*EXP('EIOPA RATES'!Q59)*(DATA!$C$14-DATA!$C$15)</f>
        <v>606.18477569710365</v>
      </c>
      <c r="R51" s="85">
        <f>C50*EXP('EIOPA RATES'!Q59)*(DATA!$C$14-DATA!$C$15)</f>
        <v>151.54619392427591</v>
      </c>
      <c r="S51" s="60">
        <f t="shared" si="2"/>
        <v>757.73096785237101</v>
      </c>
      <c r="T51" s="81">
        <f t="shared" si="3"/>
        <v>1.2191238068148869E-5</v>
      </c>
    </row>
    <row r="52" spans="1:20" x14ac:dyDescent="0.25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F51*(1-'MORTALITY RATES MALE'!D111/1000)</f>
        <v>2.2387143569922296E-5</v>
      </c>
      <c r="G52" s="64">
        <f>(1-DATA!$C$12)*$G51</f>
        <v>1.8421328535739038E-4</v>
      </c>
      <c r="I52" s="58">
        <f>(D52-DATA!$C$11*((1+DATA!$C$10)^A52))*F52*G51*DATA!$C$12</f>
        <v>6.8030032301884011E-5</v>
      </c>
      <c r="J52" s="47">
        <f>MAX(D52,DATA!$C$4)*F51*('MORTALITY RATES MALE'!D111/1000)*G51</f>
        <v>8.2531345762654966E-4</v>
      </c>
      <c r="K52" s="47">
        <v>0</v>
      </c>
      <c r="L52" s="60">
        <f>D51*EXP('EIOPA RATES'!Q60)*DATA!$C$15*G52*F52</f>
        <v>5.5215708843390339E-6</v>
      </c>
      <c r="M52" s="47">
        <f>DATA!$C$13*((1+DATA!$C$10)^A52)*F52*G52</f>
        <v>5.4412421442458995E-7</v>
      </c>
      <c r="N52" s="47">
        <f t="shared" si="1"/>
        <v>8.9940918502719723E-4</v>
      </c>
      <c r="O52" s="26">
        <f>N52*'EIOPA RATES'!G60</f>
        <v>2.2631086495550476E-4</v>
      </c>
      <c r="Q52" s="83">
        <f>B51*EXP('EIOPA RATES'!Q60)*(DATA!$C$14-DATA!$C$15)</f>
        <v>612.06135260519977</v>
      </c>
      <c r="R52" s="85">
        <f>C51*EXP('EIOPA RATES'!Q60)*(DATA!$C$14-DATA!$C$15)</f>
        <v>153.01533815129994</v>
      </c>
      <c r="S52" s="60">
        <f t="shared" si="2"/>
        <v>765.07669021237552</v>
      </c>
      <c r="T52" s="81">
        <f t="shared" si="3"/>
        <v>3.7119804238064406E-6</v>
      </c>
    </row>
    <row r="53" spans="1:20" ht="15.75" thickBot="1" x14ac:dyDescent="0.3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76">
        <f t="shared" si="0"/>
        <v>94452.009095448186</v>
      </c>
      <c r="F53" s="44">
        <f>F52*(1-'MORTALITY RATES MALE'!D112/1000)</f>
        <v>7.2322014303359302E-6</v>
      </c>
      <c r="G53" s="64">
        <f>(1-DATA!$C$12)*$G52</f>
        <v>1.5658129255378183E-4</v>
      </c>
      <c r="I53" s="58">
        <f>(D53-DATA!$C$11*((1+DATA!$C$10)^A53))*F53*G52*DATA!$C$12</f>
        <v>1.8864544773964628E-5</v>
      </c>
      <c r="J53" s="47">
        <f>MAX(D53,DATA!$C$4)*F52*('MORTALITY RATES MALE'!D112/1000)*G52</f>
        <v>2.636856106397543E-4</v>
      </c>
      <c r="K53" s="59">
        <f>G53*F53*D53</f>
        <v>1.0696004761572132E-4</v>
      </c>
      <c r="L53" s="77">
        <f>D52*EXP('EIOPA RATES'!Q61)*DATA!$C$15*G53*F53</f>
        <v>1.531125425991921E-6</v>
      </c>
      <c r="M53" s="47">
        <f>DATA!$C$13*((1+DATA!$C$10)^A53)*F53*G53</f>
        <v>1.524014081376975E-7</v>
      </c>
      <c r="N53" s="48">
        <f t="shared" si="1"/>
        <v>3.9119372986356983E-4</v>
      </c>
      <c r="O53" s="76">
        <f>N53*'EIOPA RATES'!G61</f>
        <v>9.5328215725911682E-5</v>
      </c>
      <c r="Q53" s="84">
        <f>B52*EXP('EIOPA RATES'!Q61)*(DATA!$C$14-DATA!$C$15)</f>
        <v>618.09085706632754</v>
      </c>
      <c r="R53" s="86">
        <f>C52*EXP('EIOPA RATES'!Q61)*(DATA!$C$14-DATA!$C$15)</f>
        <v>154.52271426658189</v>
      </c>
      <c r="S53" s="60">
        <f t="shared" si="2"/>
        <v>772.61357118050807</v>
      </c>
      <c r="T53" s="82">
        <f t="shared" si="3"/>
        <v>1.0293280172705206E-6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DBFDB-62A6-4A3C-B6DB-065DCC59995A}">
  <dimension ref="A1:X53"/>
  <sheetViews>
    <sheetView topLeftCell="C1" workbookViewId="0">
      <selection activeCell="F5" sqref="F5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65650.502275308463</v>
      </c>
    </row>
    <row r="4" spans="1:24" x14ac:dyDescent="0.25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F3*(1-'MORTALITY RATES MALE'!D63/1000-DATA!F11)</f>
        <v>0.9925607500000001</v>
      </c>
      <c r="G4" s="64">
        <f>(1-DATA!$C$12)*$G3</f>
        <v>0.85</v>
      </c>
      <c r="I4" s="58">
        <f>(D4-DATA!$C$11*((1+DATA!$C$10)^A4))*F4*G3*DATA!$C$12</f>
        <v>10408.098585822119</v>
      </c>
      <c r="J4" s="47">
        <f>MAX(D4,DATA!$C$4)*F3*('MORTALITY RATES MALE'!D63/1000-DATA!F11)*G3</f>
        <v>310.74750000000006</v>
      </c>
      <c r="K4" s="47">
        <v>0</v>
      </c>
      <c r="L4" s="60">
        <f>D3*EXP('EIOPA RATES'!Q12)*DATA!$C$15*G4*F4</f>
        <v>844.52976331584</v>
      </c>
      <c r="M4" s="47">
        <f>DATA!$C$13*((1+DATA!$C$10)^A4)*F4*G4</f>
        <v>43.027508512500006</v>
      </c>
      <c r="N4" s="47">
        <f t="shared" ref="N4:N53" si="1">SUM(I4:M4)</f>
        <v>11606.403357650459</v>
      </c>
      <c r="O4" s="26">
        <f>N4*'EIOPA RATES'!G12</f>
        <v>11362.78524206068</v>
      </c>
      <c r="Q4" s="83">
        <f>B3*EXP('EIOPA RATES'!Q12)*(DATA!$C$14-DATA!$C$15)</f>
        <v>457.60511999999983</v>
      </c>
      <c r="R4" s="85">
        <f>C3*EXP('EIOPA RATES'!Q12)*(DATA!$C$14-DATA!$C$15)</f>
        <v>114.40127999999996</v>
      </c>
      <c r="S4" s="60">
        <f>Q4+R4-M4</f>
        <v>528.97889148749971</v>
      </c>
      <c r="T4" s="81">
        <f>S4*F4*G3</f>
        <v>525.04368526900134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F4*(1-'MORTALITY RATES MALE'!D64/1000)</f>
        <v>0.98612709032579005</v>
      </c>
      <c r="G5" s="64">
        <f>(1-DATA!$C$12)*$G4</f>
        <v>0.72249999999999992</v>
      </c>
      <c r="I5" s="58">
        <f>(D5-DATA!$C$11*((1+DATA!$C$10)^A5))*F5*G4*DATA!$C$12</f>
        <v>8771.3051883364515</v>
      </c>
      <c r="J5" s="47">
        <f>MAX(D5,DATA!$C$4)*F4*('MORTALITY RATES MALE'!D63/1000)*G4</f>
        <v>350.75645284903129</v>
      </c>
      <c r="K5" s="47">
        <v>0</v>
      </c>
      <c r="L5" s="60">
        <f>D4*EXP('EIOPA RATES'!Q13)*DATA!$C$15*G5*F5</f>
        <v>711.72232241603638</v>
      </c>
      <c r="M5" s="47">
        <f>DATA!$C$13*((1+DATA!$C$10)^A5)*F5*G5</f>
        <v>37.063044319995129</v>
      </c>
      <c r="N5" s="47">
        <f t="shared" si="1"/>
        <v>9870.8470079215149</v>
      </c>
      <c r="O5" s="26">
        <f>N5*'EIOPA RATES'!G13</f>
        <v>9470.6438504780035</v>
      </c>
      <c r="Q5" s="83">
        <f>B4*EXP('EIOPA RATES'!Q13)*(DATA!$C$14-DATA!$C$15)</f>
        <v>456.65875094864623</v>
      </c>
      <c r="R5" s="85">
        <f>C4*EXP('EIOPA RATES'!Q13)*(DATA!$C$14-DATA!$C$15)</f>
        <v>114.16468773716156</v>
      </c>
      <c r="S5" s="60">
        <f t="shared" ref="S5:S53" si="2">Q5+R5-M5</f>
        <v>533.76039436581266</v>
      </c>
      <c r="T5" s="81">
        <f t="shared" ref="T5:T53" si="3">S5*F5*G4</f>
        <v>447.40224693303924</v>
      </c>
      <c r="W5" s="67" t="s">
        <v>71</v>
      </c>
      <c r="X5" s="70">
        <f>SUMPRODUCT(I4:I53,'EIOPA RATES'!G12:G61)</f>
        <v>57103.074107814085</v>
      </c>
    </row>
    <row r="6" spans="1:24" x14ac:dyDescent="0.25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F5*(1-'MORTALITY RATES MALE'!D65/1000)</f>
        <v>0.97916261705671859</v>
      </c>
      <c r="G6" s="64">
        <f>(1-DATA!$C$12)*$G5</f>
        <v>0.61412499999999992</v>
      </c>
      <c r="I6" s="58">
        <f>(D6-DATA!$C$11*((1+DATA!$C$10)^A6))*F6*G5*DATA!$C$12</f>
        <v>7406.2162606073362</v>
      </c>
      <c r="J6" s="47">
        <f>MAX(D6,DATA!$C$4)*F5*('MORTALITY RATES MALE'!D64/1000)*G5</f>
        <v>323.27324875398511</v>
      </c>
      <c r="K6" s="47">
        <v>0</v>
      </c>
      <c r="L6" s="60">
        <f>D5*EXP('EIOPA RATES'!Q14)*DATA!$C$15*G6*F6</f>
        <v>600.95961243053682</v>
      </c>
      <c r="M6" s="47">
        <f>DATA!$C$13*((1+DATA!$C$10)^A6)*F6*G6</f>
        <v>31.906717062426608</v>
      </c>
      <c r="N6" s="47">
        <f t="shared" si="1"/>
        <v>8362.3558388542842</v>
      </c>
      <c r="O6" s="26">
        <f>N6*'EIOPA RATES'!G14</f>
        <v>7843.2985158313213</v>
      </c>
      <c r="Q6" s="83">
        <f>B5*EXP('EIOPA RATES'!Q14)*(DATA!$C$14-DATA!$C$15)</f>
        <v>456.86261674469409</v>
      </c>
      <c r="R6" s="85">
        <f>C5*EXP('EIOPA RATES'!Q14)*(DATA!$C$14-DATA!$C$15)</f>
        <v>114.21565418617352</v>
      </c>
      <c r="S6" s="60">
        <f t="shared" si="2"/>
        <v>539.17155386844092</v>
      </c>
      <c r="T6" s="81">
        <f t="shared" si="3"/>
        <v>381.43421497874016</v>
      </c>
      <c r="W6" s="67" t="s">
        <v>70</v>
      </c>
      <c r="X6" s="70">
        <f>SUMPRODUCT(J4:J53,'EIOPA RATES'!G12:G61)</f>
        <v>3658.7570778100244</v>
      </c>
    </row>
    <row r="7" spans="1:24" x14ac:dyDescent="0.25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F6*(1-'MORTALITY RATES MALE'!D66/1000)</f>
        <v>0.97151126411776634</v>
      </c>
      <c r="G7" s="64">
        <f>(1-DATA!$C$12)*$G6</f>
        <v>0.52200624999999989</v>
      </c>
      <c r="I7" s="58">
        <f>(D7-DATA!$C$11*((1+DATA!$C$10)^A7))*F7*G6*DATA!$C$12</f>
        <v>6260.1006973434205</v>
      </c>
      <c r="J7" s="47">
        <f>MAX(D7,DATA!$C$4)*F6*('MORTALITY RATES MALE'!D65/1000)*G6</f>
        <v>297.27954508875615</v>
      </c>
      <c r="K7" s="47">
        <v>0</v>
      </c>
      <c r="L7" s="60">
        <f>D6*EXP('EIOPA RATES'!Q15)*DATA!$C$15*G7*F7</f>
        <v>507.96355653716068</v>
      </c>
      <c r="M7" s="47">
        <f>DATA!$C$13*((1+DATA!$C$10)^A7)*F7*G7</f>
        <v>27.446959065223535</v>
      </c>
      <c r="N7" s="47">
        <f t="shared" si="1"/>
        <v>7092.7907580345609</v>
      </c>
      <c r="O7" s="26">
        <f>N7*'EIOPA RATES'!G15</f>
        <v>6491.5854185783228</v>
      </c>
      <c r="Q7" s="83">
        <f>B6*EXP('EIOPA RATES'!Q15)*(DATA!$C$14-DATA!$C$15)</f>
        <v>457.88978008483207</v>
      </c>
      <c r="R7" s="85">
        <f>C6*EXP('EIOPA RATES'!Q15)*(DATA!$C$14-DATA!$C$15)</f>
        <v>114.47244502120802</v>
      </c>
      <c r="S7" s="60">
        <f t="shared" si="2"/>
        <v>544.91526604081662</v>
      </c>
      <c r="T7" s="81">
        <f t="shared" si="3"/>
        <v>325.1124437491755</v>
      </c>
      <c r="W7" s="67" t="s">
        <v>74</v>
      </c>
      <c r="X7" s="70">
        <f>SUMPRODUCT(K4:K53,'EIOPA RATES'!G12:G61)</f>
        <v>4.9158853980388614E-5</v>
      </c>
    </row>
    <row r="8" spans="1:24" x14ac:dyDescent="0.25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F7*(1-'MORTALITY RATES MALE'!D67/1000)</f>
        <v>0.96315648097883166</v>
      </c>
      <c r="G8" s="64">
        <f>(1-DATA!$C$12)*$G7</f>
        <v>0.44370531249999989</v>
      </c>
      <c r="I8" s="58">
        <f>(D8-DATA!$C$11*((1+DATA!$C$10)^A8))*F8*G7*DATA!$C$12</f>
        <v>5294.3919288628613</v>
      </c>
      <c r="J8" s="47">
        <f>MAX(D8,DATA!$C$4)*F7*('MORTALITY RATES MALE'!D66/1000)*G7</f>
        <v>278.28885319476063</v>
      </c>
      <c r="K8" s="47">
        <v>0</v>
      </c>
      <c r="L8" s="60">
        <f>D7*EXP('EIOPA RATES'!Q16)*DATA!$C$15*G8*F8</f>
        <v>429.60518829720559</v>
      </c>
      <c r="M8" s="47">
        <f>DATA!$C$13*((1+DATA!$C$10)^A8)*F8*G8</f>
        <v>23.591868728599653</v>
      </c>
      <c r="N8" s="47">
        <f t="shared" si="1"/>
        <v>6025.8778390834268</v>
      </c>
      <c r="O8" s="26">
        <f>N8*'EIOPA RATES'!G16</f>
        <v>5374.3231970789466</v>
      </c>
      <c r="Q8" s="83">
        <f>B7*EXP('EIOPA RATES'!Q16)*(DATA!$C$14-DATA!$C$15)</f>
        <v>459.5470431522653</v>
      </c>
      <c r="R8" s="85">
        <f>C7*EXP('EIOPA RATES'!Q16)*(DATA!$C$14-DATA!$C$15)</f>
        <v>114.88676078806633</v>
      </c>
      <c r="S8" s="60">
        <f t="shared" si="2"/>
        <v>550.84193521173188</v>
      </c>
      <c r="T8" s="81">
        <f t="shared" si="3"/>
        <v>276.94883942334513</v>
      </c>
      <c r="W8" s="67" t="s">
        <v>73</v>
      </c>
      <c r="X8" s="70">
        <f>SUMPRODUCT(L4:L53,'EIOPA RATES'!G12:G61)</f>
        <v>4633.5438901791304</v>
      </c>
    </row>
    <row r="9" spans="1:24" ht="15.75" thickBot="1" x14ac:dyDescent="0.3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F8*(1-'MORTALITY RATES MALE'!D68/1000)</f>
        <v>0.9539770892421684</v>
      </c>
      <c r="G9" s="64">
        <f>(1-DATA!$C$12)*$G8</f>
        <v>0.37714951562499988</v>
      </c>
      <c r="I9" s="58">
        <f>(D9-DATA!$C$11*((1+DATA!$C$10)^A9))*F9*G8*DATA!$C$12</f>
        <v>4476.9433260440528</v>
      </c>
      <c r="J9" s="47">
        <f>MAX(D9,DATA!$C$4)*F8*('MORTALITY RATES MALE'!D67/1000)*G8</f>
        <v>259.22404853668905</v>
      </c>
      <c r="K9" s="47">
        <v>0</v>
      </c>
      <c r="L9" s="60">
        <f>D8*EXP('EIOPA RATES'!Q17)*DATA!$C$15*G9*F9</f>
        <v>363.27636889851817</v>
      </c>
      <c r="M9" s="47">
        <f>DATA!$C$13*((1+DATA!$C$10)^A9)*F9*G9</f>
        <v>20.259211295707559</v>
      </c>
      <c r="N9" s="47">
        <f t="shared" si="1"/>
        <v>5119.7029547749671</v>
      </c>
      <c r="O9" s="26">
        <f>N9*'EIOPA RATES'!G17</f>
        <v>4446.1024388666929</v>
      </c>
      <c r="Q9" s="83">
        <f>B8*EXP('EIOPA RATES'!Q17)*(DATA!$C$14-DATA!$C$15)</f>
        <v>461.57001416860459</v>
      </c>
      <c r="R9" s="85">
        <f>C8*EXP('EIOPA RATES'!Q17)*(DATA!$C$14-DATA!$C$15)</f>
        <v>115.39250354215115</v>
      </c>
      <c r="S9" s="60">
        <f t="shared" si="2"/>
        <v>556.70330641504813</v>
      </c>
      <c r="T9" s="81">
        <f t="shared" si="3"/>
        <v>235.6439934366804</v>
      </c>
      <c r="W9" s="68" t="s">
        <v>72</v>
      </c>
      <c r="X9" s="71">
        <f>SUMPRODUCT(M4:M53,'EIOPA RATES'!G12:G61)</f>
        <v>255.12715034639635</v>
      </c>
    </row>
    <row r="10" spans="1:24" ht="15.75" thickBot="1" x14ac:dyDescent="0.3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F9*(1-'MORTALITY RATES MALE'!D69/1000)</f>
        <v>0.94385366562677742</v>
      </c>
      <c r="G10" s="64">
        <f>(1-DATA!$C$12)*$G9</f>
        <v>0.32057708828124987</v>
      </c>
      <c r="I10" s="58">
        <f>(D10-DATA!$C$11*((1+DATA!$C$10)^A10))*F10*G9*DATA!$C$12</f>
        <v>3784.7458489776668</v>
      </c>
      <c r="J10" s="47">
        <f>MAX(D10,DATA!$C$4)*F9*('MORTALITY RATES MALE'!D68/1000)*G9</f>
        <v>243.12887084607073</v>
      </c>
      <c r="K10" s="47">
        <v>0</v>
      </c>
      <c r="L10" s="60">
        <f>D9*EXP('EIOPA RATES'!Q18)*DATA!$C$15*G10*F10</f>
        <v>307.11024819752146</v>
      </c>
      <c r="M10" s="47">
        <f>DATA!$C$13*((1+DATA!$C$10)^A10)*F10*G10</f>
        <v>17.378342550194191</v>
      </c>
      <c r="N10" s="47">
        <f t="shared" si="1"/>
        <v>4352.3633105714534</v>
      </c>
      <c r="O10" s="26">
        <f>N10*'EIOPA RATES'!G18</f>
        <v>3677.284091163739</v>
      </c>
      <c r="Q10" s="83">
        <f>B9*EXP('EIOPA RATES'!Q18)*(DATA!$C$14-DATA!$C$15)</f>
        <v>463.99051262311571</v>
      </c>
      <c r="R10" s="85">
        <f>C9*EXP('EIOPA RATES'!Q18)*(DATA!$C$14-DATA!$C$15)</f>
        <v>115.99762815577893</v>
      </c>
      <c r="S10" s="60">
        <f t="shared" si="2"/>
        <v>562.60979822870036</v>
      </c>
      <c r="T10" s="81">
        <f t="shared" si="3"/>
        <v>200.27443376624333</v>
      </c>
    </row>
    <row r="11" spans="1:24" ht="15.75" thickBot="1" x14ac:dyDescent="0.3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F10*(1-'MORTALITY RATES MALE'!D70/1000)</f>
        <v>0.93265447378118616</v>
      </c>
      <c r="G11" s="64">
        <f>(1-DATA!$C$12)*$G10</f>
        <v>0.2724905250390624</v>
      </c>
      <c r="I11" s="58">
        <f>(D11-DATA!$C$11*((1+DATA!$C$10)^A11))*F11*G10*DATA!$C$12</f>
        <v>3198.133215340778</v>
      </c>
      <c r="J11" s="47">
        <f>MAX(D11,DATA!$C$4)*F10*('MORTALITY RATES MALE'!D69/1000)*G10</f>
        <v>229.04527389722813</v>
      </c>
      <c r="K11" s="47">
        <v>0</v>
      </c>
      <c r="L11" s="60">
        <f>D10*EXP('EIOPA RATES'!Q19)*DATA!$C$15*G11*F11</f>
        <v>259.51118875215008</v>
      </c>
      <c r="M11" s="47">
        <f>DATA!$C$13*((1+DATA!$C$10)^A11)*F11*G11</f>
        <v>14.888246887090968</v>
      </c>
      <c r="N11" s="47">
        <f t="shared" si="1"/>
        <v>3701.5779248772474</v>
      </c>
      <c r="O11" s="26">
        <f>N11*'EIOPA RATES'!G19</f>
        <v>3040.1922819652978</v>
      </c>
      <c r="Q11" s="83">
        <f>B10*EXP('EIOPA RATES'!Q19)*(DATA!$C$14-DATA!$C$15)</f>
        <v>466.80536833792246</v>
      </c>
      <c r="R11" s="85">
        <f>C10*EXP('EIOPA RATES'!Q19)*(DATA!$C$14-DATA!$C$15)</f>
        <v>116.70134208448061</v>
      </c>
      <c r="S11" s="60">
        <f t="shared" si="2"/>
        <v>568.61846353531212</v>
      </c>
      <c r="T11" s="81">
        <f t="shared" si="3"/>
        <v>170.00990133036325</v>
      </c>
      <c r="W11" s="66" t="s">
        <v>75</v>
      </c>
      <c r="X11" s="69">
        <f>DATA!C4-X3</f>
        <v>4349.4977246915369</v>
      </c>
    </row>
    <row r="12" spans="1:24" x14ac:dyDescent="0.25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F11*(1-'MORTALITY RATES MALE'!D71/1000)</f>
        <v>0.92049688436784571</v>
      </c>
      <c r="G12" s="64">
        <f>(1-DATA!$C$12)*$G11</f>
        <v>0.23161694628320303</v>
      </c>
      <c r="I12" s="58">
        <f>(D12-DATA!$C$11*((1+DATA!$C$10)^A12))*F12*G11*DATA!$C$12</f>
        <v>2700.6594900227119</v>
      </c>
      <c r="J12" s="47">
        <f>MAX(D12,DATA!$C$4)*F11*('MORTALITY RATES MALE'!D70/1000)*G11</f>
        <v>216.52279947968097</v>
      </c>
      <c r="K12" s="47">
        <v>0</v>
      </c>
      <c r="L12" s="60">
        <f>D11*EXP('EIOPA RATES'!Q20)*DATA!$C$15*G12*F12</f>
        <v>219.14484936984917</v>
      </c>
      <c r="M12" s="47">
        <f>DATA!$C$13*((1+DATA!$C$10)^A12)*F12*G12</f>
        <v>12.739846769779954</v>
      </c>
      <c r="N12" s="47">
        <f t="shared" si="1"/>
        <v>3149.0669856420218</v>
      </c>
      <c r="O12" s="26">
        <f>N12*'EIOPA RATES'!G20</f>
        <v>2512.9288909323441</v>
      </c>
      <c r="Q12" s="83">
        <f>B11*EXP('EIOPA RATES'!Q20)*(DATA!$C$14-DATA!$C$15)</f>
        <v>469.88388598655206</v>
      </c>
      <c r="R12" s="85">
        <f>C11*EXP('EIOPA RATES'!Q20)*(DATA!$C$14-DATA!$C$15)</f>
        <v>117.47097149663801</v>
      </c>
      <c r="S12" s="60">
        <f t="shared" si="2"/>
        <v>574.61501071341002</v>
      </c>
      <c r="T12" s="81">
        <f t="shared" si="3"/>
        <v>144.1287750236454</v>
      </c>
    </row>
    <row r="13" spans="1:24" ht="15.75" thickBot="1" x14ac:dyDescent="0.3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F12*(1-'MORTALITY RATES MALE'!D72/1000)</f>
        <v>0.90726667469851507</v>
      </c>
      <c r="G13" s="64">
        <f>(1-DATA!$C$12)*$G12</f>
        <v>0.19687440434072256</v>
      </c>
      <c r="I13" s="58">
        <f>(D13-DATA!$C$11*((1+DATA!$C$10)^A13))*F13*G12*DATA!$C$12</f>
        <v>2276.275272983512</v>
      </c>
      <c r="J13" s="47">
        <f>MAX(D13,DATA!$C$4)*F12*('MORTALITY RATES MALE'!D71/1000)*G12</f>
        <v>200.76785247596104</v>
      </c>
      <c r="K13" s="47">
        <v>0</v>
      </c>
      <c r="L13" s="60">
        <f>D12*EXP('EIOPA RATES'!Q21)*DATA!$C$15*G13*F13</f>
        <v>184.7090700055837</v>
      </c>
      <c r="M13" s="47">
        <f>DATA!$C$13*((1+DATA!$C$10)^A13)*F13*G13</f>
        <v>10.886692042065619</v>
      </c>
      <c r="N13" s="47">
        <f t="shared" si="1"/>
        <v>2672.6388875071225</v>
      </c>
      <c r="O13" s="26">
        <f>N13*'EIOPA RATES'!G21</f>
        <v>2073.2517770886816</v>
      </c>
      <c r="Q13" s="83">
        <f>B12*EXP('EIOPA RATES'!Q21)*(DATA!$C$14-DATA!$C$15)</f>
        <v>472.73302600322535</v>
      </c>
      <c r="R13" s="85">
        <f>C12*EXP('EIOPA RATES'!Q21)*(DATA!$C$14-DATA!$C$15)</f>
        <v>118.18325650080634</v>
      </c>
      <c r="S13" s="60">
        <f t="shared" si="2"/>
        <v>580.029590461966</v>
      </c>
      <c r="T13" s="81">
        <f t="shared" si="3"/>
        <v>121.88645335220649</v>
      </c>
    </row>
    <row r="14" spans="1:24" x14ac:dyDescent="0.25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F13*(1-'MORTALITY RATES MALE'!D73/1000)</f>
        <v>0.89311325106455108</v>
      </c>
      <c r="G14" s="64">
        <f>(1-DATA!$C$12)*$G13</f>
        <v>0.16734324368961417</v>
      </c>
      <c r="I14" s="58">
        <f>(D14-DATA!$C$11*((1+DATA!$C$10)^A14))*F14*G13*DATA!$C$12</f>
        <v>1920.3029374685705</v>
      </c>
      <c r="J14" s="47">
        <f>MAX(D14,DATA!$C$4)*F13*('MORTALITY RATES MALE'!D72/1000)*G13</f>
        <v>186.98192355766508</v>
      </c>
      <c r="K14" s="47">
        <v>0</v>
      </c>
      <c r="L14" s="60">
        <f>D13*EXP('EIOPA RATES'!Q22)*DATA!$C$15*G14*F14</f>
        <v>155.82419788591773</v>
      </c>
      <c r="M14" s="47">
        <f>DATA!$C$13*((1+DATA!$C$10)^A14)*F14*G14</f>
        <v>9.2915166525502038</v>
      </c>
      <c r="N14" s="47">
        <f t="shared" si="1"/>
        <v>2272.4005755647036</v>
      </c>
      <c r="O14" s="26">
        <f>N14*'EIOPA RATES'!G22</f>
        <v>1709.9339299391065</v>
      </c>
      <c r="Q14" s="83">
        <f>B13*EXP('EIOPA RATES'!Q22)*(DATA!$C$14-DATA!$C$15)</f>
        <v>476.61984649345004</v>
      </c>
      <c r="R14" s="85">
        <f>C13*EXP('EIOPA RATES'!Q22)*(DATA!$C$14-DATA!$C$15)</f>
        <v>119.15496162336251</v>
      </c>
      <c r="S14" s="60">
        <f t="shared" si="2"/>
        <v>586.48329146426238</v>
      </c>
      <c r="T14" s="81">
        <f t="shared" si="3"/>
        <v>103.12202532569496</v>
      </c>
      <c r="W14" s="73" t="s">
        <v>77</v>
      </c>
      <c r="X14" s="72">
        <f>SUM(T3:T53)</f>
        <v>3428.2189740189892</v>
      </c>
    </row>
    <row r="15" spans="1:24" x14ac:dyDescent="0.25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F14*(1-'MORTALITY RATES MALE'!D74/1000)</f>
        <v>0.87758144896719037</v>
      </c>
      <c r="G15" s="64">
        <f>(1-DATA!$C$12)*$G14</f>
        <v>0.14224175713617204</v>
      </c>
      <c r="I15" s="58">
        <f>(D15-DATA!$C$11*((1+DATA!$C$10)^A15))*F15*G14*DATA!$C$12</f>
        <v>1615.8833626275143</v>
      </c>
      <c r="J15" s="47">
        <f>MAX(D15,DATA!$C$4)*F14*('MORTALITY RATES MALE'!D73/1000)*G14</f>
        <v>171.08602805182679</v>
      </c>
      <c r="K15" s="47">
        <v>0</v>
      </c>
      <c r="L15" s="60">
        <f>D14*EXP('EIOPA RATES'!Q23)*DATA!$C$15*G15*F15</f>
        <v>131.12243463975656</v>
      </c>
      <c r="M15" s="47">
        <f>DATA!$C$13*((1+DATA!$C$10)^A15)*F15*G15</f>
        <v>7.9156504581740537</v>
      </c>
      <c r="N15" s="47">
        <f t="shared" si="1"/>
        <v>1926.0074757772718</v>
      </c>
      <c r="O15" s="26">
        <f>N15*'EIOPA RATES'!G23</f>
        <v>1406.8538556158915</v>
      </c>
      <c r="Q15" s="83">
        <f>B14*EXP('EIOPA RATES'!Q23)*(DATA!$C$14-DATA!$C$15)</f>
        <v>480.19142458855589</v>
      </c>
      <c r="R15" s="85">
        <f>C14*EXP('EIOPA RATES'!Q23)*(DATA!$C$14-DATA!$C$15)</f>
        <v>120.04785614713897</v>
      </c>
      <c r="S15" s="60">
        <f t="shared" si="2"/>
        <v>592.32363027752081</v>
      </c>
      <c r="T15" s="81">
        <f t="shared" si="3"/>
        <v>86.987064630282106</v>
      </c>
      <c r="W15" s="74" t="s">
        <v>78</v>
      </c>
      <c r="X15" s="70">
        <f>DATA!C4-X3-X14</f>
        <v>921.27875067254763</v>
      </c>
    </row>
    <row r="16" spans="1:24" ht="15.75" thickBot="1" x14ac:dyDescent="0.3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F15*(1-'MORTALITY RATES MALE'!D75/1000)</f>
        <v>0.86064318798997319</v>
      </c>
      <c r="G16" s="64">
        <f>(1-DATA!$C$12)*$G15</f>
        <v>0.12090549356574623</v>
      </c>
      <c r="I16" s="58">
        <f>(D16-DATA!$C$11*((1+DATA!$C$10)^A16))*F16*G15*DATA!$C$12</f>
        <v>1356.5750050512902</v>
      </c>
      <c r="J16" s="47">
        <f>MAX(D16,DATA!$C$4)*F15*('MORTALITY RATES MALE'!D74/1000)*G15</f>
        <v>160.42950139284761</v>
      </c>
      <c r="K16" s="47">
        <v>0</v>
      </c>
      <c r="L16" s="60">
        <f>D15*EXP('EIOPA RATES'!Q24)*DATA!$C$15*G16*F16</f>
        <v>110.08109136350591</v>
      </c>
      <c r="M16" s="47">
        <f>DATA!$C$13*((1+DATA!$C$10)^A16)*F16*G16</f>
        <v>6.7304082332854565</v>
      </c>
      <c r="N16" s="47">
        <f t="shared" si="1"/>
        <v>1633.8160060409293</v>
      </c>
      <c r="O16" s="26">
        <f>N16*'EIOPA RATES'!G24</f>
        <v>1158.9159042679773</v>
      </c>
      <c r="Q16" s="83">
        <f>B15*EXP('EIOPA RATES'!Q24)*(DATA!$C$14-DATA!$C$15)</f>
        <v>483.61024766430512</v>
      </c>
      <c r="R16" s="85">
        <f>C15*EXP('EIOPA RATES'!Q24)*(DATA!$C$14-DATA!$C$15)</f>
        <v>120.90256191607628</v>
      </c>
      <c r="S16" s="60">
        <f t="shared" si="2"/>
        <v>597.78240134709597</v>
      </c>
      <c r="T16" s="81">
        <f t="shared" si="3"/>
        <v>73.180162501145574</v>
      </c>
      <c r="W16" s="75" t="s">
        <v>79</v>
      </c>
      <c r="X16" s="71">
        <f>(DATA!$C$14-DATA!$C$15)*X18*DATA!C4</f>
        <v>3147.685743242449</v>
      </c>
    </row>
    <row r="17" spans="1:24" ht="15.75" thickBot="1" x14ac:dyDescent="0.3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F16*(1-'MORTALITY RATES MALE'!D76/1000)</f>
        <v>0.84196671442467796</v>
      </c>
      <c r="G17" s="64">
        <f>(1-DATA!$C$12)*$G16</f>
        <v>0.10276966953088429</v>
      </c>
      <c r="I17" s="58">
        <f>(D17-DATA!$C$11*((1+DATA!$C$10)^A17))*F17*G16*DATA!$C$12</f>
        <v>1134.7865682858492</v>
      </c>
      <c r="J17" s="47">
        <f>MAX(D17,DATA!$C$4)*F16*('MORTALITY RATES MALE'!D75/1000)*G16</f>
        <v>149.30925097628787</v>
      </c>
      <c r="K17" s="47">
        <v>0</v>
      </c>
      <c r="L17" s="60">
        <f>D16*EXP('EIOPA RATES'!Q25)*DATA!$C$15*G17*F17</f>
        <v>92.084222332499678</v>
      </c>
      <c r="M17" s="47">
        <f>DATA!$C$13*((1+DATA!$C$10)^A17)*F17*G17</f>
        <v>5.7086352096399189</v>
      </c>
      <c r="N17" s="47">
        <f t="shared" si="1"/>
        <v>1381.8886768042764</v>
      </c>
      <c r="O17" s="26">
        <f>N17*'EIOPA RATES'!G25</f>
        <v>952.969287286483</v>
      </c>
      <c r="Q17" s="83">
        <f>B16*EXP('EIOPA RATES'!Q25)*(DATA!$C$14-DATA!$C$15)</f>
        <v>486.49376679922625</v>
      </c>
      <c r="R17" s="85">
        <f>C16*EXP('EIOPA RATES'!Q25)*(DATA!$C$14-DATA!$C$15)</f>
        <v>121.62344169980656</v>
      </c>
      <c r="S17" s="60">
        <f t="shared" si="2"/>
        <v>602.40857328939285</v>
      </c>
      <c r="T17" s="81">
        <f t="shared" si="3"/>
        <v>61.324229614036497</v>
      </c>
    </row>
    <row r="18" spans="1:24" ht="15.75" thickBot="1" x14ac:dyDescent="0.3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F17*(1-'MORTALITY RATES MALE'!D77/1000)</f>
        <v>0.82175333324280175</v>
      </c>
      <c r="G18" s="64">
        <f>(1-DATA!$C$12)*$G17</f>
        <v>8.7354219101251643E-2</v>
      </c>
      <c r="I18" s="58">
        <f>(D18-DATA!$C$11*((1+DATA!$C$10)^A18))*F18*G17*DATA!$C$12</f>
        <v>946.70655253553969</v>
      </c>
      <c r="J18" s="47">
        <f>MAX(D18,DATA!$C$4)*F17*('MORTALITY RATES MALE'!D76/1000)*G17</f>
        <v>140.38015209183223</v>
      </c>
      <c r="K18" s="47">
        <v>0</v>
      </c>
      <c r="L18" s="60">
        <f>D17*EXP('EIOPA RATES'!Q26)*DATA!$C$15*G18*F18</f>
        <v>76.822533400620657</v>
      </c>
      <c r="M18" s="47">
        <f>DATA!$C$13*((1+DATA!$C$10)^A18)*F18*G18</f>
        <v>4.8305651168170476</v>
      </c>
      <c r="N18" s="47">
        <f t="shared" si="1"/>
        <v>1168.7398031448097</v>
      </c>
      <c r="O18" s="26">
        <f>N18*'EIOPA RATES'!G26</f>
        <v>783.83492942013231</v>
      </c>
      <c r="Q18" s="83">
        <f>B17*EXP('EIOPA RATES'!Q26)*(DATA!$C$14-DATA!$C$15)</f>
        <v>489.23239117530414</v>
      </c>
      <c r="R18" s="85">
        <f>C17*EXP('EIOPA RATES'!Q26)*(DATA!$C$14-DATA!$C$15)</f>
        <v>122.30809779382604</v>
      </c>
      <c r="S18" s="60">
        <f t="shared" si="2"/>
        <v>606.70992385231307</v>
      </c>
      <c r="T18" s="81">
        <f t="shared" si="3"/>
        <v>51.237453012276468</v>
      </c>
      <c r="W18" s="66" t="s">
        <v>80</v>
      </c>
      <c r="X18" s="69">
        <f>SUMPRODUCT(O4:O53,A4:A53)/SUM(O4:O53)</f>
        <v>5.6208673986472313</v>
      </c>
    </row>
    <row r="19" spans="1:24" x14ac:dyDescent="0.25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F18*(1-'MORTALITY RATES MALE'!D78/1000)</f>
        <v>0.79958355411397752</v>
      </c>
      <c r="G19" s="64">
        <f>(1-DATA!$C$12)*$G18</f>
        <v>7.4251086236063898E-2</v>
      </c>
      <c r="I19" s="58">
        <f>(D19-DATA!$C$11*((1+DATA!$C$10)^A19))*F19*G18*DATA!$C$12</f>
        <v>787.6552111469631</v>
      </c>
      <c r="J19" s="47">
        <f>MAX(D19,DATA!$C$4)*F18*('MORTALITY RATES MALE'!D77/1000)*G18</f>
        <v>129.6060077639826</v>
      </c>
      <c r="K19" s="47">
        <v>0</v>
      </c>
      <c r="L19" s="60">
        <f>D18*EXP('EIOPA RATES'!Q27)*DATA!$C$15*G19*F19</f>
        <v>63.916292472289527</v>
      </c>
      <c r="M19" s="47">
        <f>DATA!$C$13*((1+DATA!$C$10)^A19)*F19*G19</f>
        <v>4.0751107571568763</v>
      </c>
      <c r="N19" s="47">
        <f t="shared" si="1"/>
        <v>985.25262214039208</v>
      </c>
      <c r="O19" s="26">
        <f>N19*'EIOPA RATES'!G27</f>
        <v>642.40895445328022</v>
      </c>
      <c r="Q19" s="83">
        <f>B18*EXP('EIOPA RATES'!Q27)*(DATA!$C$14-DATA!$C$15)</f>
        <v>492.14927457160695</v>
      </c>
      <c r="R19" s="85">
        <f>C18*EXP('EIOPA RATES'!Q27)*(DATA!$C$14-DATA!$C$15)</f>
        <v>123.03731864290174</v>
      </c>
      <c r="S19" s="60">
        <f t="shared" si="2"/>
        <v>611.11148245735183</v>
      </c>
      <c r="T19" s="81">
        <f t="shared" si="3"/>
        <v>42.684301867093573</v>
      </c>
    </row>
    <row r="20" spans="1:24" x14ac:dyDescent="0.25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F19*(1-'MORTALITY RATES MALE'!D79/1000)</f>
        <v>0.77650116008214409</v>
      </c>
      <c r="G20" s="64">
        <f>(1-DATA!$C$12)*$G19</f>
        <v>6.3113423300654309E-2</v>
      </c>
      <c r="I20" s="58">
        <f>(D20-DATA!$C$11*((1+DATA!$C$10)^A20))*F20*G19*DATA!$C$12</f>
        <v>653.85520947836221</v>
      </c>
      <c r="J20" s="47">
        <f>MAX(D20,DATA!$C$4)*F19*('MORTALITY RATES MALE'!D78/1000)*G19</f>
        <v>121.14146021902171</v>
      </c>
      <c r="K20" s="47">
        <v>0</v>
      </c>
      <c r="L20" s="60">
        <f>D19*EXP('EIOPA RATES'!Q28)*DATA!$C$15*G20*F20</f>
        <v>53.059026171231288</v>
      </c>
      <c r="M20" s="47">
        <f>DATA!$C$13*((1+DATA!$C$10)^A20)*F20*G20</f>
        <v>3.4311268180008878</v>
      </c>
      <c r="N20" s="47">
        <f t="shared" si="1"/>
        <v>831.48682268661605</v>
      </c>
      <c r="O20" s="26">
        <f>N20*'EIOPA RATES'!G28</f>
        <v>527.23920253473295</v>
      </c>
      <c r="Q20" s="83">
        <f>B19*EXP('EIOPA RATES'!Q28)*(DATA!$C$14-DATA!$C$15)</f>
        <v>494.93408882265277</v>
      </c>
      <c r="R20" s="85">
        <f>C19*EXP('EIOPA RATES'!Q28)*(DATA!$C$14-DATA!$C$15)</f>
        <v>123.73352220566319</v>
      </c>
      <c r="S20" s="60">
        <f t="shared" si="2"/>
        <v>615.2364842103151</v>
      </c>
      <c r="T20" s="81">
        <f t="shared" si="3"/>
        <v>35.472108325334588</v>
      </c>
    </row>
    <row r="21" spans="1:24" x14ac:dyDescent="0.25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F20*(1-'MORTALITY RATES MALE'!D80/1000)</f>
        <v>0.75172323324925927</v>
      </c>
      <c r="G21" s="64">
        <f>(1-DATA!$C$12)*$G20</f>
        <v>5.3646409805556163E-2</v>
      </c>
      <c r="I21" s="58">
        <f>(D21-DATA!$C$11*((1+DATA!$C$10)^A21))*F21*G20*DATA!$C$12</f>
        <v>540.30450505437682</v>
      </c>
      <c r="J21" s="47">
        <f>MAX(D21,DATA!$C$4)*F20*('MORTALITY RATES MALE'!D79/1000)*G20</f>
        <v>107.45133890478837</v>
      </c>
      <c r="K21" s="47">
        <v>0</v>
      </c>
      <c r="L21" s="60">
        <f>D20*EXP('EIOPA RATES'!Q29)*DATA!$C$15*G21*F21</f>
        <v>43.844871810029986</v>
      </c>
      <c r="M21" s="47">
        <f>DATA!$C$13*((1+DATA!$C$10)^A21)*F21*G21</f>
        <v>2.8798623622819766</v>
      </c>
      <c r="N21" s="47">
        <f t="shared" si="1"/>
        <v>694.48057813147716</v>
      </c>
      <c r="O21" s="26">
        <f>N21*'EIOPA RATES'!G29</f>
        <v>428.87086428585405</v>
      </c>
      <c r="Q21" s="83">
        <f>B20*EXP('EIOPA RATES'!Q29)*(DATA!$C$14-DATA!$C$15)</f>
        <v>497.0179881475209</v>
      </c>
      <c r="R21" s="85">
        <f>C20*EXP('EIOPA RATES'!Q29)*(DATA!$C$14-DATA!$C$15)</f>
        <v>124.25449703688022</v>
      </c>
      <c r="S21" s="60">
        <f t="shared" si="2"/>
        <v>618.39262282211916</v>
      </c>
      <c r="T21" s="81">
        <f t="shared" si="3"/>
        <v>29.338912383349779</v>
      </c>
    </row>
    <row r="22" spans="1:24" x14ac:dyDescent="0.25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F21*(1-'MORTALITY RATES MALE'!D81/1000)</f>
        <v>0.72463060171669269</v>
      </c>
      <c r="G22" s="64">
        <f>(1-DATA!$C$12)*$G21</f>
        <v>4.5599448334722736E-2</v>
      </c>
      <c r="I22" s="58">
        <f>(D22-DATA!$C$11*((1+DATA!$C$10)^A22))*F22*G21*DATA!$C$12</f>
        <v>443.48262678674911</v>
      </c>
      <c r="J22" s="47">
        <f>MAX(D22,DATA!$C$4)*F21*('MORTALITY RATES MALE'!D80/1000)*G21</f>
        <v>97.907476153379719</v>
      </c>
      <c r="K22" s="47">
        <v>0</v>
      </c>
      <c r="L22" s="60">
        <f>D21*EXP('EIOPA RATES'!Q30)*DATA!$C$15*G22*F22</f>
        <v>35.988173245396894</v>
      </c>
      <c r="M22" s="47">
        <f>DATA!$C$13*((1+DATA!$C$10)^A22)*F22*G22</f>
        <v>2.406852782631737</v>
      </c>
      <c r="N22" s="47">
        <f t="shared" si="1"/>
        <v>579.78512896815744</v>
      </c>
      <c r="O22" s="26">
        <f>N22*'EIOPA RATES'!G30</f>
        <v>349.54974567921766</v>
      </c>
      <c r="Q22" s="83">
        <f>B21*EXP('EIOPA RATES'!Q30)*(DATA!$C$14-DATA!$C$15)</f>
        <v>497.89238215234604</v>
      </c>
      <c r="R22" s="85">
        <f>C21*EXP('EIOPA RATES'!Q30)*(DATA!$C$14-DATA!$C$15)</f>
        <v>124.47309553808651</v>
      </c>
      <c r="S22" s="60">
        <f t="shared" si="2"/>
        <v>619.95862490780075</v>
      </c>
      <c r="T22" s="81">
        <f t="shared" si="3"/>
        <v>24.100166326441695</v>
      </c>
    </row>
    <row r="23" spans="1:24" x14ac:dyDescent="0.25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F22*(1-'MORTALITY RATES MALE'!D82/1000)</f>
        <v>0.69480894379076941</v>
      </c>
      <c r="G23" s="64">
        <f>(1-DATA!$C$12)*$G22</f>
        <v>3.8759531084514326E-2</v>
      </c>
      <c r="I23" s="58">
        <f>(D23-DATA!$C$11*((1+DATA!$C$10)^A23))*F23*G22*DATA!$C$12</f>
        <v>361.12869891850482</v>
      </c>
      <c r="J23" s="47">
        <f>MAX(D23,DATA!$C$4)*F22*('MORTALITY RATES MALE'!D81/1000)*G22</f>
        <v>90.528443089895788</v>
      </c>
      <c r="K23" s="47">
        <v>0</v>
      </c>
      <c r="L23" s="60">
        <f>D22*EXP('EIOPA RATES'!Q31)*DATA!$C$15*G23*F23</f>
        <v>29.305468589318501</v>
      </c>
      <c r="M23" s="47">
        <f>DATA!$C$13*((1+DATA!$C$10)^A23)*F23*G23</f>
        <v>2.0008630033526793</v>
      </c>
      <c r="N23" s="47">
        <f t="shared" si="1"/>
        <v>482.96347360107177</v>
      </c>
      <c r="O23" s="26">
        <f>N23*'EIOPA RATES'!G31</f>
        <v>285.01902327580149</v>
      </c>
      <c r="Q23" s="83">
        <f>B22*EXP('EIOPA RATES'!Q31)*(DATA!$C$14-DATA!$C$15)</f>
        <v>497.45831434029049</v>
      </c>
      <c r="R23" s="85">
        <f>C22*EXP('EIOPA RATES'!Q31)*(DATA!$C$14-DATA!$C$15)</f>
        <v>124.36457858507262</v>
      </c>
      <c r="S23" s="60">
        <f t="shared" si="2"/>
        <v>619.82202992201042</v>
      </c>
      <c r="T23" s="81">
        <f t="shared" si="3"/>
        <v>19.637762202641074</v>
      </c>
    </row>
    <row r="24" spans="1:24" x14ac:dyDescent="0.25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F23*(1-'MORTALITY RATES MALE'!D83/1000)</f>
        <v>0.66279564254987799</v>
      </c>
      <c r="G24" s="64">
        <f>(1-DATA!$C$12)*$G23</f>
        <v>3.2945601421837174E-2</v>
      </c>
      <c r="I24" s="58">
        <f>(D24-DATA!$C$11*((1+DATA!$C$10)^A24))*F24*G23*DATA!$C$12</f>
        <v>292.76357181552765</v>
      </c>
      <c r="J24" s="47">
        <f>MAX(D24,DATA!$C$4)*F23*('MORTALITY RATES MALE'!D82/1000)*G23</f>
        <v>84.23641846513469</v>
      </c>
      <c r="K24" s="47">
        <v>0</v>
      </c>
      <c r="L24" s="60">
        <f>D23*EXP('EIOPA RATES'!Q32)*DATA!$C$15*G24*F24</f>
        <v>23.757849715037949</v>
      </c>
      <c r="M24" s="47">
        <f>DATA!$C$13*((1+DATA!$C$10)^A24)*F24*G24</f>
        <v>1.6548197515327148</v>
      </c>
      <c r="N24" s="47">
        <f t="shared" si="1"/>
        <v>402.41265974723302</v>
      </c>
      <c r="O24" s="26">
        <f>N24*'EIOPA RATES'!G32</f>
        <v>232.29761996767166</v>
      </c>
      <c r="Q24" s="83">
        <f>B23*EXP('EIOPA RATES'!Q32)*(DATA!$C$14-DATA!$C$15)</f>
        <v>497.37274660004852</v>
      </c>
      <c r="R24" s="85">
        <f>C23*EXP('EIOPA RATES'!Q32)*(DATA!$C$14-DATA!$C$15)</f>
        <v>124.34318665001213</v>
      </c>
      <c r="S24" s="60">
        <f t="shared" si="2"/>
        <v>620.0611134985279</v>
      </c>
      <c r="T24" s="81">
        <f t="shared" si="3"/>
        <v>15.92915193654162</v>
      </c>
    </row>
    <row r="25" spans="1:24" x14ac:dyDescent="0.25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F24*(1-'MORTALITY RATES MALE'!D84/1000)</f>
        <v>0.62735885595969398</v>
      </c>
      <c r="G25" s="64">
        <f>(1-DATA!$C$12)*$G24</f>
        <v>2.8003761208561597E-2</v>
      </c>
      <c r="I25" s="58">
        <f>(D25-DATA!$C$11*((1+DATA!$C$10)^A25))*F25*G24*DATA!$C$12</f>
        <v>235.75880198806635</v>
      </c>
      <c r="J25" s="47">
        <f>MAX(D25,DATA!$C$4)*F24*('MORTALITY RATES MALE'!D83/1000)*G24</f>
        <v>76.538840573831209</v>
      </c>
      <c r="K25" s="47">
        <v>0</v>
      </c>
      <c r="L25" s="60">
        <f>D24*EXP('EIOPA RATES'!Q33)*DATA!$C$15*G25*F25</f>
        <v>19.132041448531144</v>
      </c>
      <c r="M25" s="47">
        <f>DATA!$C$13*((1+DATA!$C$10)^A25)*F25*G25</f>
        <v>1.3580200494401582</v>
      </c>
      <c r="N25" s="47">
        <f t="shared" si="1"/>
        <v>332.78770405986882</v>
      </c>
      <c r="O25" s="26">
        <f>N25*'EIOPA RATES'!G33</f>
        <v>187.70696309935943</v>
      </c>
      <c r="Q25" s="83">
        <f>B24*EXP('EIOPA RATES'!Q33)*(DATA!$C$14-DATA!$C$15)</f>
        <v>497.82975740835207</v>
      </c>
      <c r="R25" s="85">
        <f>C24*EXP('EIOPA RATES'!Q33)*(DATA!$C$14-DATA!$C$15)</f>
        <v>124.45743935208802</v>
      </c>
      <c r="S25" s="60">
        <f t="shared" si="2"/>
        <v>620.92917671099997</v>
      </c>
      <c r="T25" s="81">
        <f t="shared" si="3"/>
        <v>12.833808074937028</v>
      </c>
    </row>
    <row r="26" spans="1:24" x14ac:dyDescent="0.25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F25*(1-'MORTALITY RATES MALE'!D85/1000)</f>
        <v>0.58991110320554119</v>
      </c>
      <c r="G26" s="64">
        <f>(1-DATA!$C$12)*$G25</f>
        <v>2.3803197027277356E-2</v>
      </c>
      <c r="I26" s="58">
        <f>(D26-DATA!$C$11*((1+DATA!$C$10)^A26))*F26*G25*DATA!$C$12</f>
        <v>188.80713772390703</v>
      </c>
      <c r="J26" s="47">
        <f>MAX(D26,DATA!$C$4)*F25*('MORTALITY RATES MALE'!D84/1000)*G25</f>
        <v>71.599670509682923</v>
      </c>
      <c r="K26" s="47">
        <v>0</v>
      </c>
      <c r="L26" s="60">
        <f>D25*EXP('EIOPA RATES'!Q34)*DATA!$C$15*G26*F26</f>
        <v>15.321983109159806</v>
      </c>
      <c r="M26" s="47">
        <f>DATA!$C$13*((1+DATA!$C$10)^A26)*F26*G26</f>
        <v>1.1071228562496394</v>
      </c>
      <c r="N26" s="47">
        <f t="shared" si="1"/>
        <v>276.83591419899943</v>
      </c>
      <c r="O26" s="26">
        <f>N26*'EIOPA RATES'!G34</f>
        <v>152.40885296093694</v>
      </c>
      <c r="Q26" s="83">
        <f>B25*EXP('EIOPA RATES'!Q34)*(DATA!$C$14-DATA!$C$15)</f>
        <v>498.82137556611747</v>
      </c>
      <c r="R26" s="85">
        <f>C25*EXP('EIOPA RATES'!Q34)*(DATA!$C$14-DATA!$C$15)</f>
        <v>124.70534389152937</v>
      </c>
      <c r="S26" s="60">
        <f t="shared" si="2"/>
        <v>622.41959660139719</v>
      </c>
      <c r="T26" s="81">
        <f t="shared" si="3"/>
        <v>10.282203476198983</v>
      </c>
    </row>
    <row r="27" spans="1:24" x14ac:dyDescent="0.25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F26*(1-'MORTALITY RATES MALE'!D86/1000)</f>
        <v>0.55053961620116987</v>
      </c>
      <c r="G27" s="64">
        <f>(1-DATA!$C$12)*$G26</f>
        <v>2.0232717473185752E-2</v>
      </c>
      <c r="I27" s="58">
        <f>(D27-DATA!$C$11*((1+DATA!$C$10)^A27))*F27*G26*DATA!$C$12</f>
        <v>150.22442823341564</v>
      </c>
      <c r="J27" s="47">
        <f>MAX(D27,DATA!$C$4)*F26*('MORTALITY RATES MALE'!D85/1000)*G26</f>
        <v>64.082550985046396</v>
      </c>
      <c r="K27" s="47">
        <v>0</v>
      </c>
      <c r="L27" s="60">
        <f>D26*EXP('EIOPA RATES'!Q35)*DATA!$C$15*G27*F27</f>
        <v>12.191023709157443</v>
      </c>
      <c r="M27" s="47">
        <f>DATA!$C$13*((1+DATA!$C$10)^A27)*F27*G27</f>
        <v>0.89581209017903984</v>
      </c>
      <c r="N27" s="47">
        <f t="shared" si="1"/>
        <v>227.39381501779852</v>
      </c>
      <c r="O27" s="26">
        <f>N27*'EIOPA RATES'!G35</f>
        <v>122.06776720641479</v>
      </c>
      <c r="Q27" s="83">
        <f>B26*EXP('EIOPA RATES'!Q35)*(DATA!$C$14-DATA!$C$15)</f>
        <v>500.32167895199501</v>
      </c>
      <c r="R27" s="85">
        <f>C26*EXP('EIOPA RATES'!Q35)*(DATA!$C$14-DATA!$C$15)</f>
        <v>125.08041973799875</v>
      </c>
      <c r="S27" s="60">
        <f t="shared" si="2"/>
        <v>624.50628659981476</v>
      </c>
      <c r="T27" s="81">
        <f t="shared" si="3"/>
        <v>8.1839069292654489</v>
      </c>
    </row>
    <row r="28" spans="1:24" x14ac:dyDescent="0.25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F27*(1-'MORTALITY RATES MALE'!D87/1000)</f>
        <v>0.50910220045712185</v>
      </c>
      <c r="G28" s="64">
        <f>(1-DATA!$C$12)*$G27</f>
        <v>1.7197809852207889E-2</v>
      </c>
      <c r="I28" s="58">
        <f>(D28-DATA!$C$11*((1+DATA!$C$10)^A28))*F28*G27*DATA!$C$12</f>
        <v>118.54275293392074</v>
      </c>
      <c r="J28" s="47">
        <f>MAX(D28,DATA!$C$4)*F27*('MORTALITY RATES MALE'!D86/1000)*G27</f>
        <v>57.062171404884872</v>
      </c>
      <c r="K28" s="47">
        <v>0</v>
      </c>
      <c r="L28" s="60">
        <f>D27*EXP('EIOPA RATES'!Q36)*DATA!$C$15*G28*F28</f>
        <v>9.6200549260933137</v>
      </c>
      <c r="M28" s="47">
        <f>DATA!$C$13*((1+DATA!$C$10)^A28)*F28*G28</f>
        <v>0.71821160027660946</v>
      </c>
      <c r="N28" s="47">
        <f t="shared" si="1"/>
        <v>185.94319086517552</v>
      </c>
      <c r="O28" s="26">
        <f>N28*'EIOPA RATES'!G36</f>
        <v>97.238765212860955</v>
      </c>
      <c r="Q28" s="83">
        <f>B27*EXP('EIOPA RATES'!Q36)*(DATA!$C$14-DATA!$C$15)</f>
        <v>502.28634641936048</v>
      </c>
      <c r="R28" s="85">
        <f>C27*EXP('EIOPA RATES'!Q36)*(DATA!$C$14-DATA!$C$15)</f>
        <v>125.57158660484012</v>
      </c>
      <c r="S28" s="60">
        <f t="shared" si="2"/>
        <v>627.13972142392402</v>
      </c>
      <c r="T28" s="81">
        <f t="shared" si="3"/>
        <v>6.4598658621994192</v>
      </c>
    </row>
    <row r="29" spans="1:24" x14ac:dyDescent="0.25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F28*(1-'MORTALITY RATES MALE'!D88/1000)</f>
        <v>0.46684095478227156</v>
      </c>
      <c r="G29" s="64">
        <f>(1-DATA!$C$12)*$G28</f>
        <v>1.4618138374376706E-2</v>
      </c>
      <c r="I29" s="58">
        <f>(D29-DATA!$C$11*((1+DATA!$C$10)^A29))*F29*G28*DATA!$C$12</f>
        <v>92.808039086994583</v>
      </c>
      <c r="J29" s="47">
        <f>MAX(D29,DATA!$C$4)*F28*('MORTALITY RATES MALE'!D87/1000)*G28</f>
        <v>50.806937770264007</v>
      </c>
      <c r="K29" s="47">
        <v>0</v>
      </c>
      <c r="L29" s="60">
        <f>D28*EXP('EIOPA RATES'!Q37)*DATA!$C$15*G29*F29</f>
        <v>7.5316653336706381</v>
      </c>
      <c r="M29" s="47">
        <f>DATA!$C$13*((1+DATA!$C$10)^A29)*F29*G29</f>
        <v>0.57099918362765711</v>
      </c>
      <c r="N29" s="47">
        <f t="shared" si="1"/>
        <v>151.71764137455691</v>
      </c>
      <c r="O29" s="26">
        <f>N29*'EIOPA RATES'!G37</f>
        <v>77.25089700164213</v>
      </c>
      <c r="Q29" s="83">
        <f>B28*EXP('EIOPA RATES'!Q37)*(DATA!$C$14-DATA!$C$15)</f>
        <v>504.52412190529066</v>
      </c>
      <c r="R29" s="85">
        <f>C28*EXP('EIOPA RATES'!Q37)*(DATA!$C$14-DATA!$C$15)</f>
        <v>126.13103047632266</v>
      </c>
      <c r="S29" s="60">
        <f t="shared" si="2"/>
        <v>630.08415319798564</v>
      </c>
      <c r="T29" s="81">
        <f t="shared" si="3"/>
        <v>5.0587200779856616</v>
      </c>
    </row>
    <row r="30" spans="1:24" x14ac:dyDescent="0.25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F29*(1-'MORTALITY RATES MALE'!D89/1000)</f>
        <v>0.42318367398688028</v>
      </c>
      <c r="G30" s="64">
        <f>(1-DATA!$C$12)*$G29</f>
        <v>1.24254176182202E-2</v>
      </c>
      <c r="I30" s="58">
        <f>(D30-DATA!$C$11*((1+DATA!$C$10)^A30))*F30*G29*DATA!$C$12</f>
        <v>71.888664091807456</v>
      </c>
      <c r="J30" s="47">
        <f>MAX(D30,DATA!$C$4)*F29*('MORTALITY RATES MALE'!D88/1000)*G29</f>
        <v>43.907412482699378</v>
      </c>
      <c r="K30" s="47">
        <v>0</v>
      </c>
      <c r="L30" s="60">
        <f>D29*EXP('EIOPA RATES'!Q38)*DATA!$C$15*G30*F30</f>
        <v>5.8340290486778068</v>
      </c>
      <c r="M30" s="47">
        <f>DATA!$C$13*((1+DATA!$C$10)^A30)*F30*G30</f>
        <v>0.44876041491136515</v>
      </c>
      <c r="N30" s="47">
        <f t="shared" si="1"/>
        <v>122.078866038096</v>
      </c>
      <c r="O30" s="26">
        <f>N30*'EIOPA RATES'!G38</f>
        <v>60.471131994976631</v>
      </c>
      <c r="Q30" s="83">
        <f>B29*EXP('EIOPA RATES'!Q38)*(DATA!$C$14-DATA!$C$15)</f>
        <v>507.20161362011032</v>
      </c>
      <c r="R30" s="85">
        <f>C29*EXP('EIOPA RATES'!Q38)*(DATA!$C$14-DATA!$C$15)</f>
        <v>126.80040340502758</v>
      </c>
      <c r="S30" s="60">
        <f t="shared" si="2"/>
        <v>633.55325661022653</v>
      </c>
      <c r="T30" s="81">
        <f t="shared" si="3"/>
        <v>3.9192602326373289</v>
      </c>
    </row>
    <row r="31" spans="1:24" x14ac:dyDescent="0.25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F30*(1-'MORTALITY RATES MALE'!D90/1000)</f>
        <v>0.37794074769482</v>
      </c>
      <c r="G31" s="64">
        <f>(1-DATA!$C$12)*$G30</f>
        <v>1.0561604975487169E-2</v>
      </c>
      <c r="I31" s="58">
        <f>(D31-DATA!$C$11*((1+DATA!$C$10)^A31))*F31*G30*DATA!$C$12</f>
        <v>54.883188059401597</v>
      </c>
      <c r="J31" s="47">
        <f>MAX(D31,DATA!$C$4)*F30*('MORTALITY RATES MALE'!D89/1000)*G30</f>
        <v>38.329666430506371</v>
      </c>
      <c r="K31" s="47">
        <v>0</v>
      </c>
      <c r="L31" s="60">
        <f>D30*EXP('EIOPA RATES'!Q39)*DATA!$C$15*G31*F31</f>
        <v>4.4540001376414455</v>
      </c>
      <c r="M31" s="47">
        <f>DATA!$C$13*((1+DATA!$C$10)^A31)*F31*G31</f>
        <v>0.34747891085842897</v>
      </c>
      <c r="N31" s="47">
        <f t="shared" si="1"/>
        <v>98.01433353840784</v>
      </c>
      <c r="O31" s="26">
        <f>N31*'EIOPA RATES'!G39</f>
        <v>47.213713242973441</v>
      </c>
      <c r="Q31" s="83">
        <f>B30*EXP('EIOPA RATES'!Q39)*(DATA!$C$14-DATA!$C$15)</f>
        <v>510.0920166285681</v>
      </c>
      <c r="R31" s="85">
        <f>C30*EXP('EIOPA RATES'!Q39)*(DATA!$C$14-DATA!$C$15)</f>
        <v>127.52300415714203</v>
      </c>
      <c r="S31" s="60">
        <f t="shared" si="2"/>
        <v>637.26754187485176</v>
      </c>
      <c r="T31" s="81">
        <f t="shared" si="3"/>
        <v>2.992654020964193</v>
      </c>
    </row>
    <row r="32" spans="1:24" x14ac:dyDescent="0.25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F31*(1-'MORTALITY RATES MALE'!D91/1000)</f>
        <v>0.33179354368141883</v>
      </c>
      <c r="G32" s="64">
        <f>(1-DATA!$C$12)*$G31</f>
        <v>8.9773642291640938E-3</v>
      </c>
      <c r="I32" s="58">
        <f>(D32-DATA!$C$11*((1+DATA!$C$10)^A32))*F32*G31*DATA!$C$12</f>
        <v>41.216614100902284</v>
      </c>
      <c r="J32" s="47">
        <f>MAX(D32,DATA!$C$4)*F31*('MORTALITY RATES MALE'!D90/1000)*G31</f>
        <v>33.47767526163706</v>
      </c>
      <c r="K32" s="47">
        <v>0</v>
      </c>
      <c r="L32" s="60">
        <f>D31*EXP('EIOPA RATES'!Q40)*DATA!$C$15*G32*F32</f>
        <v>3.3449207256390059</v>
      </c>
      <c r="M32" s="47">
        <f>DATA!$C$13*((1+DATA!$C$10)^A32)*F32*G32</f>
        <v>0.26447934583902238</v>
      </c>
      <c r="N32" s="47">
        <f t="shared" si="1"/>
        <v>78.303689434017357</v>
      </c>
      <c r="O32" s="26">
        <f>N32*'EIOPA RATES'!G40</f>
        <v>36.65449007037067</v>
      </c>
      <c r="Q32" s="83">
        <f>B31*EXP('EIOPA RATES'!Q40)*(DATA!$C$14-DATA!$C$15)</f>
        <v>513.3587764398261</v>
      </c>
      <c r="R32" s="85">
        <f>C31*EXP('EIOPA RATES'!Q40)*(DATA!$C$14-DATA!$C$15)</f>
        <v>128.33969410995653</v>
      </c>
      <c r="S32" s="60">
        <f t="shared" si="2"/>
        <v>641.43399120394361</v>
      </c>
      <c r="T32" s="81">
        <f t="shared" si="3"/>
        <v>2.2477593944536589</v>
      </c>
    </row>
    <row r="33" spans="1:20" x14ac:dyDescent="0.25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F32*(1-'MORTALITY RATES MALE'!D92/1000)</f>
        <v>0.2859532728440668</v>
      </c>
      <c r="G33" s="64">
        <f>(1-DATA!$C$12)*$G32</f>
        <v>7.6307595947894798E-3</v>
      </c>
      <c r="I33" s="58">
        <f>(D33-DATA!$C$11*((1+DATA!$C$10)^A33))*F33*G32*DATA!$C$12</f>
        <v>30.392349668589613</v>
      </c>
      <c r="J33" s="47">
        <f>MAX(D33,DATA!$C$4)*F32*('MORTALITY RATES MALE'!D91/1000)*G32</f>
        <v>28.718836746836594</v>
      </c>
      <c r="K33" s="47">
        <v>0</v>
      </c>
      <c r="L33" s="60">
        <f>D32*EXP('EIOPA RATES'!Q41)*DATA!$C$15*G33*F33</f>
        <v>2.466496009352976</v>
      </c>
      <c r="M33" s="47">
        <f>DATA!$C$13*((1+DATA!$C$10)^A33)*F33*G33</f>
        <v>0.19762323317284294</v>
      </c>
      <c r="N33" s="47">
        <f t="shared" si="1"/>
        <v>61.775305657952018</v>
      </c>
      <c r="O33" s="26">
        <f>N33*'EIOPA RATES'!G41</f>
        <v>28.096368696848348</v>
      </c>
      <c r="Q33" s="83">
        <f>B32*EXP('EIOPA RATES'!Q41)*(DATA!$C$14-DATA!$C$15)</f>
        <v>516.73694398399039</v>
      </c>
      <c r="R33" s="85">
        <f>C32*EXP('EIOPA RATES'!Q41)*(DATA!$C$14-DATA!$C$15)</f>
        <v>129.1842359959976</v>
      </c>
      <c r="S33" s="60">
        <f t="shared" si="2"/>
        <v>645.72355674681512</v>
      </c>
      <c r="T33" s="81">
        <f t="shared" si="3"/>
        <v>1.657641257793723</v>
      </c>
    </row>
    <row r="34" spans="1:20" x14ac:dyDescent="0.25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F33*(1-'MORTALITY RATES MALE'!D93/1000)</f>
        <v>0.24141621931103438</v>
      </c>
      <c r="G34" s="64">
        <f>(1-DATA!$C$12)*$G33</f>
        <v>6.486145655571058E-3</v>
      </c>
      <c r="I34" s="58">
        <f>(D34-DATA!$C$11*((1+DATA!$C$10)^A34))*F34*G33*DATA!$C$12</f>
        <v>21.970447408626878</v>
      </c>
      <c r="J34" s="47">
        <f>MAX(D34,DATA!$C$4)*F33*('MORTALITY RATES MALE'!D92/1000)*G33</f>
        <v>23.980448746383182</v>
      </c>
      <c r="K34" s="47">
        <v>0</v>
      </c>
      <c r="L34" s="60">
        <f>D33*EXP('EIOPA RATES'!Q42)*DATA!$C$15*G34*F34</f>
        <v>1.7830254462819701</v>
      </c>
      <c r="M34" s="47">
        <f>DATA!$C$13*((1+DATA!$C$10)^A34)*F34*G34</f>
        <v>0.14465334155376411</v>
      </c>
      <c r="N34" s="47">
        <f t="shared" si="1"/>
        <v>47.878574942845788</v>
      </c>
      <c r="O34" s="26">
        <f>N34*'EIOPA RATES'!G42</f>
        <v>21.141146476206568</v>
      </c>
      <c r="Q34" s="83">
        <f>B33*EXP('EIOPA RATES'!Q42)*(DATA!$C$14-DATA!$C$15)</f>
        <v>520.54267315245465</v>
      </c>
      <c r="R34" s="85">
        <f>C33*EXP('EIOPA RATES'!Q42)*(DATA!$C$14-DATA!$C$15)</f>
        <v>130.13566828811366</v>
      </c>
      <c r="S34" s="60">
        <f t="shared" si="2"/>
        <v>650.53368809901463</v>
      </c>
      <c r="T34" s="81">
        <f t="shared" si="3"/>
        <v>1.1984060901153599</v>
      </c>
    </row>
    <row r="35" spans="1:20" x14ac:dyDescent="0.25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F34*(1-'MORTALITY RATES MALE'!D94/1000)</f>
        <v>0.19923653031615268</v>
      </c>
      <c r="G35" s="64">
        <f>(1-DATA!$C$12)*$G34</f>
        <v>5.5132238072353994E-3</v>
      </c>
      <c r="I35" s="58">
        <f>(D35-DATA!$C$11*((1+DATA!$C$10)^A35))*F35*G34*DATA!$C$12</f>
        <v>15.523948250622762</v>
      </c>
      <c r="J35" s="47">
        <f>MAX(D35,DATA!$C$4)*F34*('MORTALITY RATES MALE'!D93/1000)*G34</f>
        <v>19.540656755566118</v>
      </c>
      <c r="K35" s="47">
        <v>0</v>
      </c>
      <c r="L35" s="60">
        <f>D34*EXP('EIOPA RATES'!Q43)*DATA!$C$15*G35*F35</f>
        <v>1.259863163824098</v>
      </c>
      <c r="M35" s="47">
        <f>DATA!$C$13*((1+DATA!$C$10)^A35)*F35*G35</f>
        <v>0.10350232212414817</v>
      </c>
      <c r="N35" s="47">
        <f t="shared" si="1"/>
        <v>36.427970492137135</v>
      </c>
      <c r="O35" s="26">
        <f>N35*'EIOPA RATES'!G43</f>
        <v>15.617688804321356</v>
      </c>
      <c r="Q35" s="83">
        <f>B34*EXP('EIOPA RATES'!Q43)*(DATA!$C$14-DATA!$C$15)</f>
        <v>524.32519088723791</v>
      </c>
      <c r="R35" s="85">
        <f>C34*EXP('EIOPA RATES'!Q43)*(DATA!$C$14-DATA!$C$15)</f>
        <v>131.08129772180948</v>
      </c>
      <c r="S35" s="60">
        <f t="shared" si="2"/>
        <v>655.30298628692321</v>
      </c>
      <c r="T35" s="81">
        <f t="shared" si="3"/>
        <v>0.8468330791364963</v>
      </c>
    </row>
    <row r="36" spans="1:20" x14ac:dyDescent="0.25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F35*(1-'MORTALITY RATES MALE'!D95/1000)</f>
        <v>0.16052102322595851</v>
      </c>
      <c r="G36" s="64">
        <f>(1-DATA!$C$12)*$G35</f>
        <v>4.6862402361500894E-3</v>
      </c>
      <c r="I36" s="58">
        <f>(D36-DATA!$C$11*((1+DATA!$C$10)^A36))*F36*G35*DATA!$C$12</f>
        <v>10.713959195070355</v>
      </c>
      <c r="J36" s="47">
        <f>MAX(D36,DATA!$C$4)*F35*('MORTALITY RATES MALE'!D94/1000)*G35</f>
        <v>15.496710846841948</v>
      </c>
      <c r="K36" s="47">
        <v>0</v>
      </c>
      <c r="L36" s="60">
        <f>D35*EXP('EIOPA RATES'!Q44)*DATA!$C$15*G36*F36</f>
        <v>0.8695081496957886</v>
      </c>
      <c r="M36" s="47">
        <f>DATA!$C$13*((1+DATA!$C$10)^A36)*F36*G36</f>
        <v>7.2298975041577909E-2</v>
      </c>
      <c r="N36" s="47">
        <f t="shared" si="1"/>
        <v>27.152477166649668</v>
      </c>
      <c r="O36" s="26">
        <f>N36*'EIOPA RATES'!G44</f>
        <v>11.296962761093031</v>
      </c>
      <c r="Q36" s="83">
        <f>B35*EXP('EIOPA RATES'!Q44)*(DATA!$C$14-DATA!$C$15)</f>
        <v>528.40768738218912</v>
      </c>
      <c r="R36" s="85">
        <f>C35*EXP('EIOPA RATES'!Q44)*(DATA!$C$14-DATA!$C$15)</f>
        <v>132.10192184554728</v>
      </c>
      <c r="S36" s="60">
        <f t="shared" si="2"/>
        <v>660.43731025269483</v>
      </c>
      <c r="T36" s="81">
        <f t="shared" si="3"/>
        <v>0.58447931016418275</v>
      </c>
    </row>
    <row r="37" spans="1:20" x14ac:dyDescent="0.25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F36*(1-'MORTALITY RATES MALE'!D96/1000)</f>
        <v>0.12627062200124134</v>
      </c>
      <c r="G37" s="64">
        <f>(1-DATA!$C$12)*$G36</f>
        <v>3.9833042007275761E-3</v>
      </c>
      <c r="I37" s="58">
        <f>(D37-DATA!$C$11*((1+DATA!$C$10)^A37))*F37*G36*DATA!$C$12</f>
        <v>7.2234050943418984</v>
      </c>
      <c r="J37" s="47">
        <f>MAX(D37,DATA!$C$4)*F36*('MORTALITY RATES MALE'!D95/1000)*G36</f>
        <v>11.901604335794387</v>
      </c>
      <c r="K37" s="47">
        <v>0</v>
      </c>
      <c r="L37" s="60">
        <f>D36*EXP('EIOPA RATES'!Q45)*DATA!$C$15*G37*F37</f>
        <v>0.58622999146618138</v>
      </c>
      <c r="M37" s="47">
        <f>DATA!$C$13*((1+DATA!$C$10)^A37)*F37*G37</f>
        <v>4.9308482643131063E-2</v>
      </c>
      <c r="N37" s="47">
        <f t="shared" si="1"/>
        <v>19.760547904245595</v>
      </c>
      <c r="O37" s="26">
        <f>N37*'EIOPA RATES'!G45</f>
        <v>7.9741614936372409</v>
      </c>
      <c r="Q37" s="83">
        <f>B36*EXP('EIOPA RATES'!Q45)*(DATA!$C$14-DATA!$C$15)</f>
        <v>532.81222072374385</v>
      </c>
      <c r="R37" s="85">
        <f>C36*EXP('EIOPA RATES'!Q45)*(DATA!$C$14-DATA!$C$15)</f>
        <v>133.20305518093596</v>
      </c>
      <c r="S37" s="60">
        <f t="shared" si="2"/>
        <v>665.96596742203667</v>
      </c>
      <c r="T37" s="81">
        <f t="shared" si="3"/>
        <v>0.39407501841483428</v>
      </c>
    </row>
    <row r="38" spans="1:20" x14ac:dyDescent="0.25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F37*(1-'MORTALITY RATES MALE'!D97/1000)</f>
        <v>9.6376125479408215E-2</v>
      </c>
      <c r="G38" s="64">
        <f>(1-DATA!$C$12)*$G37</f>
        <v>3.3858085706184394E-3</v>
      </c>
      <c r="I38" s="58">
        <f>(D38-DATA!$C$11*((1+DATA!$C$10)^A38))*F38*G37*DATA!$C$12</f>
        <v>4.7248056314818196</v>
      </c>
      <c r="J38" s="47">
        <f>MAX(D38,DATA!$C$4)*F37*('MORTALITY RATES MALE'!D96/1000)*G37</f>
        <v>8.8098993579168603</v>
      </c>
      <c r="K38" s="47">
        <v>0</v>
      </c>
      <c r="L38" s="60">
        <f>D37*EXP('EIOPA RATES'!Q46)*DATA!$C$15*G38*F38</f>
        <v>0.38345327630759529</v>
      </c>
      <c r="M38" s="47">
        <f>DATA!$C$13*((1+DATA!$C$10)^A38)*F38*G38</f>
        <v>3.2629309155443181E-2</v>
      </c>
      <c r="N38" s="47">
        <f t="shared" si="1"/>
        <v>13.950787574861717</v>
      </c>
      <c r="O38" s="26">
        <f>N38*'EIOPA RATES'!G46</f>
        <v>5.4609132089884636</v>
      </c>
      <c r="Q38" s="83">
        <f>B37*EXP('EIOPA RATES'!Q46)*(DATA!$C$14-DATA!$C$15)</f>
        <v>537.19570082991515</v>
      </c>
      <c r="R38" s="85">
        <f>C37*EXP('EIOPA RATES'!Q46)*(DATA!$C$14-DATA!$C$15)</f>
        <v>134.29892520747879</v>
      </c>
      <c r="S38" s="60">
        <f t="shared" si="2"/>
        <v>671.46199672823843</v>
      </c>
      <c r="T38" s="81">
        <f t="shared" si="3"/>
        <v>0.25777118892224876</v>
      </c>
    </row>
    <row r="39" spans="1:20" x14ac:dyDescent="0.25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F38*(1-'MORTALITY RATES MALE'!D98/1000)</f>
        <v>7.1625802571640293E-2</v>
      </c>
      <c r="G39" s="64">
        <f>(1-DATA!$C$12)*$G38</f>
        <v>2.8779372850256733E-3</v>
      </c>
      <c r="I39" s="58">
        <f>(D39-DATA!$C$11*((1+DATA!$C$10)^A39))*F39*G38*DATA!$C$12</f>
        <v>3.0098973197261647</v>
      </c>
      <c r="J39" s="47">
        <f>MAX(D39,DATA!$C$4)*F38*('MORTALITY RATES MALE'!D97/1000)*G38</f>
        <v>6.3953363567032486</v>
      </c>
      <c r="K39" s="47">
        <v>0</v>
      </c>
      <c r="L39" s="60">
        <f>D38*EXP('EIOPA RATES'!Q47)*DATA!$C$15*G39*F39</f>
        <v>0.24427701935358415</v>
      </c>
      <c r="M39" s="47">
        <f>DATA!$C$13*((1+DATA!$C$10)^A39)*F39*G39</f>
        <v>2.1024564796939142E-2</v>
      </c>
      <c r="N39" s="47">
        <f t="shared" si="1"/>
        <v>9.6705352605799355</v>
      </c>
      <c r="O39" s="26">
        <f>N39*'EIOPA RATES'!G47</f>
        <v>3.6711719035425281</v>
      </c>
      <c r="Q39" s="83">
        <f>B38*EXP('EIOPA RATES'!Q47)*(DATA!$C$14-DATA!$C$15)</f>
        <v>541.73104374692946</v>
      </c>
      <c r="R39" s="85">
        <f>C38*EXP('EIOPA RATES'!Q47)*(DATA!$C$14-DATA!$C$15)</f>
        <v>135.43276093673236</v>
      </c>
      <c r="S39" s="60">
        <f t="shared" si="2"/>
        <v>677.14278011886495</v>
      </c>
      <c r="T39" s="81">
        <f t="shared" si="3"/>
        <v>0.16421474624996546</v>
      </c>
    </row>
    <row r="40" spans="1:20" x14ac:dyDescent="0.25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F39*(1-'MORTALITY RATES MALE'!D99/1000)</f>
        <v>5.1717365622597253E-2</v>
      </c>
      <c r="G40" s="64">
        <f>(1-DATA!$C$12)*$G39</f>
        <v>2.4462466922718223E-3</v>
      </c>
      <c r="I40" s="58">
        <f>(D40-DATA!$C$11*((1+DATA!$C$10)^A40))*F40*G39*DATA!$C$12</f>
        <v>1.8632842618352865</v>
      </c>
      <c r="J40" s="47">
        <f>MAX(D40,DATA!$C$4)*F39*('MORTALITY RATES MALE'!D98/1000)*G39</f>
        <v>4.4202706539383891</v>
      </c>
      <c r="K40" s="47">
        <v>0</v>
      </c>
      <c r="L40" s="60">
        <f>D39*EXP('EIOPA RATES'!Q48)*DATA!$C$15*G40*F40</f>
        <v>0.15122112181157688</v>
      </c>
      <c r="M40" s="47">
        <f>DATA!$C$13*((1+DATA!$C$10)^A40)*F40*G40</f>
        <v>1.3161730855255594E-2</v>
      </c>
      <c r="N40" s="47">
        <f t="shared" si="1"/>
        <v>6.447937768440509</v>
      </c>
      <c r="O40" s="26">
        <f>N40*'EIOPA RATES'!G48</f>
        <v>2.3733941958120419</v>
      </c>
      <c r="Q40" s="83">
        <f>B39*EXP('EIOPA RATES'!Q48)*(DATA!$C$14-DATA!$C$15)</f>
        <v>546.42146038328121</v>
      </c>
      <c r="R40" s="85">
        <f>C39*EXP('EIOPA RATES'!Q48)*(DATA!$C$14-DATA!$C$15)</f>
        <v>136.6053650958203</v>
      </c>
      <c r="S40" s="60">
        <f t="shared" si="2"/>
        <v>683.01366374824624</v>
      </c>
      <c r="T40" s="81">
        <f t="shared" si="3"/>
        <v>0.10165929937745849</v>
      </c>
    </row>
    <row r="41" spans="1:20" x14ac:dyDescent="0.25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F40*(1-'MORTALITY RATES MALE'!D100/1000)</f>
        <v>3.6243605335669969E-2</v>
      </c>
      <c r="G41" s="64">
        <f>(1-DATA!$C$12)*$G40</f>
        <v>2.0793096884310488E-3</v>
      </c>
      <c r="I41" s="58">
        <f>(D41-DATA!$C$11*((1+DATA!$C$10)^A41))*F41*G40*DATA!$C$12</f>
        <v>1.119766549417466</v>
      </c>
      <c r="J41" s="47">
        <f>MAX(D41,DATA!$C$4)*F40*('MORTALITY RATES MALE'!D99/1000)*G40</f>
        <v>2.9622913871684946</v>
      </c>
      <c r="K41" s="47">
        <v>0</v>
      </c>
      <c r="L41" s="60">
        <f>D40*EXP('EIOPA RATES'!Q49)*DATA!$C$15*G41*F41</f>
        <v>9.0878932639031546E-2</v>
      </c>
      <c r="M41" s="47">
        <f>DATA!$C$13*((1+DATA!$C$10)^A41)*F41*G41</f>
        <v>7.997000092957977E-3</v>
      </c>
      <c r="N41" s="47">
        <f t="shared" si="1"/>
        <v>4.1809338693179505</v>
      </c>
      <c r="O41" s="26">
        <f>N41*'EIOPA RATES'!G49</f>
        <v>1.4918472333537536</v>
      </c>
      <c r="Q41" s="83">
        <f>B40*EXP('EIOPA RATES'!Q49)*(DATA!$C$14-DATA!$C$15)</f>
        <v>551.27028850852037</v>
      </c>
      <c r="R41" s="85">
        <f>C40*EXP('EIOPA RATES'!Q49)*(DATA!$C$14-DATA!$C$15)</f>
        <v>137.81757212713009</v>
      </c>
      <c r="S41" s="60">
        <f t="shared" si="2"/>
        <v>689.07986363555756</v>
      </c>
      <c r="T41" s="81">
        <f t="shared" si="3"/>
        <v>6.1094371745312306E-2</v>
      </c>
    </row>
    <row r="42" spans="1:20" x14ac:dyDescent="0.25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F41*(1-'MORTALITY RATES MALE'!D101/1000)</f>
        <v>2.4605125116077389E-2</v>
      </c>
      <c r="G42" s="64">
        <f>(1-DATA!$C$12)*$G41</f>
        <v>1.7674132351663914E-3</v>
      </c>
      <c r="I42" s="58">
        <f>(D42-DATA!$C$11*((1+DATA!$C$10)^A42))*F42*G41*DATA!$C$12</f>
        <v>0.6520304400935707</v>
      </c>
      <c r="J42" s="47">
        <f>MAX(D42,DATA!$C$4)*F41*('MORTALITY RATES MALE'!D100/1000)*G41</f>
        <v>1.9167397286532568</v>
      </c>
      <c r="K42" s="47">
        <v>0</v>
      </c>
      <c r="L42" s="60">
        <f>D41*EXP('EIOPA RATES'!Q50)*DATA!$C$15*G42*F42</f>
        <v>5.2918310036704108E-2</v>
      </c>
      <c r="M42" s="47">
        <f>DATA!$C$13*((1+DATA!$C$10)^A42)*F42*G42</f>
        <v>4.706958655954354E-3</v>
      </c>
      <c r="N42" s="47">
        <f t="shared" si="1"/>
        <v>2.626395437439486</v>
      </c>
      <c r="O42" s="26">
        <f>N42*'EIOPA RATES'!G50</f>
        <v>0.90828132971829589</v>
      </c>
      <c r="Q42" s="83">
        <f>B41*EXP('EIOPA RATES'!Q50)*(DATA!$C$14-DATA!$C$15)</f>
        <v>556.28099668581945</v>
      </c>
      <c r="R42" s="85">
        <f>C41*EXP('EIOPA RATES'!Q50)*(DATA!$C$14-DATA!$C$15)</f>
        <v>139.07024917145486</v>
      </c>
      <c r="S42" s="60">
        <f t="shared" si="2"/>
        <v>695.34653889861841</v>
      </c>
      <c r="T42" s="81">
        <f t="shared" si="3"/>
        <v>3.5575093662567364E-2</v>
      </c>
    </row>
    <row r="43" spans="1:20" x14ac:dyDescent="0.25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F42*(1-'MORTALITY RATES MALE'!D102/1000)</f>
        <v>1.6127049354201131E-2</v>
      </c>
      <c r="G43" s="64">
        <f>(1-DATA!$C$12)*$G42</f>
        <v>1.5023012498914326E-3</v>
      </c>
      <c r="I43" s="58">
        <f>(D43-DATA!$C$11*((1+DATA!$C$10)^A43))*F43*G42*DATA!$C$12</f>
        <v>0.36663693331779268</v>
      </c>
      <c r="J43" s="47">
        <f>MAX(D43,DATA!$C$4)*F42*('MORTALITY RATES MALE'!D101/1000)*G42</f>
        <v>1.1981304013603431</v>
      </c>
      <c r="K43" s="47">
        <v>0</v>
      </c>
      <c r="L43" s="60">
        <f>D42*EXP('EIOPA RATES'!Q51)*DATA!$C$15*G43*F43</f>
        <v>2.975614400523597E-2</v>
      </c>
      <c r="M43" s="47">
        <f>DATA!$C$13*((1+DATA!$C$10)^A43)*F43*G43</f>
        <v>2.6747846266483503E-3</v>
      </c>
      <c r="N43" s="47">
        <f t="shared" si="1"/>
        <v>1.5971982633100201</v>
      </c>
      <c r="O43" s="26">
        <f>N43*'EIOPA RATES'!G51</f>
        <v>0.535223943421966</v>
      </c>
      <c r="Q43" s="83">
        <f>B42*EXP('EIOPA RATES'!Q51)*(DATA!$C$14-DATA!$C$15)</f>
        <v>561.45718837824779</v>
      </c>
      <c r="R43" s="85">
        <f>C42*EXP('EIOPA RATES'!Q51)*(DATA!$C$14-DATA!$C$15)</f>
        <v>140.36429709456195</v>
      </c>
      <c r="S43" s="60">
        <f t="shared" si="2"/>
        <v>701.81881068818313</v>
      </c>
      <c r="T43" s="81">
        <f t="shared" si="3"/>
        <v>2.0004054183872601E-2</v>
      </c>
    </row>
    <row r="44" spans="1:20" x14ac:dyDescent="0.25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F43*(1-'MORTALITY RATES MALE'!D103/1000)</f>
        <v>1.0089074657545525E-2</v>
      </c>
      <c r="G44" s="64">
        <f>(1-DATA!$C$12)*$G43</f>
        <v>1.2769560624077175E-3</v>
      </c>
      <c r="I44" s="58">
        <f>(D44-DATA!$C$11*((1+DATA!$C$10)^A44))*F44*G43*DATA!$C$12</f>
        <v>0.19673928844011027</v>
      </c>
      <c r="J44" s="47">
        <f>MAX(D44,DATA!$C$4)*F43*('MORTALITY RATES MALE'!D102/1000)*G43</f>
        <v>0.72277169481125014</v>
      </c>
      <c r="K44" s="47">
        <v>0</v>
      </c>
      <c r="L44" s="60">
        <f>D43*EXP('EIOPA RATES'!Q52)*DATA!$C$15*G44*F44</f>
        <v>1.596739056188793E-2</v>
      </c>
      <c r="M44" s="47">
        <f>DATA!$C$13*((1+DATA!$C$10)^A44)*F44*G44</f>
        <v>1.4507892757702526E-3</v>
      </c>
      <c r="N44" s="47">
        <f t="shared" si="1"/>
        <v>0.93692916308901852</v>
      </c>
      <c r="O44" s="26">
        <f>N44*'EIOPA RATES'!G52</f>
        <v>0.30428487539306193</v>
      </c>
      <c r="Q44" s="83">
        <f>B43*EXP('EIOPA RATES'!Q52)*(DATA!$C$14-DATA!$C$15)</f>
        <v>566.57655123128723</v>
      </c>
      <c r="R44" s="85">
        <f>C43*EXP('EIOPA RATES'!Q52)*(DATA!$C$14-DATA!$C$15)</f>
        <v>141.64413780782181</v>
      </c>
      <c r="S44" s="60">
        <f t="shared" si="2"/>
        <v>708.21923824983332</v>
      </c>
      <c r="T44" s="81">
        <f t="shared" si="3"/>
        <v>1.0734358220306909E-2</v>
      </c>
    </row>
    <row r="45" spans="1:20" x14ac:dyDescent="0.25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F44*(1-'MORTALITY RATES MALE'!D104/1000)</f>
        <v>5.9529636643829561E-3</v>
      </c>
      <c r="G45" s="64">
        <f>(1-DATA!$C$12)*$G44</f>
        <v>1.08541265304656E-3</v>
      </c>
      <c r="I45" s="58">
        <f>(D45-DATA!$C$11*((1+DATA!$C$10)^A45))*F45*G44*DATA!$C$12</f>
        <v>9.9630740502065746E-2</v>
      </c>
      <c r="J45" s="47">
        <f>MAX(D45,DATA!$C$4)*F44*('MORTALITY RATES MALE'!D103/1000)*G44</f>
        <v>0.42168182357825268</v>
      </c>
      <c r="K45" s="47">
        <v>0</v>
      </c>
      <c r="L45" s="60">
        <f>D44*EXP('EIOPA RATES'!Q53)*DATA!$C$15*G45*F45</f>
        <v>8.0860888722009572E-3</v>
      </c>
      <c r="M45" s="47">
        <f>DATA!$C$13*((1+DATA!$C$10)^A45)*F45*G45</f>
        <v>7.4217330630742219E-4</v>
      </c>
      <c r="N45" s="47">
        <f t="shared" si="1"/>
        <v>0.53014082625882686</v>
      </c>
      <c r="O45" s="26">
        <f>N45*'EIOPA RATES'!G53</f>
        <v>0.16676310550893764</v>
      </c>
      <c r="Q45" s="83">
        <f>B44*EXP('EIOPA RATES'!Q53)*(DATA!$C$14-DATA!$C$15)</f>
        <v>572.08733957286222</v>
      </c>
      <c r="R45" s="85">
        <f>C44*EXP('EIOPA RATES'!Q53)*(DATA!$C$14-DATA!$C$15)</f>
        <v>143.02183489321555</v>
      </c>
      <c r="S45" s="60">
        <f t="shared" si="2"/>
        <v>715.10843229277145</v>
      </c>
      <c r="T45" s="81">
        <f t="shared" si="3"/>
        <v>5.4360204908132578E-3</v>
      </c>
    </row>
    <row r="46" spans="1:20" x14ac:dyDescent="0.25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F45*(1-'MORTALITY RATES MALE'!D105/1000)</f>
        <v>3.3157852238261429E-3</v>
      </c>
      <c r="G46" s="64">
        <f>(1-DATA!$C$12)*$G45</f>
        <v>9.2260075508957592E-4</v>
      </c>
      <c r="I46" s="58">
        <f>(D46-DATA!$C$11*((1+DATA!$C$10)^A46))*F46*G45*DATA!$C$12</f>
        <v>4.7618739884416769E-2</v>
      </c>
      <c r="J46" s="47">
        <f>MAX(D46,DATA!$C$4)*F45*('MORTALITY RATES MALE'!D104/1000)*G45</f>
        <v>0.23377873459731266</v>
      </c>
      <c r="K46" s="47">
        <v>0</v>
      </c>
      <c r="L46" s="60">
        <f>D45*EXP('EIOPA RATES'!Q54)*DATA!$C$15*G46*F46</f>
        <v>3.8647857346298005E-3</v>
      </c>
      <c r="M46" s="47">
        <f>DATA!$C$13*((1+DATA!$C$10)^A46)*F46*G46</f>
        <v>3.5840791146696434E-4</v>
      </c>
      <c r="N46" s="47">
        <f t="shared" si="1"/>
        <v>0.28562066812782616</v>
      </c>
      <c r="O46" s="26">
        <f>N46*'EIOPA RATES'!G54</f>
        <v>8.7040701717411642E-2</v>
      </c>
      <c r="Q46" s="83">
        <f>B45*EXP('EIOPA RATES'!Q54)*(DATA!$C$14-DATA!$C$15)</f>
        <v>577.53347540376308</v>
      </c>
      <c r="R46" s="85">
        <f>C45*EXP('EIOPA RATES'!Q54)*(DATA!$C$14-DATA!$C$15)</f>
        <v>144.38336885094077</v>
      </c>
      <c r="S46" s="60">
        <f t="shared" si="2"/>
        <v>721.9164858467924</v>
      </c>
      <c r="T46" s="81">
        <f t="shared" si="3"/>
        <v>2.5981739938763732E-3</v>
      </c>
    </row>
    <row r="47" spans="1:20" x14ac:dyDescent="0.25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F46*(1-'MORTALITY RATES MALE'!D106/1000)</f>
        <v>1.7351165203032331E-3</v>
      </c>
      <c r="G47" s="64">
        <f>(1-DATA!$C$12)*$G46</f>
        <v>7.8421064182613946E-4</v>
      </c>
      <c r="I47" s="58">
        <f>(D47-DATA!$C$11*((1+DATA!$C$10)^A47))*F47*G46*DATA!$C$12</f>
        <v>2.1377154866183842E-2</v>
      </c>
      <c r="J47" s="47">
        <f>MAX(D47,DATA!$C$4)*F46*('MORTALITY RATES MALE'!D105/1000)*G46</f>
        <v>0.12071348871732218</v>
      </c>
      <c r="K47" s="47">
        <v>0</v>
      </c>
      <c r="L47" s="60">
        <f>D46*EXP('EIOPA RATES'!Q55)*DATA!$C$15*G47*F47</f>
        <v>1.7350015861856995E-3</v>
      </c>
      <c r="M47" s="47">
        <f>DATA!$C$13*((1+DATA!$C$10)^A47)*F47*G47</f>
        <v>1.6260688792194691E-4</v>
      </c>
      <c r="N47" s="47">
        <f t="shared" si="1"/>
        <v>0.14398825205761367</v>
      </c>
      <c r="O47" s="26">
        <f>N47*'EIOPA RATES'!G55</f>
        <v>4.2519230014938243E-2</v>
      </c>
      <c r="Q47" s="83">
        <f>B46*EXP('EIOPA RATES'!Q55)*(DATA!$C$14-DATA!$C$15)</f>
        <v>582.89514528361326</v>
      </c>
      <c r="R47" s="85">
        <f>C46*EXP('EIOPA RATES'!Q55)*(DATA!$C$14-DATA!$C$15)</f>
        <v>145.72378632090332</v>
      </c>
      <c r="S47" s="60">
        <f t="shared" si="2"/>
        <v>728.61876899762865</v>
      </c>
      <c r="T47" s="81">
        <f t="shared" si="3"/>
        <v>1.1663873606608483E-3</v>
      </c>
    </row>
    <row r="48" spans="1:20" x14ac:dyDescent="0.25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F47*(1-'MORTALITY RATES MALE'!D107/1000)</f>
        <v>8.4880701207718629E-4</v>
      </c>
      <c r="G48" s="64">
        <f>(1-DATA!$C$12)*$G47</f>
        <v>6.6657904555221851E-4</v>
      </c>
      <c r="I48" s="58">
        <f>(D48-DATA!$C$11*((1+DATA!$C$10)^A48))*F48*G47*DATA!$C$12</f>
        <v>8.9768929920609492E-3</v>
      </c>
      <c r="J48" s="47">
        <f>MAX(D48,DATA!$C$4)*F47*('MORTALITY RATES MALE'!D106/1000)*G47</f>
        <v>5.8350474873396063E-2</v>
      </c>
      <c r="K48" s="47">
        <v>0</v>
      </c>
      <c r="L48" s="60">
        <f>D47*EXP('EIOPA RATES'!Q56)*DATA!$C$15*G48*F48</f>
        <v>7.2858185744559679E-4</v>
      </c>
      <c r="M48" s="47">
        <f>DATA!$C$13*((1+DATA!$C$10)^A48)*F48*G48</f>
        <v>6.8966525885430692E-5</v>
      </c>
      <c r="N48" s="47">
        <f t="shared" si="1"/>
        <v>6.8124916248788039E-2</v>
      </c>
      <c r="O48" s="26">
        <f>N48*'EIOPA RATES'!G56</f>
        <v>1.948156899622808E-2</v>
      </c>
      <c r="Q48" s="83">
        <f>B47*EXP('EIOPA RATES'!Q56)*(DATA!$C$14-DATA!$C$15)</f>
        <v>588.66697920111062</v>
      </c>
      <c r="R48" s="85">
        <f>C47*EXP('EIOPA RATES'!Q56)*(DATA!$C$14-DATA!$C$15)</f>
        <v>147.16674480027766</v>
      </c>
      <c r="S48" s="60">
        <f t="shared" si="2"/>
        <v>735.83365503486243</v>
      </c>
      <c r="T48" s="81">
        <f t="shared" si="3"/>
        <v>4.8980288346807193E-4</v>
      </c>
    </row>
    <row r="49" spans="1:20" x14ac:dyDescent="0.25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F48*(1-'MORTALITY RATES MALE'!D108/1000)</f>
        <v>3.862082430158148E-4</v>
      </c>
      <c r="G49" s="64">
        <f>(1-DATA!$C$12)*$G48</f>
        <v>5.665921887193857E-4</v>
      </c>
      <c r="I49" s="58">
        <f>(D49-DATA!$C$11*((1+DATA!$C$10)^A49))*F49*G48*DATA!$C$12</f>
        <v>3.5052935226692608E-3</v>
      </c>
      <c r="J49" s="47">
        <f>MAX(D49,DATA!$C$4)*F48*('MORTALITY RATES MALE'!D107/1000)*G48</f>
        <v>2.6249146494832769E-2</v>
      </c>
      <c r="K49" s="47">
        <v>0</v>
      </c>
      <c r="L49" s="60">
        <f>D48*EXP('EIOPA RATES'!Q57)*DATA!$C$15*G49*F49</f>
        <v>2.8449792938251738E-4</v>
      </c>
      <c r="M49" s="47">
        <f>DATA!$C$13*((1+DATA!$C$10)^A49)*F49*G49</f>
        <v>2.7206334108446781E-5</v>
      </c>
      <c r="N49" s="47">
        <f t="shared" si="1"/>
        <v>3.0066144280992996E-2</v>
      </c>
      <c r="O49" s="26">
        <f>N49*'EIOPA RATES'!G57</f>
        <v>8.3284712369901936E-3</v>
      </c>
      <c r="Q49" s="83">
        <f>B48*EXP('EIOPA RATES'!Q57)*(DATA!$C$14-DATA!$C$15)</f>
        <v>594.34542827579469</v>
      </c>
      <c r="R49" s="85">
        <f>C48*EXP('EIOPA RATES'!Q57)*(DATA!$C$14-DATA!$C$15)</f>
        <v>148.58635706894867</v>
      </c>
      <c r="S49" s="60">
        <f t="shared" si="2"/>
        <v>742.93175813840924</v>
      </c>
      <c r="T49" s="81">
        <f t="shared" si="3"/>
        <v>1.9125910518597464E-4</v>
      </c>
    </row>
    <row r="50" spans="1:20" x14ac:dyDescent="0.25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F49*(1-'MORTALITY RATES MALE'!D109/1000)</f>
        <v>1.6259709597677357E-4</v>
      </c>
      <c r="G50" s="64">
        <f>(1-DATA!$C$12)*$G49</f>
        <v>4.8160336041147783E-4</v>
      </c>
      <c r="I50" s="58">
        <f>(D50-DATA!$C$11*((1+DATA!$C$10)^A50))*F50*G49*DATA!$C$12</f>
        <v>1.2667102470344355E-3</v>
      </c>
      <c r="J50" s="47">
        <f>MAX(D50,DATA!$C$4)*F49*('MORTALITY RATES MALE'!D108/1000)*G49</f>
        <v>1.0937814736324379E-2</v>
      </c>
      <c r="K50" s="47">
        <v>0</v>
      </c>
      <c r="L50" s="60">
        <f>D49*EXP('EIOPA RATES'!Q58)*DATA!$C$15*G50*F50</f>
        <v>1.0280977326154969E-4</v>
      </c>
      <c r="M50" s="47">
        <f>DATA!$C$13*((1+DATA!$C$10)^A50)*F50*G50</f>
        <v>9.9307116185209609E-6</v>
      </c>
      <c r="N50" s="47">
        <f t="shared" si="1"/>
        <v>1.2317265468238884E-2</v>
      </c>
      <c r="O50" s="26">
        <f>N50*'EIOPA RATES'!G58</f>
        <v>3.3044226438133637E-3</v>
      </c>
      <c r="Q50" s="83">
        <f>B49*EXP('EIOPA RATES'!Q58)*(DATA!$C$14-DATA!$C$15)</f>
        <v>600.18349247417552</v>
      </c>
      <c r="R50" s="85">
        <f>C49*EXP('EIOPA RATES'!Q58)*(DATA!$C$14-DATA!$C$15)</f>
        <v>150.04587311854388</v>
      </c>
      <c r="S50" s="60">
        <f t="shared" si="2"/>
        <v>750.22935566200783</v>
      </c>
      <c r="T50" s="81">
        <f t="shared" si="3"/>
        <v>6.9115813042465172E-5</v>
      </c>
    </row>
    <row r="51" spans="1:20" x14ac:dyDescent="0.25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F50*(1-'MORTALITY RATES MALE'!D110/1000)</f>
        <v>6.3007732376751152E-5</v>
      </c>
      <c r="G51" s="64">
        <f>(1-DATA!$C$12)*$G50</f>
        <v>4.0936285634975616E-4</v>
      </c>
      <c r="I51" s="58">
        <f>(D51-DATA!$C$11*((1+DATA!$C$10)^A51))*F51*G50*DATA!$C$12</f>
        <v>4.2140130219292976E-4</v>
      </c>
      <c r="J51" s="47">
        <f>MAX(D51,DATA!$C$4)*F50*('MORTALITY RATES MALE'!D109/1000)*G50</f>
        <v>4.1998918722954536E-3</v>
      </c>
      <c r="K51" s="47">
        <v>0</v>
      </c>
      <c r="L51" s="60">
        <f>D50*EXP('EIOPA RATES'!Q59)*DATA!$C$15*G51*F51</f>
        <v>3.4202304619738839E-5</v>
      </c>
      <c r="M51" s="47">
        <f>DATA!$C$13*((1+DATA!$C$10)^A51)*F51*G51</f>
        <v>3.3364185950275749E-6</v>
      </c>
      <c r="N51" s="47">
        <f t="shared" si="1"/>
        <v>4.6588318977031492E-3</v>
      </c>
      <c r="O51" s="26">
        <f>N51*'EIOPA RATES'!G59</f>
        <v>1.210253101941476E-3</v>
      </c>
      <c r="Q51" s="83">
        <f>B50*EXP('EIOPA RATES'!Q59)*(DATA!$C$14-DATA!$C$15)</f>
        <v>606.18477569710365</v>
      </c>
      <c r="R51" s="85">
        <f>C50*EXP('EIOPA RATES'!Q59)*(DATA!$C$14-DATA!$C$15)</f>
        <v>151.54619392427591</v>
      </c>
      <c r="S51" s="60">
        <f t="shared" si="2"/>
        <v>757.73096628496103</v>
      </c>
      <c r="T51" s="81">
        <f t="shared" si="3"/>
        <v>2.2993145861606893E-5</v>
      </c>
    </row>
    <row r="52" spans="1:20" x14ac:dyDescent="0.25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F51*(1-'MORTALITY RATES MALE'!D111/1000)</f>
        <v>2.2353362218677023E-5</v>
      </c>
      <c r="G52" s="64">
        <f>(1-DATA!$C$12)*$G51</f>
        <v>3.4795842789729273E-4</v>
      </c>
      <c r="I52" s="58">
        <f>(D52-DATA!$C$11*((1+DATA!$C$10)^A52))*F52*G51*DATA!$C$12</f>
        <v>1.2830726872682994E-4</v>
      </c>
      <c r="J52" s="47">
        <f>MAX(D52,DATA!$C$4)*F51*('MORTALITY RATES MALE'!D110/1000)*G51</f>
        <v>1.4775980014340125E-3</v>
      </c>
      <c r="K52" s="47">
        <v>0</v>
      </c>
      <c r="L52" s="60">
        <f>D51*EXP('EIOPA RATES'!Q60)*DATA!$C$15*G52*F52</f>
        <v>1.0413895970346445E-5</v>
      </c>
      <c r="M52" s="47">
        <f>DATA!$C$13*((1+DATA!$C$10)^A52)*F52*G52</f>
        <v>1.0262392863661429E-6</v>
      </c>
      <c r="N52" s="47">
        <f t="shared" si="1"/>
        <v>1.6173454054175551E-3</v>
      </c>
      <c r="O52" s="26">
        <f>N52*'EIOPA RATES'!G60</f>
        <v>4.0695919468599853E-4</v>
      </c>
      <c r="Q52" s="83">
        <f>B51*EXP('EIOPA RATES'!Q60)*(DATA!$C$14-DATA!$C$15)</f>
        <v>612.06135260519977</v>
      </c>
      <c r="R52" s="85">
        <f>C51*EXP('EIOPA RATES'!Q60)*(DATA!$C$14-DATA!$C$15)</f>
        <v>153.01533815129994</v>
      </c>
      <c r="S52" s="60">
        <f t="shared" si="2"/>
        <v>765.07668973026045</v>
      </c>
      <c r="T52" s="81">
        <f t="shared" si="3"/>
        <v>7.0009384580690524E-6</v>
      </c>
    </row>
    <row r="53" spans="1:20" ht="15.75" thickBot="1" x14ac:dyDescent="0.3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76">
        <f t="shared" si="0"/>
        <v>94452.009095448186</v>
      </c>
      <c r="F53" s="44">
        <f>F52*(1-'MORTALITY RATES MALE'!D112/1000)</f>
        <v>7.2212883124550504E-6</v>
      </c>
      <c r="G53" s="64">
        <f>(1-DATA!$C$12)*$G52</f>
        <v>2.957646637126988E-4</v>
      </c>
      <c r="I53" s="58">
        <f>(D53-DATA!$C$11*((1+DATA!$C$10)^A53))*F53*G52*DATA!$C$12</f>
        <v>3.557926012708012E-5</v>
      </c>
      <c r="J53" s="47">
        <f>MAX(D53,DATA!$C$4)*F52*('MORTALITY RATES MALE'!D111/1000)*G52</f>
        <v>4.7401796679244203E-4</v>
      </c>
      <c r="K53" s="59">
        <f>G53*F53*D53</f>
        <v>2.0173078136381854E-4</v>
      </c>
      <c r="L53" s="77">
        <f>D52*EXP('EIOPA RATES'!Q61)*DATA!$C$15*G53*F53</f>
        <v>2.8877616964145808E-6</v>
      </c>
      <c r="M53" s="47">
        <f>DATA!$C$13*((1+DATA!$C$10)^A53)*F53*G53</f>
        <v>2.8743494257798993E-7</v>
      </c>
      <c r="N53" s="48">
        <f t="shared" si="1"/>
        <v>7.1450320492233324E-4</v>
      </c>
      <c r="O53" s="76">
        <f>N53*'EIOPA RATES'!G61</f>
        <v>1.7411402703066298E-4</v>
      </c>
      <c r="Q53" s="84">
        <f>B52*EXP('EIOPA RATES'!Q61)*(DATA!$C$14-DATA!$C$15)</f>
        <v>618.09085706632754</v>
      </c>
      <c r="R53" s="86">
        <f>C52*EXP('EIOPA RATES'!Q61)*(DATA!$C$14-DATA!$C$15)</f>
        <v>154.52271426658189</v>
      </c>
      <c r="S53" s="60">
        <f t="shared" si="2"/>
        <v>772.6135710454746</v>
      </c>
      <c r="T53" s="82">
        <f t="shared" si="3"/>
        <v>1.9413524002287386E-6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05C-F02A-4A24-B198-5DE0327E8983}">
  <dimension ref="A1:X53"/>
  <sheetViews>
    <sheetView topLeftCell="H1" workbookViewId="0">
      <selection activeCell="M4" sqref="M4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66250.857545121675</v>
      </c>
    </row>
    <row r="4" spans="1:24" x14ac:dyDescent="0.25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F3*(1-'MORTALITY RATES MALE'!D63/1000)</f>
        <v>0.99406075000000005</v>
      </c>
      <c r="G4" s="64">
        <f>(1-DATA!$C$12)*$G3</f>
        <v>0.85</v>
      </c>
      <c r="I4" s="58">
        <f>(D4-DATA!$C$11*((1+DATA!$C$10)^A4))*F4*G3*DATA!$C$12</f>
        <v>10423.827746862118</v>
      </c>
      <c r="J4" s="47">
        <f>MAX(D4,DATA!$C$4)*F3*('MORTALITY RATES MALE'!D63/1000)*G3</f>
        <v>415.7475</v>
      </c>
      <c r="K4" s="47">
        <v>0</v>
      </c>
      <c r="L4" s="60">
        <f>D3*EXP('EIOPA RATES'!Q12)*DATA!$C$15*G4*F4</f>
        <v>845.8060525958399</v>
      </c>
      <c r="M4" s="47">
        <f>(1+DATA!$F$12)*DATA!$C$13*((1+(DATA!$C$10+DATA!$F$13))^A4)*F4*G4</f>
        <v>47.866510264375009</v>
      </c>
      <c r="N4" s="47">
        <f t="shared" ref="N4:N53" si="1">SUM(I4:M4)</f>
        <v>11733.247809722332</v>
      </c>
      <c r="O4" s="26">
        <f>N4*'EIOPA RATES'!G12</f>
        <v>11486.967232262623</v>
      </c>
      <c r="Q4" s="83">
        <f>B3*EXP('EIOPA RATES'!Q12)*(DATA!$C$14-DATA!$C$15)</f>
        <v>457.60511999999983</v>
      </c>
      <c r="R4" s="85">
        <f>C3*EXP('EIOPA RATES'!Q12)*(DATA!$C$14-DATA!$C$15)</f>
        <v>114.40127999999996</v>
      </c>
      <c r="S4" s="60">
        <f>Q4+R4-M4</f>
        <v>524.13988973562471</v>
      </c>
      <c r="T4" s="81">
        <f>S4*F4*G3</f>
        <v>521.02689189551245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F4*(1-'MORTALITY RATES MALE'!D64/1000)</f>
        <v>0.98761736750578999</v>
      </c>
      <c r="G5" s="64">
        <f>(1-DATA!$C$12)*$G4</f>
        <v>0.72249999999999992</v>
      </c>
      <c r="I5" s="58">
        <f>(D5-DATA!$C$11*((1+DATA!$C$10)^A5))*F5*G4*DATA!$C$12</f>
        <v>8784.5607576126913</v>
      </c>
      <c r="J5" s="47">
        <f>MAX(D5,DATA!$C$4)*F4*('MORTALITY RATES MALE'!D64/1000)*G4</f>
        <v>383.38125840549503</v>
      </c>
      <c r="K5" s="47">
        <v>0</v>
      </c>
      <c r="L5" s="60">
        <f>D4*EXP('EIOPA RATES'!Q13)*DATA!$C$15*G5*F5</f>
        <v>712.79790744559159</v>
      </c>
      <c r="M5" s="47">
        <f>(1+DATA!$F$12)*DATA!$C$13*((1+(DATA!$C$10+DATA!$F$13))^A5)*F5*G5</f>
        <v>41.635492750364143</v>
      </c>
      <c r="N5" s="47">
        <f t="shared" si="1"/>
        <v>9922.3754162141413</v>
      </c>
      <c r="O5" s="26">
        <f>N5*'EIOPA RATES'!G13</f>
        <v>9520.0830934051646</v>
      </c>
      <c r="Q5" s="83">
        <f>B4*EXP('EIOPA RATES'!Q13)*(DATA!$C$14-DATA!$C$15)</f>
        <v>456.65875094864623</v>
      </c>
      <c r="R5" s="85">
        <f>C4*EXP('EIOPA RATES'!Q13)*(DATA!$C$14-DATA!$C$15)</f>
        <v>114.16468773716156</v>
      </c>
      <c r="S5" s="60">
        <f t="shared" ref="S5:S53" si="2">Q5+R5-M5</f>
        <v>529.18794593544362</v>
      </c>
      <c r="T5" s="81">
        <f t="shared" ref="T5:T53" si="3">S5*F5*G4</f>
        <v>444.23992516847522</v>
      </c>
      <c r="W5" s="67" t="s">
        <v>71</v>
      </c>
      <c r="X5" s="70">
        <f>SUMPRODUCT(I4:I53,'EIOPA RATES'!G12:G61)</f>
        <v>57189.370700905987</v>
      </c>
    </row>
    <row r="6" spans="1:24" x14ac:dyDescent="0.25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F5*(1-'MORTALITY RATES MALE'!D65/1000)</f>
        <v>0.98064236922864867</v>
      </c>
      <c r="G6" s="64">
        <f>(1-DATA!$C$12)*$G5</f>
        <v>0.61412499999999992</v>
      </c>
      <c r="I6" s="58">
        <f>(D6-DATA!$C$11*((1+DATA!$C$10)^A6))*F6*G5*DATA!$C$12</f>
        <v>7417.4088494649077</v>
      </c>
      <c r="J6" s="47">
        <f>MAX(D6,DATA!$C$4)*F5*('MORTALITY RATES MALE'!D65/1000)*G5</f>
        <v>352.76053786641955</v>
      </c>
      <c r="K6" s="47">
        <v>0</v>
      </c>
      <c r="L6" s="60">
        <f>D5*EXP('EIOPA RATES'!Q14)*DATA!$C$15*G6*F6</f>
        <v>601.8678081441451</v>
      </c>
      <c r="M6" s="47">
        <f>(1+DATA!$F$12)*DATA!$C$13*((1+(DATA!$C$10+DATA!$F$13))^A6)*F6*G6</f>
        <v>36.194434366097965</v>
      </c>
      <c r="N6" s="47">
        <f t="shared" si="1"/>
        <v>8408.2316298415699</v>
      </c>
      <c r="O6" s="26">
        <f>N6*'EIOPA RATES'!G14</f>
        <v>7886.3267641260582</v>
      </c>
      <c r="Q6" s="83">
        <f>B5*EXP('EIOPA RATES'!Q14)*(DATA!$C$14-DATA!$C$15)</f>
        <v>456.86261674469409</v>
      </c>
      <c r="R6" s="85">
        <f>C5*EXP('EIOPA RATES'!Q14)*(DATA!$C$14-DATA!$C$15)</f>
        <v>114.21565418617352</v>
      </c>
      <c r="S6" s="60">
        <f t="shared" si="2"/>
        <v>534.88383656476958</v>
      </c>
      <c r="T6" s="81">
        <f t="shared" si="3"/>
        <v>378.97274636258658</v>
      </c>
      <c r="W6" s="67" t="s">
        <v>70</v>
      </c>
      <c r="X6" s="70">
        <f>SUMPRODUCT(J4:J53,'EIOPA RATES'!G12:G61)</f>
        <v>4123.2970154708546</v>
      </c>
    </row>
    <row r="7" spans="1:24" x14ac:dyDescent="0.25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F6*(1-'MORTALITY RATES MALE'!D66/1000)</f>
        <v>0.97297945323986956</v>
      </c>
      <c r="G7" s="64">
        <f>(1-DATA!$C$12)*$G6</f>
        <v>0.52200624999999989</v>
      </c>
      <c r="I7" s="58">
        <f>(D7-DATA!$C$11*((1+DATA!$C$10)^A7))*F7*G6*DATA!$C$12</f>
        <v>6269.5612276394395</v>
      </c>
      <c r="J7" s="47">
        <f>MAX(D7,DATA!$C$4)*F6*('MORTALITY RATES MALE'!D66/1000)*G6</f>
        <v>329.41917971262848</v>
      </c>
      <c r="K7" s="47">
        <v>0</v>
      </c>
      <c r="L7" s="60">
        <f>D6*EXP('EIOPA RATES'!Q15)*DATA!$C$15*G7*F7</f>
        <v>508.7312126577616</v>
      </c>
      <c r="M7" s="47">
        <f>(1+DATA!$F$12)*DATA!$C$13*((1+(DATA!$C$10+DATA!$F$13))^A7)*F7*G7</f>
        <v>31.440609775613179</v>
      </c>
      <c r="N7" s="47">
        <f t="shared" si="1"/>
        <v>7139.1522297854426</v>
      </c>
      <c r="O7" s="26">
        <f>N7*'EIOPA RATES'!G15</f>
        <v>6534.0171586745519</v>
      </c>
      <c r="Q7" s="83">
        <f>B6*EXP('EIOPA RATES'!Q15)*(DATA!$C$14-DATA!$C$15)</f>
        <v>457.88978008483207</v>
      </c>
      <c r="R7" s="85">
        <f>C6*EXP('EIOPA RATES'!Q15)*(DATA!$C$14-DATA!$C$15)</f>
        <v>114.47244502120802</v>
      </c>
      <c r="S7" s="60">
        <f t="shared" si="2"/>
        <v>540.9216153304269</v>
      </c>
      <c r="T7" s="81">
        <f t="shared" si="3"/>
        <v>323.21743736550422</v>
      </c>
      <c r="W7" s="67" t="s">
        <v>74</v>
      </c>
      <c r="X7" s="70">
        <f>SUMPRODUCT(K4:K53,'EIOPA RATES'!G12:G61)</f>
        <v>4.9233144930308404E-5</v>
      </c>
    </row>
    <row r="8" spans="1:24" x14ac:dyDescent="0.25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F7*(1-'MORTALITY RATES MALE'!D67/1000)</f>
        <v>0.96461204399748646</v>
      </c>
      <c r="G8" s="64">
        <f>(1-DATA!$C$12)*$G7</f>
        <v>0.44370531249999989</v>
      </c>
      <c r="I8" s="58">
        <f>(D8-DATA!$C$11*((1+DATA!$C$10)^A8))*F8*G7*DATA!$C$12</f>
        <v>5302.3930390148535</v>
      </c>
      <c r="J8" s="47">
        <f>MAX(D8,DATA!$C$4)*F7*('MORTALITY RATES MALE'!D67/1000)*G7</f>
        <v>306.72951661373332</v>
      </c>
      <c r="K8" s="47">
        <v>0</v>
      </c>
      <c r="L8" s="60">
        <f>D7*EXP('EIOPA RATES'!Q16)*DATA!$C$15*G8*F8</f>
        <v>430.25442592064155</v>
      </c>
      <c r="M8" s="47">
        <f>(1+DATA!$F$12)*DATA!$C$13*((1+(DATA!$C$10+DATA!$F$13))^A8)*F8*G8</f>
        <v>27.289534131141657</v>
      </c>
      <c r="N8" s="47">
        <f t="shared" si="1"/>
        <v>6066.6665156803701</v>
      </c>
      <c r="O8" s="26">
        <f>N8*'EIOPA RATES'!G16</f>
        <v>5410.7015533395588</v>
      </c>
      <c r="Q8" s="83">
        <f>B7*EXP('EIOPA RATES'!Q16)*(DATA!$C$14-DATA!$C$15)</f>
        <v>459.5470431522653</v>
      </c>
      <c r="R8" s="85">
        <f>C7*EXP('EIOPA RATES'!Q16)*(DATA!$C$14-DATA!$C$15)</f>
        <v>114.88676078806633</v>
      </c>
      <c r="S8" s="60">
        <f t="shared" si="2"/>
        <v>547.14426980918995</v>
      </c>
      <c r="T8" s="81">
        <f t="shared" si="3"/>
        <v>275.50547782244769</v>
      </c>
      <c r="W8" s="67" t="s">
        <v>73</v>
      </c>
      <c r="X8" s="70">
        <f>SUMPRODUCT(L4:L53,'EIOPA RATES'!G12:G61)</f>
        <v>4640.5462986818538</v>
      </c>
    </row>
    <row r="9" spans="1:24" ht="15.75" thickBot="1" x14ac:dyDescent="0.3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F8*(1-'MORTALITY RATES MALE'!D68/1000)</f>
        <v>0.95541877997380709</v>
      </c>
      <c r="G9" s="64">
        <f>(1-DATA!$C$12)*$G8</f>
        <v>0.37714951562499988</v>
      </c>
      <c r="I9" s="58">
        <f>(D9-DATA!$C$11*((1+DATA!$C$10)^A9))*F9*G8*DATA!$C$12</f>
        <v>4483.7090731170319</v>
      </c>
      <c r="J9" s="47">
        <f>MAX(D9,DATA!$C$4)*F8*('MORTALITY RATES MALE'!D68/1000)*G8</f>
        <v>287.71389038544959</v>
      </c>
      <c r="K9" s="47">
        <v>0</v>
      </c>
      <c r="L9" s="60">
        <f>D8*EXP('EIOPA RATES'!Q17)*DATA!$C$15*G9*F9</f>
        <v>363.82536759038447</v>
      </c>
      <c r="M9" s="47">
        <f>(1+DATA!$F$12)*DATA!$C$13*((1+(DATA!$C$10+DATA!$F$13))^A9)*F9*G9</f>
        <v>23.664283831695151</v>
      </c>
      <c r="N9" s="47">
        <f t="shared" si="1"/>
        <v>5158.9126149245603</v>
      </c>
      <c r="O9" s="26">
        <f>N9*'EIOPA RATES'!G17</f>
        <v>4480.1532748542868</v>
      </c>
      <c r="Q9" s="83">
        <f>B8*EXP('EIOPA RATES'!Q17)*(DATA!$C$14-DATA!$C$15)</f>
        <v>461.57001416860459</v>
      </c>
      <c r="R9" s="85">
        <f>C8*EXP('EIOPA RATES'!Q17)*(DATA!$C$14-DATA!$C$15)</f>
        <v>115.39250354215115</v>
      </c>
      <c r="S9" s="60">
        <f t="shared" si="2"/>
        <v>553.2982338790606</v>
      </c>
      <c r="T9" s="81">
        <f t="shared" si="3"/>
        <v>234.55661536492767</v>
      </c>
      <c r="W9" s="68" t="s">
        <v>72</v>
      </c>
      <c r="X9" s="71">
        <f>SUMPRODUCT(M4:M53,'EIOPA RATES'!G12:G61)</f>
        <v>297.64348082984702</v>
      </c>
    </row>
    <row r="10" spans="1:24" ht="15.75" thickBot="1" x14ac:dyDescent="0.3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F9*(1-'MORTALITY RATES MALE'!D69/1000)</f>
        <v>0.9452800574102932</v>
      </c>
      <c r="G10" s="64">
        <f>(1-DATA!$C$12)*$G9</f>
        <v>0.32057708828124987</v>
      </c>
      <c r="I10" s="58">
        <f>(D10-DATA!$C$11*((1+DATA!$C$10)^A10))*F10*G9*DATA!$C$12</f>
        <v>3790.4655177974009</v>
      </c>
      <c r="J10" s="47">
        <f>MAX(D10,DATA!$C$4)*F9*('MORTALITY RATES MALE'!D69/1000)*G9</f>
        <v>271.12200949010281</v>
      </c>
      <c r="K10" s="47">
        <v>0</v>
      </c>
      <c r="L10" s="60">
        <f>D9*EXP('EIOPA RATES'!Q18)*DATA!$C$15*G10*F10</f>
        <v>307.57436626011497</v>
      </c>
      <c r="M10" s="47">
        <f>(1+DATA!$F$12)*DATA!$C$13*((1+(DATA!$C$10+DATA!$F$13))^A10)*F10*G10</f>
        <v>20.498224160875182</v>
      </c>
      <c r="N10" s="47">
        <f t="shared" si="1"/>
        <v>4389.660117708494</v>
      </c>
      <c r="O10" s="26">
        <f>N10*'EIOPA RATES'!G18</f>
        <v>3708.795926401187</v>
      </c>
      <c r="Q10" s="83">
        <f>B9*EXP('EIOPA RATES'!Q18)*(DATA!$C$14-DATA!$C$15)</f>
        <v>463.99051262311571</v>
      </c>
      <c r="R10" s="85">
        <f>C9*EXP('EIOPA RATES'!Q18)*(DATA!$C$14-DATA!$C$15)</f>
        <v>115.99762815577893</v>
      </c>
      <c r="S10" s="60">
        <f t="shared" si="2"/>
        <v>559.48991661801938</v>
      </c>
      <c r="T10" s="81">
        <f t="shared" si="3"/>
        <v>199.46482203434934</v>
      </c>
    </row>
    <row r="11" spans="1:24" ht="15.75" thickBot="1" x14ac:dyDescent="0.3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F10*(1-'MORTALITY RATES MALE'!D70/1000)</f>
        <v>0.93406394086989775</v>
      </c>
      <c r="G11" s="64">
        <f>(1-DATA!$C$12)*$G10</f>
        <v>0.2724905250390624</v>
      </c>
      <c r="I11" s="58">
        <f>(D11-DATA!$C$11*((1+DATA!$C$10)^A11))*F11*G10*DATA!$C$12</f>
        <v>3202.9663702111579</v>
      </c>
      <c r="J11" s="47">
        <f>MAX(D11,DATA!$C$4)*F10*('MORTALITY RATES MALE'!D70/1000)*G10</f>
        <v>256.48957374869627</v>
      </c>
      <c r="K11" s="47">
        <v>0</v>
      </c>
      <c r="L11" s="60">
        <f>D10*EXP('EIOPA RATES'!Q19)*DATA!$C$15*G11*F11</f>
        <v>259.90337309263327</v>
      </c>
      <c r="M11" s="47">
        <f>(1+DATA!$F$12)*DATA!$C$13*((1+(DATA!$C$10+DATA!$F$13))^A11)*F11*G11</f>
        <v>17.733256647155052</v>
      </c>
      <c r="N11" s="47">
        <f t="shared" si="1"/>
        <v>3737.0925736996423</v>
      </c>
      <c r="O11" s="26">
        <f>N11*'EIOPA RATES'!G19</f>
        <v>3069.3612913547554</v>
      </c>
      <c r="Q11" s="83">
        <f>B10*EXP('EIOPA RATES'!Q19)*(DATA!$C$14-DATA!$C$15)</f>
        <v>466.80536833792246</v>
      </c>
      <c r="R11" s="85">
        <f>C10*EXP('EIOPA RATES'!Q19)*(DATA!$C$14-DATA!$C$15)</f>
        <v>116.70134208448061</v>
      </c>
      <c r="S11" s="60">
        <f t="shared" si="2"/>
        <v>565.77345377524807</v>
      </c>
      <c r="T11" s="81">
        <f t="shared" si="3"/>
        <v>169.41491922492955</v>
      </c>
      <c r="W11" s="66" t="s">
        <v>75</v>
      </c>
      <c r="X11" s="69">
        <f>DATA!C4-X3</f>
        <v>3749.1424548783252</v>
      </c>
    </row>
    <row r="12" spans="1:24" x14ac:dyDescent="0.25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F11*(1-'MORTALITY RATES MALE'!D71/1000)</f>
        <v>0.92188797839060632</v>
      </c>
      <c r="G12" s="64">
        <f>(1-DATA!$C$12)*$G11</f>
        <v>0.23161694628320303</v>
      </c>
      <c r="I12" s="58">
        <f>(D12-DATA!$C$11*((1+DATA!$C$10)^A12))*F12*G11*DATA!$C$12</f>
        <v>2704.7408414513611</v>
      </c>
      <c r="J12" s="47">
        <f>MAX(D12,DATA!$C$4)*F11*('MORTALITY RATES MALE'!D71/1000)*G11</f>
        <v>238.23421761450615</v>
      </c>
      <c r="K12" s="47">
        <v>0</v>
      </c>
      <c r="L12" s="60">
        <f>D11*EXP('EIOPA RATES'!Q20)*DATA!$C$15*G12*F12</f>
        <v>219.47603038225046</v>
      </c>
      <c r="M12" s="47">
        <f>(1+DATA!$F$12)*DATA!$C$13*((1+(DATA!$C$10+DATA!$F$13))^A12)*F12*G12</f>
        <v>15.323084445768728</v>
      </c>
      <c r="N12" s="47">
        <f t="shared" si="1"/>
        <v>3177.7741738938867</v>
      </c>
      <c r="O12" s="26">
        <f>N12*'EIOPA RATES'!G20</f>
        <v>2535.8369850009867</v>
      </c>
      <c r="Q12" s="83">
        <f>B11*EXP('EIOPA RATES'!Q20)*(DATA!$C$14-DATA!$C$15)</f>
        <v>469.88388598655206</v>
      </c>
      <c r="R12" s="85">
        <f>C11*EXP('EIOPA RATES'!Q20)*(DATA!$C$14-DATA!$C$15)</f>
        <v>117.47097149663801</v>
      </c>
      <c r="S12" s="60">
        <f t="shared" si="2"/>
        <v>572.03177303742132</v>
      </c>
      <c r="T12" s="81">
        <f t="shared" si="3"/>
        <v>143.69766442541965</v>
      </c>
    </row>
    <row r="13" spans="1:24" ht="15.75" thickBot="1" x14ac:dyDescent="0.3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F12*(1-'MORTALITY RATES MALE'!D72/1000)</f>
        <v>0.90863777466599593</v>
      </c>
      <c r="G13" s="64">
        <f>(1-DATA!$C$12)*$G12</f>
        <v>0.19687440434072256</v>
      </c>
      <c r="I13" s="58">
        <f>(D13-DATA!$C$11*((1+DATA!$C$10)^A13))*F13*G12*DATA!$C$12</f>
        <v>2279.7152769424388</v>
      </c>
      <c r="J13" s="47">
        <f>MAX(D13,DATA!$C$4)*F12*('MORTALITY RATES MALE'!D72/1000)*G12</f>
        <v>221.70103055925134</v>
      </c>
      <c r="K13" s="47">
        <v>0</v>
      </c>
      <c r="L13" s="60">
        <f>D12*EXP('EIOPA RATES'!Q21)*DATA!$C$15*G13*F13</f>
        <v>184.98821020431549</v>
      </c>
      <c r="M13" s="47">
        <f>(1+DATA!$F$12)*DATA!$C$13*((1+(DATA!$C$10+DATA!$F$13))^A13)*F13*G13</f>
        <v>13.22254279831354</v>
      </c>
      <c r="N13" s="47">
        <f t="shared" si="1"/>
        <v>2699.6270605043192</v>
      </c>
      <c r="O13" s="26">
        <f>N13*'EIOPA RATES'!G21</f>
        <v>2094.1873692064046</v>
      </c>
      <c r="Q13" s="83">
        <f>B12*EXP('EIOPA RATES'!Q21)*(DATA!$C$14-DATA!$C$15)</f>
        <v>472.73302600322535</v>
      </c>
      <c r="R13" s="85">
        <f>C12*EXP('EIOPA RATES'!Q21)*(DATA!$C$14-DATA!$C$15)</f>
        <v>118.18325650080634</v>
      </c>
      <c r="S13" s="60">
        <f t="shared" si="2"/>
        <v>577.69373970571814</v>
      </c>
      <c r="T13" s="81">
        <f t="shared" si="3"/>
        <v>121.57905975331373</v>
      </c>
    </row>
    <row r="14" spans="1:24" x14ac:dyDescent="0.25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F13*(1-'MORTALITY RATES MALE'!D73/1000)</f>
        <v>0.89446296177656215</v>
      </c>
      <c r="G14" s="64">
        <f>(1-DATA!$C$12)*$G13</f>
        <v>0.16734324368961417</v>
      </c>
      <c r="I14" s="58">
        <f>(D14-DATA!$C$11*((1+DATA!$C$10)^A14))*F14*G13*DATA!$C$12</f>
        <v>1923.2049809013806</v>
      </c>
      <c r="J14" s="47">
        <f>MAX(D14,DATA!$C$4)*F13*('MORTALITY RATES MALE'!D73/1000)*G13</f>
        <v>203.2532951949899</v>
      </c>
      <c r="K14" s="47">
        <v>0</v>
      </c>
      <c r="L14" s="60">
        <f>D13*EXP('EIOPA RATES'!Q22)*DATA!$C$15*G14*F14</f>
        <v>156.05968603798183</v>
      </c>
      <c r="M14" s="47">
        <f>(1+DATA!$F$12)*DATA!$C$13*((1+(DATA!$C$10+DATA!$F$13))^A14)*F14*G14</f>
        <v>11.395744564549164</v>
      </c>
      <c r="N14" s="47">
        <f t="shared" si="1"/>
        <v>2293.9137066989015</v>
      </c>
      <c r="O14" s="26">
        <f>N14*'EIOPA RATES'!G22</f>
        <v>1726.1221113984661</v>
      </c>
      <c r="Q14" s="83">
        <f>B13*EXP('EIOPA RATES'!Q22)*(DATA!$C$14-DATA!$C$15)</f>
        <v>476.61984649345004</v>
      </c>
      <c r="R14" s="85">
        <f>C13*EXP('EIOPA RATES'!Q22)*(DATA!$C$14-DATA!$C$15)</f>
        <v>119.15496162336251</v>
      </c>
      <c r="S14" s="60">
        <f t="shared" si="2"/>
        <v>584.37906355226335</v>
      </c>
      <c r="T14" s="81">
        <f t="shared" si="3"/>
        <v>102.90731978024307</v>
      </c>
      <c r="W14" s="73" t="s">
        <v>77</v>
      </c>
      <c r="X14" s="72">
        <f>SUM(T3:T53)</f>
        <v>3411.515199054707</v>
      </c>
    </row>
    <row r="15" spans="1:24" x14ac:dyDescent="0.25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F14*(1-'MORTALITY RATES MALE'!D74/1000)</f>
        <v>0.8789076873596019</v>
      </c>
      <c r="G15" s="64">
        <f>(1-DATA!$C$12)*$G14</f>
        <v>0.14224175713617204</v>
      </c>
      <c r="I15" s="58">
        <f>(D15-DATA!$C$11*((1+DATA!$C$10)^A15))*F15*G14*DATA!$C$12</f>
        <v>1618.3253542576904</v>
      </c>
      <c r="J15" s="47">
        <f>MAX(D15,DATA!$C$4)*F14*('MORTALITY RATES MALE'!D74/1000)*G14</f>
        <v>191.01133536643928</v>
      </c>
      <c r="K15" s="47">
        <v>0</v>
      </c>
      <c r="L15" s="60">
        <f>D14*EXP('EIOPA RATES'!Q23)*DATA!$C$15*G15*F15</f>
        <v>131.32059243711018</v>
      </c>
      <c r="M15" s="47">
        <f>(1+DATA!$F$12)*DATA!$C$13*((1+(DATA!$C$10+DATA!$F$13))^A15)*F15*G15</f>
        <v>9.8034684965396295</v>
      </c>
      <c r="N15" s="47">
        <f t="shared" si="1"/>
        <v>1950.4607505577794</v>
      </c>
      <c r="O15" s="26">
        <f>N15*'EIOPA RATES'!G23</f>
        <v>1424.7157716988022</v>
      </c>
      <c r="Q15" s="83">
        <f>B14*EXP('EIOPA RATES'!Q23)*(DATA!$C$14-DATA!$C$15)</f>
        <v>480.19142458855589</v>
      </c>
      <c r="R15" s="85">
        <f>C14*EXP('EIOPA RATES'!Q23)*(DATA!$C$14-DATA!$C$15)</f>
        <v>120.04785614713897</v>
      </c>
      <c r="S15" s="60">
        <f t="shared" si="2"/>
        <v>590.43581223915521</v>
      </c>
      <c r="T15" s="81">
        <f t="shared" si="3"/>
        <v>86.840864293905824</v>
      </c>
      <c r="W15" s="74" t="s">
        <v>78</v>
      </c>
      <c r="X15" s="70">
        <f>DATA!C4-X3-X14</f>
        <v>337.62725582361827</v>
      </c>
    </row>
    <row r="16" spans="1:24" ht="15.75" thickBot="1" x14ac:dyDescent="0.3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F15*(1-'MORTALITY RATES MALE'!D75/1000)</f>
        <v>0.86194382856233609</v>
      </c>
      <c r="G16" s="64">
        <f>(1-DATA!$C$12)*$G15</f>
        <v>0.12090549356574623</v>
      </c>
      <c r="I16" s="58">
        <f>(D16-DATA!$C$11*((1+DATA!$C$10)^A16))*F16*G15*DATA!$C$12</f>
        <v>1358.6251188680787</v>
      </c>
      <c r="J16" s="47">
        <f>MAX(D16,DATA!$C$4)*F15*('MORTALITY RATES MALE'!D75/1000)*G15</f>
        <v>178.32249550475842</v>
      </c>
      <c r="K16" s="47">
        <v>0</v>
      </c>
      <c r="L16" s="60">
        <f>D15*EXP('EIOPA RATES'!Q24)*DATA!$C$15*G16*F16</f>
        <v>110.24745058841506</v>
      </c>
      <c r="M16" s="47">
        <f>(1+DATA!$F$12)*DATA!$C$13*((1+(DATA!$C$10+DATA!$F$13))^A16)*F16*G16</f>
        <v>8.4172768072719037</v>
      </c>
      <c r="N16" s="47">
        <f t="shared" si="1"/>
        <v>1655.6123417685242</v>
      </c>
      <c r="O16" s="26">
        <f>N16*'EIOPA RATES'!G24</f>
        <v>1174.3767150545509</v>
      </c>
      <c r="Q16" s="83">
        <f>B15*EXP('EIOPA RATES'!Q24)*(DATA!$C$14-DATA!$C$15)</f>
        <v>483.61024766430512</v>
      </c>
      <c r="R16" s="85">
        <f>C15*EXP('EIOPA RATES'!Q24)*(DATA!$C$14-DATA!$C$15)</f>
        <v>120.90256191607628</v>
      </c>
      <c r="S16" s="60">
        <f t="shared" si="2"/>
        <v>596.09553277310943</v>
      </c>
      <c r="T16" s="81">
        <f t="shared" si="3"/>
        <v>73.08393795630117</v>
      </c>
      <c r="W16" s="75" t="s">
        <v>79</v>
      </c>
      <c r="X16" s="71">
        <f>(DATA!$C$14-DATA!$C$15)*X18*DATA!C4</f>
        <v>3158.8562744831274</v>
      </c>
    </row>
    <row r="17" spans="1:24" ht="15.75" thickBot="1" x14ac:dyDescent="0.3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F16*(1-'MORTALITY RATES MALE'!D76/1000)</f>
        <v>0.84323913031623632</v>
      </c>
      <c r="G17" s="64">
        <f>(1-DATA!$C$12)*$G16</f>
        <v>0.10276966953088429</v>
      </c>
      <c r="I17" s="58">
        <f>(D17-DATA!$C$11*((1+DATA!$C$10)^A17))*F17*G16*DATA!$C$12</f>
        <v>1136.5015059885832</v>
      </c>
      <c r="J17" s="47">
        <f>MAX(D17,DATA!$C$4)*F16*('MORTALITY RATES MALE'!D76/1000)*G16</f>
        <v>168.12523394282113</v>
      </c>
      <c r="K17" s="47">
        <v>0</v>
      </c>
      <c r="L17" s="60">
        <f>D16*EXP('EIOPA RATES'!Q25)*DATA!$C$15*G17*F17</f>
        <v>92.223383923867019</v>
      </c>
      <c r="M17" s="47">
        <f>(1+DATA!$F$12)*DATA!$C$13*((1+(DATA!$C$10+DATA!$F$13))^A17)*F17*G17</f>
        <v>7.2094070523396114</v>
      </c>
      <c r="N17" s="47">
        <f t="shared" si="1"/>
        <v>1404.0595309076109</v>
      </c>
      <c r="O17" s="26">
        <f>N17*'EIOPA RATES'!G25</f>
        <v>968.258610795702</v>
      </c>
      <c r="Q17" s="83">
        <f>B16*EXP('EIOPA RATES'!Q25)*(DATA!$C$14-DATA!$C$15)</f>
        <v>486.49376679922625</v>
      </c>
      <c r="R17" s="85">
        <f>C16*EXP('EIOPA RATES'!Q25)*(DATA!$C$14-DATA!$C$15)</f>
        <v>121.62344169980656</v>
      </c>
      <c r="S17" s="60">
        <f t="shared" si="2"/>
        <v>600.90780144669316</v>
      </c>
      <c r="T17" s="81">
        <f t="shared" si="3"/>
        <v>61.263898340812368</v>
      </c>
    </row>
    <row r="18" spans="1:24" ht="15.75" thickBot="1" x14ac:dyDescent="0.3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F17*(1-'MORTALITY RATES MALE'!D77/1000)</f>
        <v>0.82299520181343011</v>
      </c>
      <c r="G18" s="64">
        <f>(1-DATA!$C$12)*$G17</f>
        <v>8.7354219101251643E-2</v>
      </c>
      <c r="I18" s="58">
        <f>(D18-DATA!$C$11*((1+DATA!$C$10)^A18))*F18*G17*DATA!$C$12</f>
        <v>948.13725572303053</v>
      </c>
      <c r="J18" s="47">
        <f>MAX(D18,DATA!$C$4)*F17*('MORTALITY RATES MALE'!D77/1000)*G17</f>
        <v>155.53704324186754</v>
      </c>
      <c r="K18" s="47">
        <v>0</v>
      </c>
      <c r="L18" s="60">
        <f>D17*EXP('EIOPA RATES'!Q26)*DATA!$C$15*G18*F18</f>
        <v>76.938630878886784</v>
      </c>
      <c r="M18" s="47">
        <f>(1+DATA!$F$12)*DATA!$C$13*((1+(DATA!$C$10+DATA!$F$13))^A18)*F18*G18</f>
        <v>6.1603054844642529</v>
      </c>
      <c r="N18" s="47">
        <f t="shared" si="1"/>
        <v>1186.7732353282493</v>
      </c>
      <c r="O18" s="26">
        <f>N18*'EIOPA RATES'!G26</f>
        <v>795.92935283642601</v>
      </c>
      <c r="Q18" s="83">
        <f>B17*EXP('EIOPA RATES'!Q26)*(DATA!$C$14-DATA!$C$15)</f>
        <v>489.23239117530414</v>
      </c>
      <c r="R18" s="85">
        <f>C17*EXP('EIOPA RATES'!Q26)*(DATA!$C$14-DATA!$C$15)</f>
        <v>122.30809779382604</v>
      </c>
      <c r="S18" s="60">
        <f t="shared" si="2"/>
        <v>605.38018348466585</v>
      </c>
      <c r="T18" s="81">
        <f t="shared" si="3"/>
        <v>51.202417192108605</v>
      </c>
      <c r="W18" s="66" t="s">
        <v>80</v>
      </c>
      <c r="X18" s="69">
        <f>SUMPRODUCT(O4:O53,A4:A53)/SUM(O4:O53)</f>
        <v>5.6408147758627285</v>
      </c>
    </row>
    <row r="19" spans="1:24" x14ac:dyDescent="0.25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F18*(1-'MORTALITY RATES MALE'!D78/1000)</f>
        <v>0.80079191877193023</v>
      </c>
      <c r="G19" s="64">
        <f>(1-DATA!$C$12)*$G18</f>
        <v>7.4251086236063898E-2</v>
      </c>
      <c r="I19" s="58">
        <f>(D19-DATA!$C$11*((1+DATA!$C$10)^A19))*F19*G18*DATA!$C$12</f>
        <v>788.84554918594017</v>
      </c>
      <c r="J19" s="47">
        <f>MAX(D19,DATA!$C$4)*F18*('MORTALITY RATES MALE'!D78/1000)*G18</f>
        <v>145.86691938860869</v>
      </c>
      <c r="K19" s="47">
        <v>0</v>
      </c>
      <c r="L19" s="60">
        <f>D18*EXP('EIOPA RATES'!Q27)*DATA!$C$15*G19*F19</f>
        <v>64.012885490609506</v>
      </c>
      <c r="M19" s="47">
        <f>(1+DATA!$F$12)*DATA!$C$13*((1+(DATA!$C$10+DATA!$F$13))^A19)*F19*G19</f>
        <v>5.2478423262889864</v>
      </c>
      <c r="N19" s="47">
        <f t="shared" si="1"/>
        <v>1003.9731963914473</v>
      </c>
      <c r="O19" s="26">
        <f>N19*'EIOPA RATES'!G27</f>
        <v>654.61522953556232</v>
      </c>
      <c r="Q19" s="83">
        <f>B18*EXP('EIOPA RATES'!Q27)*(DATA!$C$14-DATA!$C$15)</f>
        <v>492.14927457160695</v>
      </c>
      <c r="R19" s="85">
        <f>C18*EXP('EIOPA RATES'!Q27)*(DATA!$C$14-DATA!$C$15)</f>
        <v>123.03731864290174</v>
      </c>
      <c r="S19" s="60">
        <f t="shared" si="2"/>
        <v>609.93875088821972</v>
      </c>
      <c r="T19" s="81">
        <f t="shared" si="3"/>
        <v>42.666772631696801</v>
      </c>
    </row>
    <row r="20" spans="1:24" x14ac:dyDescent="0.25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F19*(1-'MORTALITY RATES MALE'!D79/1000)</f>
        <v>0.77767464164498379</v>
      </c>
      <c r="G20" s="64">
        <f>(1-DATA!$C$12)*$G19</f>
        <v>6.3113423300654309E-2</v>
      </c>
      <c r="I20" s="58">
        <f>(D20-DATA!$C$11*((1+DATA!$C$10)^A20))*F20*G19*DATA!$C$12</f>
        <v>654.84334326686576</v>
      </c>
      <c r="J20" s="47">
        <f>MAX(D20,DATA!$C$4)*F19*('MORTALITY RATES MALE'!D79/1000)*G19</f>
        <v>129.82123569357452</v>
      </c>
      <c r="K20" s="47">
        <v>0</v>
      </c>
      <c r="L20" s="60">
        <f>D19*EXP('EIOPA RATES'!Q28)*DATA!$C$15*G20*F20</f>
        <v>53.139211227165504</v>
      </c>
      <c r="M20" s="47">
        <f>(1+DATA!$F$12)*DATA!$C$13*((1+(DATA!$C$10+DATA!$F$13))^A20)*F20*G20</f>
        <v>4.4618522441792532</v>
      </c>
      <c r="N20" s="47">
        <f t="shared" si="1"/>
        <v>842.26564243178495</v>
      </c>
      <c r="O20" s="26">
        <f>N20*'EIOPA RATES'!G28</f>
        <v>534.07396668450758</v>
      </c>
      <c r="Q20" s="83">
        <f>B19*EXP('EIOPA RATES'!Q28)*(DATA!$C$14-DATA!$C$15)</f>
        <v>494.93408882265277</v>
      </c>
      <c r="R20" s="85">
        <f>C19*EXP('EIOPA RATES'!Q28)*(DATA!$C$14-DATA!$C$15)</f>
        <v>123.73352220566319</v>
      </c>
      <c r="S20" s="60">
        <f t="shared" si="2"/>
        <v>614.20575878413672</v>
      </c>
      <c r="T20" s="81">
        <f t="shared" si="3"/>
        <v>35.466197912479096</v>
      </c>
    </row>
    <row r="21" spans="1:24" x14ac:dyDescent="0.25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F20*(1-'MORTALITY RATES MALE'!D80/1000)</f>
        <v>0.75285926935573844</v>
      </c>
      <c r="G21" s="64">
        <f>(1-DATA!$C$12)*$G20</f>
        <v>5.3646409805556163E-2</v>
      </c>
      <c r="I21" s="58">
        <f>(D21-DATA!$C$11*((1+DATA!$C$10)^A21))*F21*G20*DATA!$C$12</f>
        <v>541.1210361912182</v>
      </c>
      <c r="J21" s="47">
        <f>MAX(D21,DATA!$C$4)*F20*('MORTALITY RATES MALE'!D80/1000)*G20</f>
        <v>118.95248523513096</v>
      </c>
      <c r="K21" s="47">
        <v>0</v>
      </c>
      <c r="L21" s="60">
        <f>D20*EXP('EIOPA RATES'!Q29)*DATA!$C$15*G21*F21</f>
        <v>43.91113204419203</v>
      </c>
      <c r="M21" s="47">
        <f>(1+DATA!$F$12)*DATA!$C$13*((1+(DATA!$C$10+DATA!$F$13))^A21)*F21*G21</f>
        <v>3.7817010917955662</v>
      </c>
      <c r="N21" s="47">
        <f t="shared" si="1"/>
        <v>707.7663545623368</v>
      </c>
      <c r="O21" s="26">
        <f>N21*'EIOPA RATES'!G29</f>
        <v>437.07538806957422</v>
      </c>
      <c r="Q21" s="83">
        <f>B20*EXP('EIOPA RATES'!Q29)*(DATA!$C$14-DATA!$C$15)</f>
        <v>497.0179881475209</v>
      </c>
      <c r="R21" s="85">
        <f>C20*EXP('EIOPA RATES'!Q29)*(DATA!$C$14-DATA!$C$15)</f>
        <v>124.25449703688022</v>
      </c>
      <c r="S21" s="60">
        <f t="shared" si="2"/>
        <v>617.49078409260562</v>
      </c>
      <c r="T21" s="81">
        <f t="shared" si="3"/>
        <v>29.340399253588618</v>
      </c>
    </row>
    <row r="22" spans="1:24" x14ac:dyDescent="0.25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F21*(1-'MORTALITY RATES MALE'!D81/1000)</f>
        <v>0.725725694286669</v>
      </c>
      <c r="G22" s="64">
        <f>(1-DATA!$C$12)*$G21</f>
        <v>4.5599448334722736E-2</v>
      </c>
      <c r="I22" s="58">
        <f>(D22-DATA!$C$11*((1+DATA!$C$10)^A22))*F22*G21*DATA!$C$12</f>
        <v>444.15283658517211</v>
      </c>
      <c r="J22" s="47">
        <f>MAX(D22,DATA!$C$4)*F21*('MORTALITY RATES MALE'!D81/1000)*G21</f>
        <v>110.74956894611137</v>
      </c>
      <c r="K22" s="47">
        <v>0</v>
      </c>
      <c r="L22" s="60">
        <f>D21*EXP('EIOPA RATES'!Q30)*DATA!$C$15*G22*F22</f>
        <v>36.042560102693137</v>
      </c>
      <c r="M22" s="47">
        <f>(1+DATA!$F$12)*DATA!$C$13*((1+(DATA!$C$10+DATA!$F$13))^A22)*F22*G22</f>
        <v>3.1915528980680565</v>
      </c>
      <c r="N22" s="47">
        <f t="shared" si="1"/>
        <v>594.13651853204465</v>
      </c>
      <c r="O22" s="26">
        <f>N22*'EIOPA RATES'!G30</f>
        <v>358.20213140205959</v>
      </c>
      <c r="Q22" s="83">
        <f>B21*EXP('EIOPA RATES'!Q30)*(DATA!$C$14-DATA!$C$15)</f>
        <v>497.89238215234604</v>
      </c>
      <c r="R22" s="85">
        <f>C21*EXP('EIOPA RATES'!Q30)*(DATA!$C$14-DATA!$C$15)</f>
        <v>124.47309553808651</v>
      </c>
      <c r="S22" s="60">
        <f t="shared" si="2"/>
        <v>619.17392479236446</v>
      </c>
      <c r="T22" s="81">
        <f t="shared" si="3"/>
        <v>24.106037123860244</v>
      </c>
    </row>
    <row r="23" spans="1:24" x14ac:dyDescent="0.25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F22*(1-'MORTALITY RATES MALE'!D82/1000)</f>
        <v>0.69585896860354401</v>
      </c>
      <c r="G23" s="64">
        <f>(1-DATA!$C$12)*$G22</f>
        <v>3.8759531084514326E-2</v>
      </c>
      <c r="I23" s="58">
        <f>(D23-DATA!$C$11*((1+DATA!$C$10)^A23))*F23*G22*DATA!$C$12</f>
        <v>361.67445196019793</v>
      </c>
      <c r="J23" s="47">
        <f>MAX(D23,DATA!$C$4)*F22*('MORTALITY RATES MALE'!D82/1000)*G22</f>
        <v>103.5291805194888</v>
      </c>
      <c r="K23" s="47">
        <v>0</v>
      </c>
      <c r="L23" s="60">
        <f>D22*EXP('EIOPA RATES'!Q31)*DATA!$C$15*G23*F23</f>
        <v>29.349756259251023</v>
      </c>
      <c r="M23" s="47">
        <f>(1+DATA!$F$12)*DATA!$C$13*((1+(DATA!$C$10+DATA!$F$13))^A23)*F23*G23</f>
        <v>2.6792110573840704</v>
      </c>
      <c r="N23" s="47">
        <f t="shared" si="1"/>
        <v>497.23259979632184</v>
      </c>
      <c r="O23" s="26">
        <f>N23*'EIOPA RATES'!G31</f>
        <v>293.4398928311017</v>
      </c>
      <c r="Q23" s="83">
        <f>B22*EXP('EIOPA RATES'!Q31)*(DATA!$C$14-DATA!$C$15)</f>
        <v>497.45831434029049</v>
      </c>
      <c r="R23" s="85">
        <f>C22*EXP('EIOPA RATES'!Q31)*(DATA!$C$14-DATA!$C$15)</f>
        <v>124.36457858507262</v>
      </c>
      <c r="S23" s="60">
        <f t="shared" si="2"/>
        <v>619.14368186797901</v>
      </c>
      <c r="T23" s="81">
        <f t="shared" si="3"/>
        <v>19.64591510738293</v>
      </c>
    </row>
    <row r="24" spans="1:24" x14ac:dyDescent="0.25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F23*(1-'MORTALITY RATES MALE'!D83/1000)</f>
        <v>0.66379728750090472</v>
      </c>
      <c r="G24" s="64">
        <f>(1-DATA!$C$12)*$G23</f>
        <v>3.2945601421837174E-2</v>
      </c>
      <c r="I24" s="58">
        <f>(D24-DATA!$C$11*((1+DATA!$C$10)^A24))*F24*G23*DATA!$C$12</f>
        <v>293.20600857088328</v>
      </c>
      <c r="J24" s="47">
        <f>MAX(D24,DATA!$C$4)*F23*('MORTALITY RATES MALE'!D83/1000)*G23</f>
        <v>94.450806311926186</v>
      </c>
      <c r="K24" s="47">
        <v>0</v>
      </c>
      <c r="L24" s="60">
        <f>D23*EXP('EIOPA RATES'!Q32)*DATA!$C$15*G24*F24</f>
        <v>23.793753587493672</v>
      </c>
      <c r="M24" s="47">
        <f>(1+DATA!$F$12)*DATA!$C$13*((1+(DATA!$C$10+DATA!$F$13))^A24)*F24*G24</f>
        <v>2.2375735604991469</v>
      </c>
      <c r="N24" s="47">
        <f t="shared" si="1"/>
        <v>413.68814203080228</v>
      </c>
      <c r="O24" s="26">
        <f>N24*'EIOPA RATES'!G32</f>
        <v>238.80652975223467</v>
      </c>
      <c r="Q24" s="83">
        <f>B23*EXP('EIOPA RATES'!Q32)*(DATA!$C$14-DATA!$C$15)</f>
        <v>497.37274660004852</v>
      </c>
      <c r="R24" s="85">
        <f>C23*EXP('EIOPA RATES'!Q32)*(DATA!$C$14-DATA!$C$15)</f>
        <v>124.34318665001213</v>
      </c>
      <c r="S24" s="60">
        <f t="shared" si="2"/>
        <v>619.47835968956144</v>
      </c>
      <c r="T24" s="81">
        <f t="shared" si="3"/>
        <v>15.938231383286858</v>
      </c>
    </row>
    <row r="25" spans="1:24" x14ac:dyDescent="0.25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F24*(1-'MORTALITY RATES MALE'!D84/1000)</f>
        <v>0.62830694733237769</v>
      </c>
      <c r="G25" s="64">
        <f>(1-DATA!$C$12)*$G24</f>
        <v>2.8003761208561597E-2</v>
      </c>
      <c r="I25" s="58">
        <f>(D25-DATA!$C$11*((1+DATA!$C$10)^A25))*F25*G24*DATA!$C$12</f>
        <v>236.11509071193748</v>
      </c>
      <c r="J25" s="47">
        <f>MAX(D25,DATA!$C$4)*F24*('MORTALITY RATES MALE'!D84/1000)*G24</f>
        <v>88.950283273509612</v>
      </c>
      <c r="K25" s="47">
        <v>0</v>
      </c>
      <c r="L25" s="60">
        <f>D24*EXP('EIOPA RATES'!Q33)*DATA!$C$15*G25*F25</f>
        <v>19.160954602887486</v>
      </c>
      <c r="M25" s="47">
        <f>(1+DATA!$F$12)*DATA!$C$13*((1+(DATA!$C$10+DATA!$F$13))^A25)*F25*G25</f>
        <v>1.8542567155039602</v>
      </c>
      <c r="N25" s="47">
        <f t="shared" si="1"/>
        <v>346.08058530383852</v>
      </c>
      <c r="O25" s="26">
        <f>N25*'EIOPA RATES'!G33</f>
        <v>195.20473521865958</v>
      </c>
      <c r="Q25" s="83">
        <f>B24*EXP('EIOPA RATES'!Q33)*(DATA!$C$14-DATA!$C$15)</f>
        <v>497.82975740835207</v>
      </c>
      <c r="R25" s="85">
        <f>C24*EXP('EIOPA RATES'!Q33)*(DATA!$C$14-DATA!$C$15)</f>
        <v>124.45743935208802</v>
      </c>
      <c r="S25" s="60">
        <f t="shared" si="2"/>
        <v>620.43294004493612</v>
      </c>
      <c r="T25" s="81">
        <f t="shared" si="3"/>
        <v>12.842930996972537</v>
      </c>
    </row>
    <row r="26" spans="1:24" x14ac:dyDescent="0.25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F25*(1-'MORTALITY RATES MALE'!D85/1000)</f>
        <v>0.59080260194232703</v>
      </c>
      <c r="G26" s="64">
        <f>(1-DATA!$C$12)*$G25</f>
        <v>2.3803197027277356E-2</v>
      </c>
      <c r="I26" s="58">
        <f>(D26-DATA!$C$11*((1+DATA!$C$10)^A26))*F26*G25*DATA!$C$12</f>
        <v>189.09247109678708</v>
      </c>
      <c r="J26" s="47">
        <f>MAX(D26,DATA!$C$4)*F25*('MORTALITY RATES MALE'!D85/1000)*G25</f>
        <v>80.057475617677312</v>
      </c>
      <c r="K26" s="47">
        <v>0</v>
      </c>
      <c r="L26" s="60">
        <f>D25*EXP('EIOPA RATES'!Q34)*DATA!$C$15*G26*F26</f>
        <v>15.345138341384875</v>
      </c>
      <c r="M26" s="47">
        <f>(1+DATA!$F$12)*DATA!$C$13*((1+(DATA!$C$10+DATA!$F$13))^A26)*F26*G26</f>
        <v>1.5264990854922003</v>
      </c>
      <c r="N26" s="47">
        <f t="shared" si="1"/>
        <v>286.02158414134146</v>
      </c>
      <c r="O26" s="26">
        <f>N26*'EIOPA RATES'!G34</f>
        <v>157.46591870921898</v>
      </c>
      <c r="Q26" s="83">
        <f>B25*EXP('EIOPA RATES'!Q34)*(DATA!$C$14-DATA!$C$15)</f>
        <v>498.82137556611747</v>
      </c>
      <c r="R26" s="85">
        <f>C25*EXP('EIOPA RATES'!Q34)*(DATA!$C$14-DATA!$C$15)</f>
        <v>124.70534389152937</v>
      </c>
      <c r="S26" s="60">
        <f t="shared" si="2"/>
        <v>622.00022037215456</v>
      </c>
      <c r="T26" s="81">
        <f t="shared" si="3"/>
        <v>10.290803927400134</v>
      </c>
    </row>
    <row r="27" spans="1:24" x14ac:dyDescent="0.25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F26*(1-'MORTALITY RATES MALE'!D86/1000)</f>
        <v>0.55137161507307941</v>
      </c>
      <c r="G27" s="64">
        <f>(1-DATA!$C$12)*$G26</f>
        <v>2.0232717473185752E-2</v>
      </c>
      <c r="I27" s="58">
        <f>(D27-DATA!$C$11*((1+DATA!$C$10)^A27))*F27*G26*DATA!$C$12</f>
        <v>150.45145377552993</v>
      </c>
      <c r="J27" s="47">
        <f>MAX(D27,DATA!$C$4)*F26*('MORTALITY RATES MALE'!D86/1000)*G26</f>
        <v>71.759786866651893</v>
      </c>
      <c r="K27" s="47">
        <v>0</v>
      </c>
      <c r="L27" s="60">
        <f>D26*EXP('EIOPA RATES'!Q35)*DATA!$C$15*G27*F27</f>
        <v>12.209447302437486</v>
      </c>
      <c r="M27" s="47">
        <f>(1+DATA!$F$12)*DATA!$C$13*((1+(DATA!$C$10+DATA!$F$13))^A27)*F27*G27</f>
        <v>1.2472534220634781</v>
      </c>
      <c r="N27" s="47">
        <f t="shared" si="1"/>
        <v>235.66794136668278</v>
      </c>
      <c r="O27" s="26">
        <f>N27*'EIOPA RATES'!G35</f>
        <v>126.50941892378016</v>
      </c>
      <c r="Q27" s="83">
        <f>B26*EXP('EIOPA RATES'!Q35)*(DATA!$C$14-DATA!$C$15)</f>
        <v>500.32167895199501</v>
      </c>
      <c r="R27" s="85">
        <f>C26*EXP('EIOPA RATES'!Q35)*(DATA!$C$14-DATA!$C$15)</f>
        <v>125.08041973799875</v>
      </c>
      <c r="S27" s="60">
        <f t="shared" si="2"/>
        <v>624.15484526793023</v>
      </c>
      <c r="T27" s="81">
        <f t="shared" si="3"/>
        <v>8.191662338179146</v>
      </c>
    </row>
    <row r="28" spans="1:24" x14ac:dyDescent="0.25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F27*(1-'MORTALITY RATES MALE'!D87/1000)</f>
        <v>0.50987157734481936</v>
      </c>
      <c r="G28" s="64">
        <f>(1-DATA!$C$12)*$G27</f>
        <v>1.7197809852207889E-2</v>
      </c>
      <c r="I28" s="58">
        <f>(D28-DATA!$C$11*((1+DATA!$C$10)^A28))*F28*G27*DATA!$C$12</f>
        <v>118.72189978150755</v>
      </c>
      <c r="J28" s="47">
        <f>MAX(D28,DATA!$C$4)*F27*('MORTALITY RATES MALE'!D87/1000)*G27</f>
        <v>64.448522047564268</v>
      </c>
      <c r="K28" s="47">
        <v>0</v>
      </c>
      <c r="L28" s="60">
        <f>D27*EXP('EIOPA RATES'!Q36)*DATA!$C$15*G28*F28</f>
        <v>9.6345931620543261</v>
      </c>
      <c r="M28" s="47">
        <f>(1+DATA!$F$12)*DATA!$C$13*((1+(DATA!$C$10+DATA!$F$13))^A28)*F28*G28</f>
        <v>1.0097811353786039</v>
      </c>
      <c r="N28" s="47">
        <f t="shared" si="1"/>
        <v>193.81479612650475</v>
      </c>
      <c r="O28" s="26">
        <f>N28*'EIOPA RATES'!G36</f>
        <v>101.35521159787385</v>
      </c>
      <c r="Q28" s="83">
        <f>B27*EXP('EIOPA RATES'!Q36)*(DATA!$C$14-DATA!$C$15)</f>
        <v>502.28634641936048</v>
      </c>
      <c r="R28" s="85">
        <f>C27*EXP('EIOPA RATES'!Q36)*(DATA!$C$14-DATA!$C$15)</f>
        <v>125.57158660484012</v>
      </c>
      <c r="S28" s="60">
        <f t="shared" si="2"/>
        <v>626.84815188882203</v>
      </c>
      <c r="T28" s="81">
        <f t="shared" si="3"/>
        <v>6.4666204292473095</v>
      </c>
    </row>
    <row r="29" spans="1:24" x14ac:dyDescent="0.25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F28*(1-'MORTALITY RATES MALE'!D88/1000)</f>
        <v>0.46754646467894379</v>
      </c>
      <c r="G29" s="64">
        <f>(1-DATA!$C$12)*$G28</f>
        <v>1.4618138374376706E-2</v>
      </c>
      <c r="I29" s="58">
        <f>(D29-DATA!$C$11*((1+DATA!$C$10)^A29))*F29*G28*DATA!$C$12</f>
        <v>92.948294541011364</v>
      </c>
      <c r="J29" s="47">
        <f>MAX(D29,DATA!$C$4)*F28*('MORTALITY RATES MALE'!D88/1000)*G28</f>
        <v>56.119278867489086</v>
      </c>
      <c r="K29" s="47">
        <v>0</v>
      </c>
      <c r="L29" s="60">
        <f>D28*EXP('EIOPA RATES'!Q37)*DATA!$C$15*G29*F29</f>
        <v>7.5430475065003675</v>
      </c>
      <c r="M29" s="47">
        <f>(1+DATA!$F$12)*DATA!$C$13*((1+(DATA!$C$10+DATA!$F$13))^A29)*F29*G29</f>
        <v>0.81067611555247143</v>
      </c>
      <c r="N29" s="47">
        <f t="shared" si="1"/>
        <v>157.42129703055326</v>
      </c>
      <c r="O29" s="26">
        <f>N29*'EIOPA RATES'!G37</f>
        <v>80.155058387373359</v>
      </c>
      <c r="Q29" s="83">
        <f>B28*EXP('EIOPA RATES'!Q37)*(DATA!$C$14-DATA!$C$15)</f>
        <v>504.52412190529066</v>
      </c>
      <c r="R29" s="85">
        <f>C28*EXP('EIOPA RATES'!Q37)*(DATA!$C$14-DATA!$C$15)</f>
        <v>126.13103047632266</v>
      </c>
      <c r="S29" s="60">
        <f t="shared" si="2"/>
        <v>629.84447626606084</v>
      </c>
      <c r="T29" s="81">
        <f t="shared" si="3"/>
        <v>5.0644378424885756</v>
      </c>
    </row>
    <row r="30" spans="1:24" x14ac:dyDescent="0.25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F29*(1-'MORTALITY RATES MALE'!D89/1000)</f>
        <v>0.42382320714490646</v>
      </c>
      <c r="G30" s="64">
        <f>(1-DATA!$C$12)*$G29</f>
        <v>1.24254176182202E-2</v>
      </c>
      <c r="I30" s="58">
        <f>(D30-DATA!$C$11*((1+DATA!$C$10)^A30))*F30*G29*DATA!$C$12</f>
        <v>71.997305297031119</v>
      </c>
      <c r="J30" s="47">
        <f>MAX(D30,DATA!$C$4)*F29*('MORTALITY RATES MALE'!D89/1000)*G29</f>
        <v>49.538640828045828</v>
      </c>
      <c r="K30" s="47">
        <v>0</v>
      </c>
      <c r="L30" s="60">
        <f>D29*EXP('EIOPA RATES'!Q38)*DATA!$C$15*G30*F30</f>
        <v>5.8428456813856959</v>
      </c>
      <c r="M30" s="47">
        <f>(1+DATA!$F$12)*DATA!$C$13*((1+(DATA!$C$10+DATA!$F$13))^A30)*F30*G30</f>
        <v>0.64337396760181709</v>
      </c>
      <c r="N30" s="47">
        <f t="shared" si="1"/>
        <v>128.02216577406446</v>
      </c>
      <c r="O30" s="26">
        <f>N30*'EIOPA RATES'!G38</f>
        <v>63.415114639010241</v>
      </c>
      <c r="Q30" s="83">
        <f>B29*EXP('EIOPA RATES'!Q38)*(DATA!$C$14-DATA!$C$15)</f>
        <v>507.20161362011032</v>
      </c>
      <c r="R30" s="85">
        <f>C29*EXP('EIOPA RATES'!Q38)*(DATA!$C$14-DATA!$C$15)</f>
        <v>126.80040340502758</v>
      </c>
      <c r="S30" s="60">
        <f t="shared" si="2"/>
        <v>633.35864305753603</v>
      </c>
      <c r="T30" s="81">
        <f t="shared" si="3"/>
        <v>3.923977455822484</v>
      </c>
    </row>
    <row r="31" spans="1:24" x14ac:dyDescent="0.25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F30*(1-'MORTALITY RATES MALE'!D90/1000)</f>
        <v>0.37851190781931843</v>
      </c>
      <c r="G31" s="64">
        <f>(1-DATA!$C$12)*$G30</f>
        <v>1.0561604975487169E-2</v>
      </c>
      <c r="I31" s="58">
        <f>(D31-DATA!$C$11*((1+DATA!$C$10)^A31))*F31*G30*DATA!$C$12</f>
        <v>54.966129866327876</v>
      </c>
      <c r="J31" s="47">
        <f>MAX(D31,DATA!$C$4)*F30*('MORTALITY RATES MALE'!D90/1000)*G30</f>
        <v>43.885890744217008</v>
      </c>
      <c r="K31" s="47">
        <v>0</v>
      </c>
      <c r="L31" s="60">
        <f>D30*EXP('EIOPA RATES'!Q39)*DATA!$C$15*G31*F31</f>
        <v>4.4607312119927762</v>
      </c>
      <c r="M31" s="47">
        <f>(1+DATA!$F$12)*DATA!$C$13*((1+(DATA!$C$10+DATA!$F$13))^A31)*F31*G31</f>
        <v>0.50305381628035872</v>
      </c>
      <c r="N31" s="47">
        <f t="shared" si="1"/>
        <v>103.81580563881802</v>
      </c>
      <c r="O31" s="26">
        <f>N31*'EIOPA RATES'!G39</f>
        <v>50.008294711290453</v>
      </c>
      <c r="Q31" s="83">
        <f>B30*EXP('EIOPA RATES'!Q39)*(DATA!$C$14-DATA!$C$15)</f>
        <v>510.0920166285681</v>
      </c>
      <c r="R31" s="85">
        <f>C30*EXP('EIOPA RATES'!Q39)*(DATA!$C$14-DATA!$C$15)</f>
        <v>127.52300415714203</v>
      </c>
      <c r="S31" s="60">
        <f t="shared" si="2"/>
        <v>637.11196696942977</v>
      </c>
      <c r="T31" s="81">
        <f t="shared" si="3"/>
        <v>2.9964449519419905</v>
      </c>
    </row>
    <row r="32" spans="1:24" x14ac:dyDescent="0.25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F31*(1-'MORTALITY RATES MALE'!D91/1000)</f>
        <v>0.33229496418945542</v>
      </c>
      <c r="G32" s="64">
        <f>(1-DATA!$C$12)*$G31</f>
        <v>8.9773642291640938E-3</v>
      </c>
      <c r="I32" s="58">
        <f>(D32-DATA!$C$11*((1+DATA!$C$10)^A32))*F32*G31*DATA!$C$12</f>
        <v>41.278902400284814</v>
      </c>
      <c r="J32" s="47">
        <f>MAX(D32,DATA!$C$4)*F31*('MORTALITY RATES MALE'!D91/1000)*G31</f>
        <v>38.292261296230173</v>
      </c>
      <c r="K32" s="47">
        <v>0</v>
      </c>
      <c r="L32" s="60">
        <f>D31*EXP('EIOPA RATES'!Q40)*DATA!$C$15*G32*F32</f>
        <v>3.3499757120350111</v>
      </c>
      <c r="M32" s="47">
        <f>(1+DATA!$F$12)*DATA!$C$13*((1+(DATA!$C$10+DATA!$F$13))^A32)*F32*G32</f>
        <v>0.38664714830520602</v>
      </c>
      <c r="N32" s="47">
        <f t="shared" si="1"/>
        <v>83.307786556855206</v>
      </c>
      <c r="O32" s="26">
        <f>N32*'EIOPA RATES'!G40</f>
        <v>38.996941998575046</v>
      </c>
      <c r="Q32" s="83">
        <f>B31*EXP('EIOPA RATES'!Q40)*(DATA!$C$14-DATA!$C$15)</f>
        <v>513.3587764398261</v>
      </c>
      <c r="R32" s="85">
        <f>C31*EXP('EIOPA RATES'!Q40)*(DATA!$C$14-DATA!$C$15)</f>
        <v>128.33969410995653</v>
      </c>
      <c r="S32" s="60">
        <f t="shared" si="2"/>
        <v>641.31182340147745</v>
      </c>
      <c r="T32" s="81">
        <f t="shared" si="3"/>
        <v>2.2507275477765791</v>
      </c>
    </row>
    <row r="33" spans="1:20" x14ac:dyDescent="0.25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F32*(1-'MORTALITY RATES MALE'!D92/1000)</f>
        <v>0.28638541758610514</v>
      </c>
      <c r="G33" s="64">
        <f>(1-DATA!$C$12)*$G32</f>
        <v>7.6307595947894798E-3</v>
      </c>
      <c r="I33" s="58">
        <f>(D33-DATA!$C$11*((1+DATA!$C$10)^A33))*F33*G32*DATA!$C$12</f>
        <v>30.438279879413368</v>
      </c>
      <c r="J33" s="47">
        <f>MAX(D33,DATA!$C$4)*F32*('MORTALITY RATES MALE'!D92/1000)*G32</f>
        <v>32.54469776503327</v>
      </c>
      <c r="K33" s="47">
        <v>0</v>
      </c>
      <c r="L33" s="60">
        <f>D32*EXP('EIOPA RATES'!Q41)*DATA!$C$15*G33*F33</f>
        <v>2.4702234829751495</v>
      </c>
      <c r="M33" s="47">
        <f>(1+DATA!$F$12)*DATA!$C$13*((1+(DATA!$C$10+DATA!$F$13))^A33)*F33*G33</f>
        <v>0.29174142673697334</v>
      </c>
      <c r="N33" s="47">
        <f t="shared" si="1"/>
        <v>65.744942554158754</v>
      </c>
      <c r="O33" s="26">
        <f>N33*'EIOPA RATES'!G41</f>
        <v>29.901821225824708</v>
      </c>
      <c r="Q33" s="83">
        <f>B32*EXP('EIOPA RATES'!Q41)*(DATA!$C$14-DATA!$C$15)</f>
        <v>516.73694398399039</v>
      </c>
      <c r="R33" s="85">
        <f>C32*EXP('EIOPA RATES'!Q41)*(DATA!$C$14-DATA!$C$15)</f>
        <v>129.1842359959976</v>
      </c>
      <c r="S33" s="60">
        <f t="shared" si="2"/>
        <v>645.62943855325102</v>
      </c>
      <c r="T33" s="81">
        <f t="shared" si="3"/>
        <v>1.6599043791530776</v>
      </c>
    </row>
    <row r="34" spans="1:20" x14ac:dyDescent="0.25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F33*(1-'MORTALITY RATES MALE'!D93/1000)</f>
        <v>0.24178105776446565</v>
      </c>
      <c r="G34" s="64">
        <f>(1-DATA!$C$12)*$G33</f>
        <v>6.486145655571058E-3</v>
      </c>
      <c r="I34" s="58">
        <f>(D34-DATA!$C$11*((1+DATA!$C$10)^A34))*F34*G33*DATA!$C$12</f>
        <v>22.003650082733166</v>
      </c>
      <c r="J34" s="47">
        <f>MAX(D34,DATA!$C$4)*F33*('MORTALITY RATES MALE'!D93/1000)*G33</f>
        <v>27.074491010517654</v>
      </c>
      <c r="K34" s="47">
        <v>0</v>
      </c>
      <c r="L34" s="60">
        <f>D33*EXP('EIOPA RATES'!Q42)*DATA!$C$15*G34*F34</f>
        <v>1.7857200301343168</v>
      </c>
      <c r="M34" s="47">
        <f>(1+DATA!$F$12)*DATA!$C$13*((1+(DATA!$C$10+DATA!$F$13))^A34)*F34*G34</f>
        <v>0.2156381641296902</v>
      </c>
      <c r="N34" s="47">
        <f t="shared" si="1"/>
        <v>51.079499287514828</v>
      </c>
      <c r="O34" s="26">
        <f>N34*'EIOPA RATES'!G42</f>
        <v>22.554538802746883</v>
      </c>
      <c r="Q34" s="83">
        <f>B33*EXP('EIOPA RATES'!Q42)*(DATA!$C$14-DATA!$C$15)</f>
        <v>520.54267315245465</v>
      </c>
      <c r="R34" s="85">
        <f>C33*EXP('EIOPA RATES'!Q42)*(DATA!$C$14-DATA!$C$15)</f>
        <v>130.13566828811366</v>
      </c>
      <c r="S34" s="60">
        <f t="shared" si="2"/>
        <v>650.46270327643867</v>
      </c>
      <c r="T34" s="81">
        <f t="shared" si="3"/>
        <v>1.2000862072539695</v>
      </c>
    </row>
    <row r="35" spans="1:20" x14ac:dyDescent="0.25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F34*(1-'MORTALITY RATES MALE'!D94/1000)</f>
        <v>0.19953762503048048</v>
      </c>
      <c r="G35" s="64">
        <f>(1-DATA!$C$12)*$G34</f>
        <v>5.5132238072353994E-3</v>
      </c>
      <c r="I35" s="58">
        <f>(D35-DATA!$C$11*((1+DATA!$C$10)^A35))*F35*G34*DATA!$C$12</f>
        <v>15.547408701155319</v>
      </c>
      <c r="J35" s="47">
        <f>MAX(D35,DATA!$C$4)*F34*('MORTALITY RATES MALE'!D94/1000)*G34</f>
        <v>21.953587698802107</v>
      </c>
      <c r="K35" s="47">
        <v>0</v>
      </c>
      <c r="L35" s="60">
        <f>D34*EXP('EIOPA RATES'!Q43)*DATA!$C$15*G35*F35</f>
        <v>1.2617671225951215</v>
      </c>
      <c r="M35" s="47">
        <f>(1+DATA!$F$12)*DATA!$C$13*((1+(DATA!$C$10+DATA!$F$13))^A35)*F35*G35</f>
        <v>0.15580604434525538</v>
      </c>
      <c r="N35" s="47">
        <f t="shared" si="1"/>
        <v>38.918569566897808</v>
      </c>
      <c r="O35" s="26">
        <f>N35*'EIOPA RATES'!G43</f>
        <v>16.685478218896037</v>
      </c>
      <c r="Q35" s="83">
        <f>B34*EXP('EIOPA RATES'!Q43)*(DATA!$C$14-DATA!$C$15)</f>
        <v>524.32519088723791</v>
      </c>
      <c r="R35" s="85">
        <f>C34*EXP('EIOPA RATES'!Q43)*(DATA!$C$14-DATA!$C$15)</f>
        <v>131.08129772180948</v>
      </c>
      <c r="S35" s="60">
        <f t="shared" si="2"/>
        <v>655.25068256470217</v>
      </c>
      <c r="T35" s="81">
        <f t="shared" si="3"/>
        <v>0.84804515623365484</v>
      </c>
    </row>
    <row r="36" spans="1:20" x14ac:dyDescent="0.25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F35*(1-'MORTALITY RATES MALE'!D95/1000)</f>
        <v>0.16076360942014253</v>
      </c>
      <c r="G36" s="64">
        <f>(1-DATA!$C$12)*$G35</f>
        <v>4.6862402361500894E-3</v>
      </c>
      <c r="I36" s="58">
        <f>(D36-DATA!$C$11*((1+DATA!$C$10)^A36))*F36*G35*DATA!$C$12</f>
        <v>10.730150585665445</v>
      </c>
      <c r="J36" s="47">
        <f>MAX(D36,DATA!$C$4)*F35*('MORTALITY RATES MALE'!D95/1000)*G35</f>
        <v>17.261336210020261</v>
      </c>
      <c r="K36" s="47">
        <v>0</v>
      </c>
      <c r="L36" s="60">
        <f>D35*EXP('EIOPA RATES'!Q44)*DATA!$C$15*G36*F36</f>
        <v>0.87082218737513839</v>
      </c>
      <c r="M36" s="47">
        <f>(1+DATA!$F$12)*DATA!$C$13*((1+(DATA!$C$10+DATA!$F$13))^A36)*F36*G36</f>
        <v>0.1099014447465492</v>
      </c>
      <c r="N36" s="47">
        <f t="shared" si="1"/>
        <v>28.972210427807394</v>
      </c>
      <c r="O36" s="26">
        <f>N36*'EIOPA RATES'!G44</f>
        <v>12.054074488330615</v>
      </c>
      <c r="Q36" s="83">
        <f>B35*EXP('EIOPA RATES'!Q44)*(DATA!$C$14-DATA!$C$15)</f>
        <v>528.40768738218912</v>
      </c>
      <c r="R36" s="85">
        <f>C35*EXP('EIOPA RATES'!Q44)*(DATA!$C$14-DATA!$C$15)</f>
        <v>132.10192184554728</v>
      </c>
      <c r="S36" s="60">
        <f t="shared" si="2"/>
        <v>660.39970778298982</v>
      </c>
      <c r="T36" s="81">
        <f t="shared" si="3"/>
        <v>0.58532927210692076</v>
      </c>
    </row>
    <row r="37" spans="1:20" x14ac:dyDescent="0.25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F36*(1-'MORTALITY RATES MALE'!D96/1000)</f>
        <v>0.12646144753308092</v>
      </c>
      <c r="G37" s="64">
        <f>(1-DATA!$C$12)*$G36</f>
        <v>3.9833042007275761E-3</v>
      </c>
      <c r="I37" s="58">
        <f>(D37-DATA!$C$11*((1+DATA!$C$10)^A37))*F37*G36*DATA!$C$12</f>
        <v>7.2343214111935481</v>
      </c>
      <c r="J37" s="47">
        <f>MAX(D37,DATA!$C$4)*F36*('MORTALITY RATES MALE'!D96/1000)*G36</f>
        <v>13.088175172534942</v>
      </c>
      <c r="K37" s="47">
        <v>0</v>
      </c>
      <c r="L37" s="60">
        <f>D36*EXP('EIOPA RATES'!Q45)*DATA!$C$15*G37*F37</f>
        <v>0.58711592715041949</v>
      </c>
      <c r="M37" s="47">
        <f>(1+DATA!$F$12)*DATA!$C$13*((1+(DATA!$C$10+DATA!$F$13))^A37)*F37*G37</f>
        <v>7.5688509401040382E-2</v>
      </c>
      <c r="N37" s="47">
        <f t="shared" si="1"/>
        <v>20.985301020279952</v>
      </c>
      <c r="O37" s="26">
        <f>N37*'EIOPA RATES'!G45</f>
        <v>8.4683977458109503</v>
      </c>
      <c r="Q37" s="83">
        <f>B36*EXP('EIOPA RATES'!Q45)*(DATA!$C$14-DATA!$C$15)</f>
        <v>532.81222072374385</v>
      </c>
      <c r="R37" s="85">
        <f>C36*EXP('EIOPA RATES'!Q45)*(DATA!$C$14-DATA!$C$15)</f>
        <v>133.20305518093596</v>
      </c>
      <c r="S37" s="60">
        <f t="shared" si="2"/>
        <v>665.93958739527875</v>
      </c>
      <c r="T37" s="81">
        <f t="shared" si="3"/>
        <v>0.39465492777353622</v>
      </c>
    </row>
    <row r="38" spans="1:20" x14ac:dyDescent="0.25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F37*(1-'MORTALITY RATES MALE'!D97/1000)</f>
        <v>9.6521773177263584E-2</v>
      </c>
      <c r="G38" s="64">
        <f>(1-DATA!$C$12)*$G37</f>
        <v>3.3858085706184394E-3</v>
      </c>
      <c r="I38" s="58">
        <f>(D38-DATA!$C$11*((1+DATA!$C$10)^A38))*F38*G37*DATA!$C$12</f>
        <v>4.7319459586076125</v>
      </c>
      <c r="J38" s="47">
        <f>MAX(D38,DATA!$C$4)*F37*('MORTALITY RATES MALE'!D97/1000)*G37</f>
        <v>9.7899834087811488</v>
      </c>
      <c r="K38" s="47">
        <v>0</v>
      </c>
      <c r="L38" s="60">
        <f>D37*EXP('EIOPA RATES'!Q46)*DATA!$C$15*G38*F38</f>
        <v>0.38403276719967555</v>
      </c>
      <c r="M38" s="47">
        <f>(1+DATA!$F$12)*DATA!$C$13*((1+(DATA!$C$10+DATA!$F$13))^A38)*F38*G38</f>
        <v>5.0577021011569426E-2</v>
      </c>
      <c r="N38" s="47">
        <f t="shared" si="1"/>
        <v>14.956539155600007</v>
      </c>
      <c r="O38" s="26">
        <f>N38*'EIOPA RATES'!G46</f>
        <v>5.8546058276124837</v>
      </c>
      <c r="Q38" s="83">
        <f>B37*EXP('EIOPA RATES'!Q46)*(DATA!$C$14-DATA!$C$15)</f>
        <v>537.19570082991515</v>
      </c>
      <c r="R38" s="85">
        <f>C37*EXP('EIOPA RATES'!Q46)*(DATA!$C$14-DATA!$C$15)</f>
        <v>134.29892520747879</v>
      </c>
      <c r="S38" s="60">
        <f t="shared" si="2"/>
        <v>671.44404901638234</v>
      </c>
      <c r="T38" s="81">
        <f t="shared" si="3"/>
        <v>0.25815384324401269</v>
      </c>
    </row>
    <row r="39" spans="1:20" x14ac:dyDescent="0.25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F38*(1-'MORTALITY RATES MALE'!D98/1000)</f>
        <v>7.1734046529360204E-2</v>
      </c>
      <c r="G39" s="64">
        <f>(1-DATA!$C$12)*$G38</f>
        <v>2.8779372850256733E-3</v>
      </c>
      <c r="I39" s="58">
        <f>(D39-DATA!$C$11*((1+DATA!$C$10)^A39))*F39*G38*DATA!$C$12</f>
        <v>3.0144460045090242</v>
      </c>
      <c r="J39" s="47">
        <f>MAX(D39,DATA!$C$4)*F38*('MORTALITY RATES MALE'!D98/1000)*G38</f>
        <v>6.9477103185948579</v>
      </c>
      <c r="K39" s="47">
        <v>0</v>
      </c>
      <c r="L39" s="60">
        <f>D38*EXP('EIOPA RATES'!Q47)*DATA!$C$15*G39*F39</f>
        <v>0.24464618116965464</v>
      </c>
      <c r="M39" s="47">
        <f>(1+DATA!$F$12)*DATA!$C$13*((1+(DATA!$C$10+DATA!$F$13))^A39)*F39*G39</f>
        <v>3.2908602109868922E-2</v>
      </c>
      <c r="N39" s="47">
        <f t="shared" si="1"/>
        <v>10.239711106383405</v>
      </c>
      <c r="O39" s="26">
        <f>N39*'EIOPA RATES'!G47</f>
        <v>3.8872449870880033</v>
      </c>
      <c r="Q39" s="83">
        <f>B38*EXP('EIOPA RATES'!Q47)*(DATA!$C$14-DATA!$C$15)</f>
        <v>541.73104374692946</v>
      </c>
      <c r="R39" s="85">
        <f>C38*EXP('EIOPA RATES'!Q47)*(DATA!$C$14-DATA!$C$15)</f>
        <v>135.43276093673236</v>
      </c>
      <c r="S39" s="60">
        <f t="shared" si="2"/>
        <v>677.13089608155201</v>
      </c>
      <c r="T39" s="81">
        <f t="shared" si="3"/>
        <v>0.16446002818716854</v>
      </c>
    </row>
    <row r="40" spans="1:20" x14ac:dyDescent="0.25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F39*(1-'MORTALITY RATES MALE'!D99/1000)</f>
        <v>5.1795523104075224E-2</v>
      </c>
      <c r="G40" s="64">
        <f>(1-DATA!$C$12)*$G39</f>
        <v>2.4462466922718223E-3</v>
      </c>
      <c r="I40" s="58">
        <f>(D40-DATA!$C$11*((1+DATA!$C$10)^A40))*F40*G39*DATA!$C$12</f>
        <v>1.866100136221567</v>
      </c>
      <c r="J40" s="47">
        <f>MAX(D40,DATA!$C$4)*F39*('MORTALITY RATES MALE'!D99/1000)*G39</f>
        <v>4.7913836557037008</v>
      </c>
      <c r="K40" s="47">
        <v>0</v>
      </c>
      <c r="L40" s="60">
        <f>D39*EXP('EIOPA RATES'!Q48)*DATA!$C$15*G40*F40</f>
        <v>0.15144965359939674</v>
      </c>
      <c r="M40" s="47">
        <f>(1+DATA!$F$12)*DATA!$C$13*((1+(DATA!$C$10+DATA!$F$13))^A40)*F40*G40</f>
        <v>2.0803311811095588E-2</v>
      </c>
      <c r="N40" s="47">
        <f t="shared" si="1"/>
        <v>6.8297367573357599</v>
      </c>
      <c r="O40" s="26">
        <f>N40*'EIOPA RATES'!G48</f>
        <v>2.5139289740237829</v>
      </c>
      <c r="Q40" s="83">
        <f>B39*EXP('EIOPA RATES'!Q48)*(DATA!$C$14-DATA!$C$15)</f>
        <v>546.42146038328121</v>
      </c>
      <c r="R40" s="85">
        <f>C39*EXP('EIOPA RATES'!Q48)*(DATA!$C$14-DATA!$C$15)</f>
        <v>136.6053650958203</v>
      </c>
      <c r="S40" s="60">
        <f t="shared" si="2"/>
        <v>683.00602216729044</v>
      </c>
      <c r="T40" s="81">
        <f t="shared" si="3"/>
        <v>0.10181179214563582</v>
      </c>
    </row>
    <row r="41" spans="1:20" x14ac:dyDescent="0.25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F40*(1-'MORTALITY RATES MALE'!D100/1000)</f>
        <v>3.6298378212799652E-2</v>
      </c>
      <c r="G41" s="64">
        <f>(1-DATA!$C$12)*$G40</f>
        <v>2.0793096884310488E-3</v>
      </c>
      <c r="I41" s="58">
        <f>(D41-DATA!$C$11*((1+DATA!$C$10)^A41))*F41*G40*DATA!$C$12</f>
        <v>1.1214587882291718</v>
      </c>
      <c r="J41" s="47">
        <f>MAX(D41,DATA!$C$4)*F40*('MORTALITY RATES MALE'!D100/1000)*G40</f>
        <v>3.1935624408153007</v>
      </c>
      <c r="K41" s="47">
        <v>0</v>
      </c>
      <c r="L41" s="60">
        <f>D40*EXP('EIOPA RATES'!Q49)*DATA!$C$15*G41*F41</f>
        <v>9.10162727453762E-2</v>
      </c>
      <c r="M41" s="47">
        <f>(1+DATA!$F$12)*DATA!$C$13*((1+(DATA!$C$10+DATA!$F$13))^A41)*F41*G41</f>
        <v>1.2763906874439681E-2</v>
      </c>
      <c r="N41" s="47">
        <f t="shared" si="1"/>
        <v>4.4188014086642884</v>
      </c>
      <c r="O41" s="26">
        <f>N41*'EIOPA RATES'!G49</f>
        <v>1.5767234934359033</v>
      </c>
      <c r="Q41" s="83">
        <f>B40*EXP('EIOPA RATES'!Q49)*(DATA!$C$14-DATA!$C$15)</f>
        <v>551.27028850852037</v>
      </c>
      <c r="R41" s="85">
        <f>C40*EXP('EIOPA RATES'!Q49)*(DATA!$C$14-DATA!$C$15)</f>
        <v>137.81757212713009</v>
      </c>
      <c r="S41" s="60">
        <f t="shared" si="2"/>
        <v>689.07509672877609</v>
      </c>
      <c r="T41" s="81">
        <f t="shared" si="3"/>
        <v>6.1186276880592069E-2</v>
      </c>
    </row>
    <row r="42" spans="1:20" x14ac:dyDescent="0.25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F41*(1-'MORTALITY RATES MALE'!D101/1000)</f>
        <v>2.4642309427137556E-2</v>
      </c>
      <c r="G42" s="64">
        <f>(1-DATA!$C$12)*$G41</f>
        <v>1.7674132351663914E-3</v>
      </c>
      <c r="I42" s="58">
        <f>(D42-DATA!$C$11*((1+DATA!$C$10)^A42))*F42*G41*DATA!$C$12</f>
        <v>0.65301581621300753</v>
      </c>
      <c r="J42" s="47">
        <f>MAX(D42,DATA!$C$4)*F41*('MORTALITY RATES MALE'!D101/1000)*G41</f>
        <v>2.0602711621767544</v>
      </c>
      <c r="K42" s="47">
        <v>0</v>
      </c>
      <c r="L42" s="60">
        <f>D41*EXP('EIOPA RATES'!Q50)*DATA!$C$15*G42*F42</f>
        <v>5.2998282436433841E-2</v>
      </c>
      <c r="M42" s="47">
        <f>(1+DATA!$F$12)*DATA!$C$13*((1+(DATA!$C$10+DATA!$F$13))^A42)*F42*G42</f>
        <v>7.5863689919889775E-3</v>
      </c>
      <c r="N42" s="47">
        <f t="shared" si="1"/>
        <v>2.7738716298181849</v>
      </c>
      <c r="O42" s="26">
        <f>N42*'EIOPA RATES'!G50</f>
        <v>0.95928274032313066</v>
      </c>
      <c r="Q42" s="83">
        <f>B41*EXP('EIOPA RATES'!Q50)*(DATA!$C$14-DATA!$C$15)</f>
        <v>556.28099668581945</v>
      </c>
      <c r="R42" s="85">
        <f>C41*EXP('EIOPA RATES'!Q50)*(DATA!$C$14-DATA!$C$15)</f>
        <v>139.07024917145486</v>
      </c>
      <c r="S42" s="60">
        <f t="shared" si="2"/>
        <v>695.34365948828236</v>
      </c>
      <c r="T42" s="81">
        <f t="shared" si="3"/>
        <v>3.5628708718352359E-2</v>
      </c>
    </row>
    <row r="43" spans="1:20" x14ac:dyDescent="0.25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F42*(1-'MORTALITY RATES MALE'!D102/1000)</f>
        <v>1.6151421236759757E-2</v>
      </c>
      <c r="G43" s="64">
        <f>(1-DATA!$C$12)*$G42</f>
        <v>1.5023012498914326E-3</v>
      </c>
      <c r="I43" s="58">
        <f>(D43-DATA!$C$11*((1+DATA!$C$10)^A43))*F43*G42*DATA!$C$12</f>
        <v>0.36719101063746978</v>
      </c>
      <c r="J43" s="47">
        <f>MAX(D43,DATA!$C$4)*F42*('MORTALITY RATES MALE'!D102/1000)*G42</f>
        <v>1.2875578535774166</v>
      </c>
      <c r="K43" s="47">
        <v>0</v>
      </c>
      <c r="L43" s="60">
        <f>D42*EXP('EIOPA RATES'!Q51)*DATA!$C$15*G43*F43</f>
        <v>2.9801112755015621E-2</v>
      </c>
      <c r="M43" s="47">
        <f>(1+DATA!$F$12)*DATA!$C$13*((1+(DATA!$C$10+DATA!$F$13))^A43)*F43*G43</f>
        <v>4.3533085536903264E-3</v>
      </c>
      <c r="N43" s="47">
        <f t="shared" si="1"/>
        <v>1.6889032855235924</v>
      </c>
      <c r="O43" s="26">
        <f>N43*'EIOPA RATES'!G51</f>
        <v>0.56595445744032491</v>
      </c>
      <c r="Q43" s="83">
        <f>B42*EXP('EIOPA RATES'!Q51)*(DATA!$C$14-DATA!$C$15)</f>
        <v>561.45718837824779</v>
      </c>
      <c r="R43" s="85">
        <f>C42*EXP('EIOPA RATES'!Q51)*(DATA!$C$14-DATA!$C$15)</f>
        <v>140.36429709456195</v>
      </c>
      <c r="S43" s="60">
        <f t="shared" si="2"/>
        <v>701.81713216425601</v>
      </c>
      <c r="T43" s="81">
        <f t="shared" si="3"/>
        <v>2.0034237245405005E-2</v>
      </c>
    </row>
    <row r="44" spans="1:20" x14ac:dyDescent="0.25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F43*(1-'MORTALITY RATES MALE'!D103/1000)</f>
        <v>1.0104321696063135E-2</v>
      </c>
      <c r="G44" s="64">
        <f>(1-DATA!$C$12)*$G43</f>
        <v>1.2769560624077175E-3</v>
      </c>
      <c r="I44" s="58">
        <f>(D44-DATA!$C$11*((1+DATA!$C$10)^A44))*F44*G43*DATA!$C$12</f>
        <v>0.1970366092163551</v>
      </c>
      <c r="J44" s="47">
        <f>MAX(D44,DATA!$C$4)*F43*('MORTALITY RATES MALE'!D103/1000)*G43</f>
        <v>0.78654146621999976</v>
      </c>
      <c r="K44" s="47">
        <v>0</v>
      </c>
      <c r="L44" s="60">
        <f>D43*EXP('EIOPA RATES'!Q52)*DATA!$C$15*G44*F44</f>
        <v>1.599152116129238E-2</v>
      </c>
      <c r="M44" s="47">
        <f>(1+DATA!$F$12)*DATA!$C$13*((1+(DATA!$C$10+DATA!$F$13))^A44)*F44*G44</f>
        <v>2.3843610639977253E-3</v>
      </c>
      <c r="N44" s="47">
        <f t="shared" si="1"/>
        <v>1.001953957661645</v>
      </c>
      <c r="O44" s="26">
        <f>N44*'EIOPA RATES'!G52</f>
        <v>0.32540286626523973</v>
      </c>
      <c r="Q44" s="83">
        <f>B43*EXP('EIOPA RATES'!Q52)*(DATA!$C$14-DATA!$C$15)</f>
        <v>566.57655123128723</v>
      </c>
      <c r="R44" s="85">
        <f>C43*EXP('EIOPA RATES'!Q52)*(DATA!$C$14-DATA!$C$15)</f>
        <v>141.64413780782181</v>
      </c>
      <c r="S44" s="60">
        <f t="shared" si="2"/>
        <v>708.21830467804511</v>
      </c>
      <c r="T44" s="81">
        <f t="shared" si="3"/>
        <v>1.0750566267403663E-2</v>
      </c>
    </row>
    <row r="45" spans="1:20" x14ac:dyDescent="0.25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F44*(1-'MORTALITY RATES MALE'!D104/1000)</f>
        <v>5.9619600361381104E-3</v>
      </c>
      <c r="G45" s="64">
        <f>(1-DATA!$C$12)*$G44</f>
        <v>1.08541265304656E-3</v>
      </c>
      <c r="I45" s="58">
        <f>(D45-DATA!$C$11*((1+DATA!$C$10)^A45))*F45*G44*DATA!$C$12</f>
        <v>9.9781306712499823E-2</v>
      </c>
      <c r="J45" s="47">
        <f>MAX(D45,DATA!$C$4)*F44*('MORTALITY RATES MALE'!D104/1000)*G44</f>
        <v>0.46242913148734976</v>
      </c>
      <c r="K45" s="47">
        <v>0</v>
      </c>
      <c r="L45" s="60">
        <f>D44*EXP('EIOPA RATES'!Q53)*DATA!$C$15*G45*F45</f>
        <v>8.0983089134511309E-3</v>
      </c>
      <c r="M45" s="47">
        <f>(1+DATA!$F$12)*DATA!$C$13*((1+(DATA!$C$10+DATA!$F$13))^A45)*F45*G45</f>
        <v>1.2317145386320334E-3</v>
      </c>
      <c r="N45" s="47">
        <f t="shared" si="1"/>
        <v>0.57154046165193273</v>
      </c>
      <c r="O45" s="26">
        <f>N45*'EIOPA RATES'!G53</f>
        <v>0.17978593156406852</v>
      </c>
      <c r="Q45" s="83">
        <f>B44*EXP('EIOPA RATES'!Q53)*(DATA!$C$14-DATA!$C$15)</f>
        <v>572.08733957286222</v>
      </c>
      <c r="R45" s="85">
        <f>C44*EXP('EIOPA RATES'!Q53)*(DATA!$C$14-DATA!$C$15)</f>
        <v>143.02183489321555</v>
      </c>
      <c r="S45" s="60">
        <f t="shared" si="2"/>
        <v>715.1079427515391</v>
      </c>
      <c r="T45" s="81">
        <f t="shared" si="3"/>
        <v>5.4442319091125967E-3</v>
      </c>
    </row>
    <row r="46" spans="1:20" x14ac:dyDescent="0.25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F45*(1-'MORTALITY RATES MALE'!D105/1000)</f>
        <v>3.3207961794132334E-3</v>
      </c>
      <c r="G46" s="64">
        <f>(1-DATA!$C$12)*$G45</f>
        <v>9.2260075508957592E-4</v>
      </c>
      <c r="I46" s="58">
        <f>(D46-DATA!$C$11*((1+DATA!$C$10)^A46))*F46*G45*DATA!$C$12</f>
        <v>4.7690703348443157E-2</v>
      </c>
      <c r="J46" s="47">
        <f>MAX(D46,DATA!$C$4)*F45*('MORTALITY RATES MALE'!D105/1000)*G45</f>
        <v>0.25300334813523606</v>
      </c>
      <c r="K46" s="47">
        <v>0</v>
      </c>
      <c r="L46" s="60">
        <f>D45*EXP('EIOPA RATES'!Q54)*DATA!$C$15*G46*F46</f>
        <v>3.8706263631272954E-3</v>
      </c>
      <c r="M46" s="47">
        <f>(1+DATA!$F$12)*DATA!$C$13*((1+(DATA!$C$10+DATA!$F$13))^A46)*F46*G46</f>
        <v>6.0064709122933111E-4</v>
      </c>
      <c r="N46" s="47">
        <f t="shared" si="1"/>
        <v>0.30516532493803583</v>
      </c>
      <c r="O46" s="26">
        <f>N46*'EIOPA RATES'!G54</f>
        <v>9.2996785549640804E-2</v>
      </c>
      <c r="Q46" s="83">
        <f>B45*EXP('EIOPA RATES'!Q54)*(DATA!$C$14-DATA!$C$15)</f>
        <v>577.53347540376308</v>
      </c>
      <c r="R46" s="85">
        <f>C45*EXP('EIOPA RATES'!Q54)*(DATA!$C$14-DATA!$C$15)</f>
        <v>144.38336885094077</v>
      </c>
      <c r="S46" s="60">
        <f t="shared" si="2"/>
        <v>721.91624360761261</v>
      </c>
      <c r="T46" s="81">
        <f t="shared" si="3"/>
        <v>2.602099591731319E-3</v>
      </c>
    </row>
    <row r="47" spans="1:20" x14ac:dyDescent="0.25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F46*(1-'MORTALITY RATES MALE'!D106/1000)</f>
        <v>1.7377387021499915E-3</v>
      </c>
      <c r="G47" s="64">
        <f>(1-DATA!$C$12)*$G46</f>
        <v>7.8421064182613946E-4</v>
      </c>
      <c r="I47" s="58">
        <f>(D47-DATA!$C$11*((1+DATA!$C$10)^A47))*F47*G46*DATA!$C$12</f>
        <v>2.1409460931378618E-2</v>
      </c>
      <c r="J47" s="47">
        <f>MAX(D47,DATA!$C$4)*F46*('MORTALITY RATES MALE'!D106/1000)*G46</f>
        <v>0.13009476117603744</v>
      </c>
      <c r="K47" s="47">
        <v>0</v>
      </c>
      <c r="L47" s="60">
        <f>D46*EXP('EIOPA RATES'!Q55)*DATA!$C$15*G47*F47</f>
        <v>1.7376235943391337E-3</v>
      </c>
      <c r="M47" s="47">
        <f>(1+DATA!$F$12)*DATA!$C$13*((1+(DATA!$C$10+DATA!$F$13))^A47)*F47*G47</f>
        <v>2.7518057994077051E-4</v>
      </c>
      <c r="N47" s="47">
        <f t="shared" si="1"/>
        <v>0.15351702628169595</v>
      </c>
      <c r="O47" s="26">
        <f>N47*'EIOPA RATES'!G55</f>
        <v>4.5333043900477009E-2</v>
      </c>
      <c r="Q47" s="83">
        <f>B46*EXP('EIOPA RATES'!Q55)*(DATA!$C$14-DATA!$C$15)</f>
        <v>582.89514528361326</v>
      </c>
      <c r="R47" s="85">
        <f>C46*EXP('EIOPA RATES'!Q55)*(DATA!$C$14-DATA!$C$15)</f>
        <v>145.72378632090332</v>
      </c>
      <c r="S47" s="60">
        <f t="shared" si="2"/>
        <v>728.61865642393661</v>
      </c>
      <c r="T47" s="81">
        <f t="shared" si="3"/>
        <v>1.1681498743418581E-3</v>
      </c>
    </row>
    <row r="48" spans="1:20" x14ac:dyDescent="0.25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F47*(1-'MORTALITY RATES MALE'!D107/1000)</f>
        <v>8.5008976531734395E-4</v>
      </c>
      <c r="G48" s="64">
        <f>(1-DATA!$C$12)*$G47</f>
        <v>6.6657904555221851E-4</v>
      </c>
      <c r="I48" s="58">
        <f>(D48-DATA!$C$11*((1+DATA!$C$10)^A48))*F48*G47*DATA!$C$12</f>
        <v>8.9904592543658939E-3</v>
      </c>
      <c r="J48" s="47">
        <f>MAX(D48,DATA!$C$4)*F47*('MORTALITY RATES MALE'!D107/1000)*G47</f>
        <v>6.2618480464048581E-2</v>
      </c>
      <c r="K48" s="47">
        <v>0</v>
      </c>
      <c r="L48" s="60">
        <f>D47*EXP('EIOPA RATES'!Q56)*DATA!$C$15*G48*F48</f>
        <v>7.2968292132120178E-4</v>
      </c>
      <c r="M48" s="47">
        <f>(1+DATA!$F$12)*DATA!$C$13*((1+(DATA!$C$10+DATA!$F$13))^A48)*F48*G48</f>
        <v>1.1785669165216995E-4</v>
      </c>
      <c r="N48" s="47">
        <f t="shared" si="1"/>
        <v>7.2456479331387838E-2</v>
      </c>
      <c r="O48" s="26">
        <f>N48*'EIOPA RATES'!G56</f>
        <v>2.0720258886825688E-2</v>
      </c>
      <c r="Q48" s="83">
        <f>B47*EXP('EIOPA RATES'!Q56)*(DATA!$C$14-DATA!$C$15)</f>
        <v>588.66697920111062</v>
      </c>
      <c r="R48" s="85">
        <f>C47*EXP('EIOPA RATES'!Q56)*(DATA!$C$14-DATA!$C$15)</f>
        <v>147.16674480027766</v>
      </c>
      <c r="S48" s="60">
        <f t="shared" si="2"/>
        <v>735.83360614469666</v>
      </c>
      <c r="T48" s="81">
        <f t="shared" si="3"/>
        <v>4.9054306181490353E-4</v>
      </c>
    </row>
    <row r="49" spans="1:20" x14ac:dyDescent="0.25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F48*(1-'MORTALITY RATES MALE'!D108/1000)</f>
        <v>3.8679189733070057E-4</v>
      </c>
      <c r="G49" s="64">
        <f>(1-DATA!$C$12)*$G48</f>
        <v>5.665921887193857E-4</v>
      </c>
      <c r="I49" s="58">
        <f>(D49-DATA!$C$11*((1+DATA!$C$10)^A49))*F49*G48*DATA!$C$12</f>
        <v>3.5105908712537224E-3</v>
      </c>
      <c r="J49" s="47">
        <f>MAX(D49,DATA!$C$4)*F48*('MORTALITY RATES MALE'!D108/1000)*G48</f>
        <v>2.8048508098204163E-2</v>
      </c>
      <c r="K49" s="47">
        <v>0</v>
      </c>
      <c r="L49" s="60">
        <f>D48*EXP('EIOPA RATES'!Q57)*DATA!$C$15*G49*F49</f>
        <v>2.8492787474764875E-4</v>
      </c>
      <c r="M49" s="47">
        <f>(1+DATA!$F$12)*DATA!$C$13*((1+(DATA!$C$10+DATA!$F$13))^A49)*F49*G49</f>
        <v>4.6948635708952627E-5</v>
      </c>
      <c r="N49" s="47">
        <f t="shared" si="1"/>
        <v>3.1890975479914485E-2</v>
      </c>
      <c r="O49" s="26">
        <f>N49*'EIOPA RATES'!G57</f>
        <v>8.8339585389382441E-3</v>
      </c>
      <c r="Q49" s="83">
        <f>B48*EXP('EIOPA RATES'!Q57)*(DATA!$C$14-DATA!$C$15)</f>
        <v>594.34542827579469</v>
      </c>
      <c r="R49" s="85">
        <f>C48*EXP('EIOPA RATES'!Q57)*(DATA!$C$14-DATA!$C$15)</f>
        <v>148.58635706894867</v>
      </c>
      <c r="S49" s="60">
        <f t="shared" si="2"/>
        <v>742.93173839610768</v>
      </c>
      <c r="T49" s="81">
        <f t="shared" si="3"/>
        <v>1.915481389862128E-4</v>
      </c>
    </row>
    <row r="50" spans="1:20" x14ac:dyDescent="0.25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F49*(1-'MORTALITY RATES MALE'!D109/1000)</f>
        <v>1.6284281962035426E-4</v>
      </c>
      <c r="G50" s="64">
        <f>(1-DATA!$C$12)*$G49</f>
        <v>4.8160336041147783E-4</v>
      </c>
      <c r="I50" s="58">
        <f>(D50-DATA!$C$11*((1+DATA!$C$10)^A50))*F50*G49*DATA!$C$12</f>
        <v>1.2686245534086818E-3</v>
      </c>
      <c r="J50" s="47">
        <f>MAX(D50,DATA!$C$4)*F49*('MORTALITY RATES MALE'!D109/1000)*G49</f>
        <v>1.163758291515605E-2</v>
      </c>
      <c r="K50" s="47">
        <v>0</v>
      </c>
      <c r="L50" s="60">
        <f>D49*EXP('EIOPA RATES'!Q58)*DATA!$C$15*G50*F50</f>
        <v>1.029651437614333E-4</v>
      </c>
      <c r="M50" s="47">
        <f>(1+DATA!$F$12)*DATA!$C$13*((1+(DATA!$C$10+DATA!$F$13))^A50)*F50*G50</f>
        <v>1.7304950955418258E-5</v>
      </c>
      <c r="N50" s="47">
        <f t="shared" si="1"/>
        <v>1.3026477563281583E-2</v>
      </c>
      <c r="O50" s="26">
        <f>N50*'EIOPA RATES'!G58</f>
        <v>3.4946869936537091E-3</v>
      </c>
      <c r="Q50" s="83">
        <f>B49*EXP('EIOPA RATES'!Q58)*(DATA!$C$14-DATA!$C$15)</f>
        <v>600.18349247417552</v>
      </c>
      <c r="R50" s="85">
        <f>C49*EXP('EIOPA RATES'!Q58)*(DATA!$C$14-DATA!$C$15)</f>
        <v>150.04587311854388</v>
      </c>
      <c r="S50" s="60">
        <f t="shared" si="2"/>
        <v>750.22934828776852</v>
      </c>
      <c r="T50" s="81">
        <f t="shared" si="3"/>
        <v>6.9220263116919181E-5</v>
      </c>
    </row>
    <row r="51" spans="1:20" x14ac:dyDescent="0.25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F50*(1-'MORTALITY RATES MALE'!D110/1000)</f>
        <v>6.3102952340431104E-5</v>
      </c>
      <c r="G51" s="64">
        <f>(1-DATA!$C$12)*$G50</f>
        <v>4.0936285634975616E-4</v>
      </c>
      <c r="I51" s="58">
        <f>(D51-DATA!$C$11*((1+DATA!$C$10)^A51))*F51*G50*DATA!$C$12</f>
        <v>4.2203814175493089E-4</v>
      </c>
      <c r="J51" s="47">
        <f>MAX(D51,DATA!$C$4)*F50*('MORTALITY RATES MALE'!D110/1000)*G50</f>
        <v>4.4496125889841873E-3</v>
      </c>
      <c r="K51" s="47">
        <v>0</v>
      </c>
      <c r="L51" s="60">
        <f>D50*EXP('EIOPA RATES'!Q59)*DATA!$C$15*G51*F51</f>
        <v>3.4253992596449199E-5</v>
      </c>
      <c r="M51" s="47">
        <f>(1+DATA!$F$12)*DATA!$C$13*((1+(DATA!$C$10+DATA!$F$13))^A51)*F51*G51</f>
        <v>5.8709392741152015E-6</v>
      </c>
      <c r="N51" s="47">
        <f t="shared" si="1"/>
        <v>4.9117756626096826E-3</v>
      </c>
      <c r="O51" s="26">
        <f>N51*'EIOPA RATES'!G59</f>
        <v>1.2759618424190643E-3</v>
      </c>
      <c r="Q51" s="83">
        <f>B50*EXP('EIOPA RATES'!Q59)*(DATA!$C$14-DATA!$C$15)</f>
        <v>606.18477569710365</v>
      </c>
      <c r="R51" s="85">
        <f>C50*EXP('EIOPA RATES'!Q59)*(DATA!$C$14-DATA!$C$15)</f>
        <v>151.54619392427591</v>
      </c>
      <c r="S51" s="60">
        <f t="shared" si="2"/>
        <v>757.73096375044031</v>
      </c>
      <c r="T51" s="81">
        <f t="shared" si="3"/>
        <v>2.3027894004065518E-5</v>
      </c>
    </row>
    <row r="52" spans="1:20" x14ac:dyDescent="0.25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F51*(1-'MORTALITY RATES MALE'!D111/1000)</f>
        <v>2.2387143569922296E-5</v>
      </c>
      <c r="G52" s="64">
        <f>(1-DATA!$C$12)*$G51</f>
        <v>3.4795842789729273E-4</v>
      </c>
      <c r="I52" s="58">
        <f>(D52-DATA!$C$11*((1+DATA!$C$10)^A52))*F52*G51*DATA!$C$12</f>
        <v>1.2850117212578085E-4</v>
      </c>
      <c r="J52" s="47">
        <f>MAX(D52,DATA!$C$4)*F51*('MORTALITY RATES MALE'!D111/1000)*G51</f>
        <v>1.5589254199612596E-3</v>
      </c>
      <c r="K52" s="47">
        <v>0</v>
      </c>
      <c r="L52" s="60">
        <f>D51*EXP('EIOPA RATES'!Q60)*DATA!$C$15*G52*F52</f>
        <v>1.0429633892640392E-5</v>
      </c>
      <c r="M52" s="47">
        <f>(1+DATA!$F$12)*DATA!$C$13*((1+(DATA!$C$10+DATA!$F$13))^A52)*F52*G52</f>
        <v>1.8235292942689465E-6</v>
      </c>
      <c r="N52" s="47">
        <f t="shared" si="1"/>
        <v>1.6996797552739499E-3</v>
      </c>
      <c r="O52" s="26">
        <f>N52*'EIOPA RATES'!G60</f>
        <v>4.2767630347445991E-4</v>
      </c>
      <c r="Q52" s="83">
        <f>B51*EXP('EIOPA RATES'!Q60)*(DATA!$C$14-DATA!$C$15)</f>
        <v>612.06135260519977</v>
      </c>
      <c r="R52" s="85">
        <f>C51*EXP('EIOPA RATES'!Q60)*(DATA!$C$14-DATA!$C$15)</f>
        <v>153.01533815129994</v>
      </c>
      <c r="S52" s="60">
        <f t="shared" si="2"/>
        <v>765.07668893297046</v>
      </c>
      <c r="T52" s="81">
        <f t="shared" si="3"/>
        <v>7.0115185665759887E-6</v>
      </c>
    </row>
    <row r="53" spans="1:20" ht="15.75" thickBot="1" x14ac:dyDescent="0.3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76">
        <f t="shared" si="0"/>
        <v>94452.009095448186</v>
      </c>
      <c r="F53" s="44">
        <f>F52*(1-'MORTALITY RATES MALE'!D112/1000)</f>
        <v>7.2322014303359302E-6</v>
      </c>
      <c r="G53" s="64">
        <f>(1-DATA!$C$12)*$G52</f>
        <v>2.957646637126988E-4</v>
      </c>
      <c r="I53" s="58">
        <f>(D53-DATA!$C$11*((1+DATA!$C$10)^A53))*F53*G52*DATA!$C$12</f>
        <v>3.5633029017488718E-5</v>
      </c>
      <c r="J53" s="47">
        <f>MAX(D53,DATA!$C$4)*F52*('MORTALITY RATES MALE'!D112/1000)*G52</f>
        <v>4.9807282009731342E-4</v>
      </c>
      <c r="K53" s="59">
        <f>G53*F53*D53</f>
        <v>2.0203564549636235E-4</v>
      </c>
      <c r="L53" s="77">
        <f>D52*EXP('EIOPA RATES'!Q61)*DATA!$C$15*G53*F53</f>
        <v>2.8921258046514041E-6</v>
      </c>
      <c r="M53" s="47">
        <f>(1+DATA!$F$12)*DATA!$C$13*((1+(DATA!$C$10+DATA!$F$13))^A53)*F53*G53</f>
        <v>5.157517663434826E-7</v>
      </c>
      <c r="N53" s="48">
        <f t="shared" si="1"/>
        <v>7.3914937218215937E-4</v>
      </c>
      <c r="O53" s="76">
        <f>N53*'EIOPA RATES'!G61</f>
        <v>1.8011993911463476E-4</v>
      </c>
      <c r="Q53" s="84">
        <f>B52*EXP('EIOPA RATES'!Q61)*(DATA!$C$14-DATA!$C$15)</f>
        <v>618.09085706632754</v>
      </c>
      <c r="R53" s="86">
        <f>C52*EXP('EIOPA RATES'!Q61)*(DATA!$C$14-DATA!$C$15)</f>
        <v>154.52271426658189</v>
      </c>
      <c r="S53" s="60">
        <f t="shared" si="2"/>
        <v>772.61357081715767</v>
      </c>
      <c r="T53" s="82">
        <f t="shared" si="3"/>
        <v>1.9442862539299424E-6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E77BB-633F-41AF-8899-5E5238515503}">
  <dimension ref="B1:D12"/>
  <sheetViews>
    <sheetView tabSelected="1" workbookViewId="0">
      <selection activeCell="F14" sqref="F14"/>
    </sheetView>
  </sheetViews>
  <sheetFormatPr defaultColWidth="13" defaultRowHeight="15" x14ac:dyDescent="0.25"/>
  <sheetData>
    <row r="1" spans="2:4" ht="15.75" thickBot="1" x14ac:dyDescent="0.3"/>
    <row r="2" spans="2:4" ht="15.75" thickBot="1" x14ac:dyDescent="0.3">
      <c r="B2" s="87"/>
      <c r="C2" s="116" t="s">
        <v>94</v>
      </c>
      <c r="D2" s="116" t="s">
        <v>93</v>
      </c>
    </row>
    <row r="3" spans="2:4" x14ac:dyDescent="0.25">
      <c r="B3" s="117" t="s">
        <v>95</v>
      </c>
      <c r="C3" s="120">
        <f>'BASE CASE'!$X$11-IR_up!$X$11</f>
        <v>-17.191010272159474</v>
      </c>
      <c r="D3" s="123">
        <f>MAX(0,C3)</f>
        <v>0</v>
      </c>
    </row>
    <row r="4" spans="2:4" x14ac:dyDescent="0.25">
      <c r="B4" s="118" t="s">
        <v>101</v>
      </c>
      <c r="C4" s="121">
        <f>'BASE CASE'!$X$11-IR_down!$X$11</f>
        <v>206.14933033024136</v>
      </c>
      <c r="D4" s="124">
        <f t="shared" ref="D4:D12" si="0">MAX(0,C4)</f>
        <v>206.14933033024136</v>
      </c>
    </row>
    <row r="5" spans="2:4" x14ac:dyDescent="0.25">
      <c r="B5" s="118" t="s">
        <v>65</v>
      </c>
      <c r="C5" s="121">
        <f>'BASE CASE'!$X$11-EQ!$X$11</f>
        <v>1428.4335093959307</v>
      </c>
      <c r="D5" s="124">
        <f t="shared" si="0"/>
        <v>1428.4335093959307</v>
      </c>
    </row>
    <row r="6" spans="2:4" x14ac:dyDescent="0.25">
      <c r="B6" s="118" t="s">
        <v>66</v>
      </c>
      <c r="C6" s="121">
        <f>'BASE CASE'!$X$11-PROP!$X$11</f>
        <v>201.4374872230037</v>
      </c>
      <c r="D6" s="124">
        <f t="shared" si="0"/>
        <v>201.4374872230037</v>
      </c>
    </row>
    <row r="7" spans="2:4" x14ac:dyDescent="0.25">
      <c r="B7" s="118" t="s">
        <v>96</v>
      </c>
      <c r="C7" s="121">
        <f>'BASE CASE'!$X$11-MORT!$X$11</f>
        <v>18.733856347666006</v>
      </c>
      <c r="D7" s="124">
        <f t="shared" si="0"/>
        <v>18.733856347666006</v>
      </c>
    </row>
    <row r="8" spans="2:4" x14ac:dyDescent="0.25">
      <c r="B8" s="118" t="s">
        <v>97</v>
      </c>
      <c r="C8" s="121">
        <f>'BASE CASE'!$X$11-LAPSE_up!$X$11</f>
        <v>770.5987648119044</v>
      </c>
      <c r="D8" s="124">
        <f t="shared" si="0"/>
        <v>770.5987648119044</v>
      </c>
    </row>
    <row r="9" spans="2:4" x14ac:dyDescent="0.25">
      <c r="B9" s="118" t="s">
        <v>98</v>
      </c>
      <c r="C9" s="121">
        <f>'BASE CASE'!$X$11-LAPSE_down!$X$11</f>
        <v>-1632.9821582733566</v>
      </c>
      <c r="D9" s="124">
        <f t="shared" si="0"/>
        <v>0</v>
      </c>
    </row>
    <row r="10" spans="2:4" x14ac:dyDescent="0.25">
      <c r="B10" s="118" t="s">
        <v>99</v>
      </c>
      <c r="C10" s="121">
        <f>'BASE CASE'!$X$11-LAPSE_mass!$X$11</f>
        <v>1050.277625783463</v>
      </c>
      <c r="D10" s="124">
        <f t="shared" si="0"/>
        <v>1050.277625783463</v>
      </c>
    </row>
    <row r="11" spans="2:4" x14ac:dyDescent="0.25">
      <c r="B11" s="118" t="s">
        <v>90</v>
      </c>
      <c r="C11" s="121">
        <f>'BASE CASE'!$X$11-CAT!$X$11</f>
        <v>-558.22449832505663</v>
      </c>
      <c r="D11" s="124">
        <f t="shared" si="0"/>
        <v>0</v>
      </c>
    </row>
    <row r="12" spans="2:4" ht="15.75" thickBot="1" x14ac:dyDescent="0.3">
      <c r="B12" s="119" t="s">
        <v>100</v>
      </c>
      <c r="C12" s="122">
        <f>'BASE CASE'!$X$11-EXP!$X$11</f>
        <v>42.130771488155005</v>
      </c>
      <c r="D12" s="125">
        <f t="shared" si="0"/>
        <v>42.130771488155005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250D-759D-4799-9472-5053B74BC762}">
  <dimension ref="A1:H123"/>
  <sheetViews>
    <sheetView topLeftCell="A41" workbookViewId="0">
      <selection activeCell="D63" sqref="D63"/>
    </sheetView>
  </sheetViews>
  <sheetFormatPr defaultRowHeight="15" x14ac:dyDescent="0.25"/>
  <cols>
    <col min="1" max="1" width="8.140625" customWidth="1"/>
    <col min="2" max="2" width="23" customWidth="1"/>
    <col min="3" max="3" width="14.85546875" customWidth="1"/>
    <col min="4" max="4" width="48.5703125" customWidth="1"/>
    <col min="5" max="5" width="21.5703125" customWidth="1"/>
    <col min="6" max="6" width="54" customWidth="1"/>
    <col min="7" max="7" width="27" customWidth="1"/>
    <col min="8" max="8" width="6" customWidth="1"/>
  </cols>
  <sheetData>
    <row r="1" spans="1:8" x14ac:dyDescent="0.25">
      <c r="A1" s="88" t="s">
        <v>11</v>
      </c>
      <c r="B1" s="89"/>
      <c r="C1" s="89"/>
      <c r="D1" s="89"/>
      <c r="E1" s="89"/>
      <c r="F1" s="89"/>
      <c r="G1" s="89"/>
      <c r="H1" s="89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s="2">
        <v>0</v>
      </c>
      <c r="B3" s="2">
        <v>100000</v>
      </c>
      <c r="C3" s="2">
        <v>282</v>
      </c>
      <c r="D3">
        <v>2.81629</v>
      </c>
      <c r="E3" s="2">
        <v>99735</v>
      </c>
      <c r="F3">
        <v>0.99972850000000002</v>
      </c>
      <c r="G3">
        <v>81.436000000000007</v>
      </c>
      <c r="H3" t="s">
        <v>9</v>
      </c>
    </row>
    <row r="4" spans="1:8" x14ac:dyDescent="0.25">
      <c r="A4" s="2">
        <v>1</v>
      </c>
      <c r="B4" s="2">
        <v>99718</v>
      </c>
      <c r="C4" s="2">
        <v>21</v>
      </c>
      <c r="D4">
        <v>0.20974000000000001</v>
      </c>
      <c r="E4" s="2">
        <v>99708</v>
      </c>
      <c r="F4">
        <v>0.99981940000000002</v>
      </c>
      <c r="G4">
        <v>80.665000000000006</v>
      </c>
      <c r="H4" t="s">
        <v>9</v>
      </c>
    </row>
    <row r="5" spans="1:8" x14ac:dyDescent="0.25">
      <c r="A5" s="2">
        <v>2</v>
      </c>
      <c r="B5" s="2">
        <v>99697</v>
      </c>
      <c r="C5" s="2">
        <v>15</v>
      </c>
      <c r="D5">
        <v>0.15153</v>
      </c>
      <c r="E5" s="2">
        <v>99690</v>
      </c>
      <c r="F5">
        <v>0.99986600000000003</v>
      </c>
      <c r="G5">
        <v>79.680999999999997</v>
      </c>
      <c r="H5" t="s">
        <v>9</v>
      </c>
    </row>
    <row r="6" spans="1:8" x14ac:dyDescent="0.25">
      <c r="A6" s="2">
        <v>3</v>
      </c>
      <c r="B6" s="2">
        <v>99682</v>
      </c>
      <c r="C6" s="2">
        <v>12</v>
      </c>
      <c r="D6">
        <v>0.1164</v>
      </c>
      <c r="E6" s="2">
        <v>99677</v>
      </c>
      <c r="F6">
        <v>0.99989340000000004</v>
      </c>
      <c r="G6">
        <v>78.692999999999998</v>
      </c>
      <c r="H6" t="s">
        <v>9</v>
      </c>
    </row>
    <row r="7" spans="1:8" x14ac:dyDescent="0.25">
      <c r="A7" s="2">
        <v>4</v>
      </c>
      <c r="B7" s="2">
        <v>99671</v>
      </c>
      <c r="C7" s="2">
        <v>10</v>
      </c>
      <c r="D7">
        <v>9.6879999999999994E-2</v>
      </c>
      <c r="E7" s="2">
        <v>99666</v>
      </c>
      <c r="F7">
        <v>0.99990449999999997</v>
      </c>
      <c r="G7">
        <v>77.701999999999998</v>
      </c>
      <c r="H7" t="s">
        <v>9</v>
      </c>
    </row>
    <row r="8" spans="1:8" x14ac:dyDescent="0.25">
      <c r="A8" s="2">
        <v>5</v>
      </c>
      <c r="B8" s="2">
        <v>99661</v>
      </c>
      <c r="C8" s="2">
        <v>9</v>
      </c>
      <c r="D8">
        <v>9.4219999999999998E-2</v>
      </c>
      <c r="E8" s="2">
        <v>99656</v>
      </c>
      <c r="F8">
        <v>0.99990699999999999</v>
      </c>
      <c r="G8">
        <v>76.709999999999994</v>
      </c>
      <c r="H8" t="s">
        <v>9</v>
      </c>
    </row>
    <row r="9" spans="1:8" x14ac:dyDescent="0.25">
      <c r="A9" s="2">
        <v>6</v>
      </c>
      <c r="B9" s="2">
        <v>99652</v>
      </c>
      <c r="C9" s="2">
        <v>9</v>
      </c>
      <c r="D9">
        <v>9.1770000000000004E-2</v>
      </c>
      <c r="E9" s="2">
        <v>99647</v>
      </c>
      <c r="F9">
        <v>0.99991189999999996</v>
      </c>
      <c r="G9">
        <v>75.716999999999999</v>
      </c>
      <c r="H9" t="s">
        <v>9</v>
      </c>
    </row>
    <row r="10" spans="1:8" x14ac:dyDescent="0.25">
      <c r="A10" s="2">
        <v>7</v>
      </c>
      <c r="B10" s="2">
        <v>99643</v>
      </c>
      <c r="C10" s="2">
        <v>8</v>
      </c>
      <c r="D10">
        <v>8.4470000000000003E-2</v>
      </c>
      <c r="E10" s="2">
        <v>99638</v>
      </c>
      <c r="F10">
        <v>0.9999171</v>
      </c>
      <c r="G10">
        <v>74.724000000000004</v>
      </c>
      <c r="H10" t="s">
        <v>9</v>
      </c>
    </row>
    <row r="11" spans="1:8" x14ac:dyDescent="0.25">
      <c r="A11" s="2">
        <v>8</v>
      </c>
      <c r="B11" s="2">
        <v>99634</v>
      </c>
      <c r="C11" s="2">
        <v>8</v>
      </c>
      <c r="D11">
        <v>8.1339999999999996E-2</v>
      </c>
      <c r="E11" s="2">
        <v>99630</v>
      </c>
      <c r="F11">
        <v>0.99992080000000005</v>
      </c>
      <c r="G11">
        <v>73.73</v>
      </c>
      <c r="H11" t="s">
        <v>9</v>
      </c>
    </row>
    <row r="12" spans="1:8" x14ac:dyDescent="0.25">
      <c r="A12" s="2">
        <v>9</v>
      </c>
      <c r="B12" s="2">
        <v>99626</v>
      </c>
      <c r="C12" s="2">
        <v>8</v>
      </c>
      <c r="D12">
        <v>7.7160000000000006E-2</v>
      </c>
      <c r="E12" s="2">
        <v>99622</v>
      </c>
      <c r="F12">
        <v>0.99992429999999999</v>
      </c>
      <c r="G12">
        <v>72.736000000000004</v>
      </c>
      <c r="H12" t="s">
        <v>9</v>
      </c>
    </row>
    <row r="13" spans="1:8" x14ac:dyDescent="0.25">
      <c r="A13" s="2">
        <v>10</v>
      </c>
      <c r="B13" s="2">
        <v>99618</v>
      </c>
      <c r="C13" s="2">
        <v>7</v>
      </c>
      <c r="D13">
        <v>7.4219999999999994E-2</v>
      </c>
      <c r="E13" s="2">
        <v>99615</v>
      </c>
      <c r="F13">
        <v>0.99992360000000002</v>
      </c>
      <c r="G13">
        <v>71.742000000000004</v>
      </c>
      <c r="H13" t="s">
        <v>9</v>
      </c>
    </row>
    <row r="14" spans="1:8" x14ac:dyDescent="0.25">
      <c r="A14" s="2">
        <v>11</v>
      </c>
      <c r="B14" s="2">
        <v>99611</v>
      </c>
      <c r="C14" s="2">
        <v>8</v>
      </c>
      <c r="D14">
        <v>7.8490000000000004E-2</v>
      </c>
      <c r="E14" s="2">
        <v>99607</v>
      </c>
      <c r="F14">
        <v>0.99991609999999997</v>
      </c>
      <c r="G14">
        <v>70.747</v>
      </c>
      <c r="H14" t="s">
        <v>9</v>
      </c>
    </row>
    <row r="15" spans="1:8" x14ac:dyDescent="0.25">
      <c r="A15" s="2">
        <v>12</v>
      </c>
      <c r="B15" s="2">
        <v>99603</v>
      </c>
      <c r="C15" s="2">
        <v>9</v>
      </c>
      <c r="D15">
        <v>8.9260000000000006E-2</v>
      </c>
      <c r="E15" s="2">
        <v>99599</v>
      </c>
      <c r="F15">
        <v>0.99990020000000002</v>
      </c>
      <c r="G15">
        <v>69.753</v>
      </c>
      <c r="H15" t="s">
        <v>9</v>
      </c>
    </row>
    <row r="16" spans="1:8" x14ac:dyDescent="0.25">
      <c r="A16" s="2">
        <v>13</v>
      </c>
      <c r="B16" s="2">
        <v>99594</v>
      </c>
      <c r="C16" s="2">
        <v>11</v>
      </c>
      <c r="D16">
        <v>0.11026</v>
      </c>
      <c r="E16" s="2">
        <v>99589</v>
      </c>
      <c r="F16">
        <v>0.99987300000000001</v>
      </c>
      <c r="G16">
        <v>68.759</v>
      </c>
      <c r="H16" t="s">
        <v>9</v>
      </c>
    </row>
    <row r="17" spans="1:8" x14ac:dyDescent="0.25">
      <c r="A17" s="2">
        <v>14</v>
      </c>
      <c r="B17" s="2">
        <v>99583</v>
      </c>
      <c r="C17" s="2">
        <v>14</v>
      </c>
      <c r="D17">
        <v>0.14377999999999999</v>
      </c>
      <c r="E17" s="2">
        <v>99576</v>
      </c>
      <c r="F17">
        <v>0.99983759999999999</v>
      </c>
      <c r="G17">
        <v>67.766000000000005</v>
      </c>
      <c r="H17" t="s">
        <v>9</v>
      </c>
    </row>
    <row r="18" spans="1:8" x14ac:dyDescent="0.25">
      <c r="A18" s="2">
        <v>15</v>
      </c>
      <c r="B18" s="2">
        <v>99569</v>
      </c>
      <c r="C18" s="2">
        <v>18</v>
      </c>
      <c r="D18">
        <v>0.18104999999999999</v>
      </c>
      <c r="E18" s="2">
        <v>99560</v>
      </c>
      <c r="F18">
        <v>0.99979620000000002</v>
      </c>
      <c r="G18">
        <v>66.775999999999996</v>
      </c>
      <c r="H18" t="s">
        <v>9</v>
      </c>
    </row>
    <row r="19" spans="1:8" x14ac:dyDescent="0.25">
      <c r="A19" s="2">
        <v>16</v>
      </c>
      <c r="B19" s="2">
        <v>99551</v>
      </c>
      <c r="C19" s="2">
        <v>23</v>
      </c>
      <c r="D19">
        <v>0.22653000000000001</v>
      </c>
      <c r="E19" s="2">
        <v>99540</v>
      </c>
      <c r="F19">
        <v>0.99974810000000003</v>
      </c>
      <c r="G19">
        <v>65.787999999999997</v>
      </c>
      <c r="H19" t="s">
        <v>9</v>
      </c>
    </row>
    <row r="20" spans="1:8" x14ac:dyDescent="0.25">
      <c r="A20" s="2">
        <v>17</v>
      </c>
      <c r="B20" s="2">
        <v>99528</v>
      </c>
      <c r="C20" s="2">
        <v>28</v>
      </c>
      <c r="D20">
        <v>0.27718999999999999</v>
      </c>
      <c r="E20" s="2">
        <v>99515</v>
      </c>
      <c r="F20">
        <v>0.99970099999999995</v>
      </c>
      <c r="G20">
        <v>64.802999999999997</v>
      </c>
      <c r="H20" t="s">
        <v>9</v>
      </c>
    </row>
    <row r="21" spans="1:8" x14ac:dyDescent="0.25">
      <c r="A21" s="2">
        <v>18</v>
      </c>
      <c r="B21" s="2">
        <v>99501</v>
      </c>
      <c r="C21" s="2">
        <v>32</v>
      </c>
      <c r="D21">
        <v>0.32080999999999998</v>
      </c>
      <c r="E21" s="2">
        <v>99485</v>
      </c>
      <c r="F21">
        <v>0.99966100000000002</v>
      </c>
      <c r="G21">
        <v>63.820999999999998</v>
      </c>
      <c r="H21" t="s">
        <v>9</v>
      </c>
    </row>
    <row r="22" spans="1:8" x14ac:dyDescent="0.25">
      <c r="A22" s="2">
        <v>19</v>
      </c>
      <c r="B22" s="2">
        <v>99469</v>
      </c>
      <c r="C22" s="2">
        <v>36</v>
      </c>
      <c r="D22">
        <v>0.35726000000000002</v>
      </c>
      <c r="E22" s="2">
        <v>99451</v>
      </c>
      <c r="F22">
        <v>0.9996235</v>
      </c>
      <c r="G22">
        <v>62.841000000000001</v>
      </c>
      <c r="H22" t="s">
        <v>9</v>
      </c>
    </row>
    <row r="23" spans="1:8" x14ac:dyDescent="0.25">
      <c r="A23" s="2">
        <v>20</v>
      </c>
      <c r="B23" s="2">
        <v>99433</v>
      </c>
      <c r="C23" s="2">
        <v>39</v>
      </c>
      <c r="D23">
        <v>0.39565</v>
      </c>
      <c r="E23" s="2">
        <v>99414</v>
      </c>
      <c r="F23">
        <v>0.9995986</v>
      </c>
      <c r="G23">
        <v>61.863</v>
      </c>
      <c r="H23" t="s">
        <v>9</v>
      </c>
    </row>
    <row r="24" spans="1:8" x14ac:dyDescent="0.25">
      <c r="A24" s="2">
        <v>21</v>
      </c>
      <c r="B24" s="2">
        <v>99394</v>
      </c>
      <c r="C24" s="2">
        <v>40</v>
      </c>
      <c r="D24">
        <v>0.40709000000000001</v>
      </c>
      <c r="E24" s="2">
        <v>99374</v>
      </c>
      <c r="F24">
        <v>0.99959310000000001</v>
      </c>
      <c r="G24">
        <v>60.887999999999998</v>
      </c>
      <c r="H24" t="s">
        <v>9</v>
      </c>
    </row>
    <row r="25" spans="1:8" x14ac:dyDescent="0.25">
      <c r="A25" s="2">
        <v>22</v>
      </c>
      <c r="B25" s="2">
        <v>99354</v>
      </c>
      <c r="C25" s="2">
        <v>40</v>
      </c>
      <c r="D25">
        <v>0.40676000000000001</v>
      </c>
      <c r="E25" s="2">
        <v>99333</v>
      </c>
      <c r="F25">
        <v>0.99959019999999998</v>
      </c>
      <c r="G25">
        <v>59.911999999999999</v>
      </c>
      <c r="H25" t="s">
        <v>9</v>
      </c>
    </row>
    <row r="26" spans="1:8" x14ac:dyDescent="0.25">
      <c r="A26" s="2">
        <v>23</v>
      </c>
      <c r="B26" s="2">
        <v>99313</v>
      </c>
      <c r="C26" s="2">
        <v>41</v>
      </c>
      <c r="D26">
        <v>0.41276000000000002</v>
      </c>
      <c r="E26" s="2">
        <v>99293</v>
      </c>
      <c r="F26">
        <v>0.99958809999999998</v>
      </c>
      <c r="G26">
        <v>58.936</v>
      </c>
      <c r="H26" t="s">
        <v>9</v>
      </c>
    </row>
    <row r="27" spans="1:8" x14ac:dyDescent="0.25">
      <c r="A27" s="2">
        <v>24</v>
      </c>
      <c r="B27" s="2">
        <v>99272</v>
      </c>
      <c r="C27" s="2">
        <v>41</v>
      </c>
      <c r="D27">
        <v>0.41106999999999999</v>
      </c>
      <c r="E27" s="2">
        <v>99252</v>
      </c>
      <c r="F27">
        <v>0.99959050000000005</v>
      </c>
      <c r="G27">
        <v>57.96</v>
      </c>
      <c r="H27" t="s">
        <v>9</v>
      </c>
    </row>
    <row r="28" spans="1:8" x14ac:dyDescent="0.25">
      <c r="A28" s="2">
        <v>25</v>
      </c>
      <c r="B28" s="2">
        <v>99231</v>
      </c>
      <c r="C28" s="2">
        <v>40</v>
      </c>
      <c r="D28">
        <v>0.40801999999999999</v>
      </c>
      <c r="E28" s="2">
        <v>99211</v>
      </c>
      <c r="F28">
        <v>0.9995851</v>
      </c>
      <c r="G28">
        <v>56.984000000000002</v>
      </c>
      <c r="H28" t="s">
        <v>9</v>
      </c>
    </row>
    <row r="29" spans="1:8" x14ac:dyDescent="0.25">
      <c r="A29" s="2">
        <v>26</v>
      </c>
      <c r="B29" s="2">
        <v>99191</v>
      </c>
      <c r="C29" s="2">
        <v>42</v>
      </c>
      <c r="D29">
        <v>0.42183999999999999</v>
      </c>
      <c r="E29" s="2">
        <v>99170</v>
      </c>
      <c r="F29">
        <v>0.99956590000000001</v>
      </c>
      <c r="G29">
        <v>56.006999999999998</v>
      </c>
      <c r="H29" t="s">
        <v>9</v>
      </c>
    </row>
    <row r="30" spans="1:8" x14ac:dyDescent="0.25">
      <c r="A30" s="2">
        <v>27</v>
      </c>
      <c r="B30" s="2">
        <v>99149</v>
      </c>
      <c r="C30" s="2">
        <v>44</v>
      </c>
      <c r="D30">
        <v>0.44638</v>
      </c>
      <c r="E30" s="2">
        <v>99127</v>
      </c>
      <c r="F30">
        <v>0.99954259999999995</v>
      </c>
      <c r="G30">
        <v>55.030999999999999</v>
      </c>
      <c r="H30" t="s">
        <v>9</v>
      </c>
    </row>
    <row r="31" spans="1:8" x14ac:dyDescent="0.25">
      <c r="A31" s="2">
        <v>28</v>
      </c>
      <c r="B31" s="2">
        <v>99105</v>
      </c>
      <c r="C31" s="2">
        <v>46</v>
      </c>
      <c r="D31">
        <v>0.46848000000000001</v>
      </c>
      <c r="E31" s="2">
        <v>99082</v>
      </c>
      <c r="F31">
        <v>0.99951630000000002</v>
      </c>
      <c r="G31">
        <v>54.055</v>
      </c>
      <c r="H31" t="s">
        <v>9</v>
      </c>
    </row>
    <row r="32" spans="1:8" x14ac:dyDescent="0.25">
      <c r="A32" s="2">
        <v>29</v>
      </c>
      <c r="B32" s="2">
        <v>99058</v>
      </c>
      <c r="C32" s="2">
        <v>49</v>
      </c>
      <c r="D32">
        <v>0.49897999999999998</v>
      </c>
      <c r="E32" s="2">
        <v>99034</v>
      </c>
      <c r="F32">
        <v>0.99949469999999996</v>
      </c>
      <c r="G32">
        <v>53.08</v>
      </c>
      <c r="H32" t="s">
        <v>9</v>
      </c>
    </row>
    <row r="33" spans="1:8" x14ac:dyDescent="0.25">
      <c r="A33" s="2">
        <v>30</v>
      </c>
      <c r="B33" s="2">
        <v>99009</v>
      </c>
      <c r="C33" s="2">
        <v>51</v>
      </c>
      <c r="D33">
        <v>0.51171</v>
      </c>
      <c r="E33" s="2">
        <v>98984</v>
      </c>
      <c r="F33">
        <v>0.99948020000000004</v>
      </c>
      <c r="G33">
        <v>52.106000000000002</v>
      </c>
      <c r="H33" t="s">
        <v>9</v>
      </c>
    </row>
    <row r="34" spans="1:8" x14ac:dyDescent="0.25">
      <c r="A34" s="2">
        <v>31</v>
      </c>
      <c r="B34" s="2">
        <v>98958</v>
      </c>
      <c r="C34" s="2">
        <v>52</v>
      </c>
      <c r="D34">
        <v>0.52781</v>
      </c>
      <c r="E34" s="2">
        <v>98932</v>
      </c>
      <c r="F34">
        <v>0.99947010000000003</v>
      </c>
      <c r="G34">
        <v>51.133000000000003</v>
      </c>
      <c r="H34" t="s">
        <v>9</v>
      </c>
    </row>
    <row r="35" spans="1:8" x14ac:dyDescent="0.25">
      <c r="A35" s="2">
        <v>32</v>
      </c>
      <c r="B35" s="2">
        <v>98906</v>
      </c>
      <c r="C35" s="2">
        <v>53</v>
      </c>
      <c r="D35">
        <v>0.53193000000000001</v>
      </c>
      <c r="E35" s="2">
        <v>98880</v>
      </c>
      <c r="F35">
        <v>0.99945019999999996</v>
      </c>
      <c r="G35">
        <v>50.158999999999999</v>
      </c>
      <c r="H35" t="s">
        <v>9</v>
      </c>
    </row>
    <row r="36" spans="1:8" x14ac:dyDescent="0.25">
      <c r="A36" s="2">
        <v>33</v>
      </c>
      <c r="B36" s="2">
        <v>98853</v>
      </c>
      <c r="C36" s="2">
        <v>56</v>
      </c>
      <c r="D36">
        <v>0.56759000000000004</v>
      </c>
      <c r="E36" s="2">
        <v>98825</v>
      </c>
      <c r="F36">
        <v>0.999413</v>
      </c>
      <c r="G36">
        <v>49.186</v>
      </c>
      <c r="H36" t="s">
        <v>9</v>
      </c>
    </row>
    <row r="37" spans="1:8" x14ac:dyDescent="0.25">
      <c r="A37" s="2">
        <v>34</v>
      </c>
      <c r="B37" s="2">
        <v>98797</v>
      </c>
      <c r="C37" s="2">
        <v>60</v>
      </c>
      <c r="D37">
        <v>0.60650000000000004</v>
      </c>
      <c r="E37" s="2">
        <v>98767</v>
      </c>
      <c r="F37">
        <v>0.99937819999999999</v>
      </c>
      <c r="G37">
        <v>48.213000000000001</v>
      </c>
      <c r="H37" t="s">
        <v>9</v>
      </c>
    </row>
    <row r="38" spans="1:8" x14ac:dyDescent="0.25">
      <c r="A38" s="2">
        <v>35</v>
      </c>
      <c r="B38" s="2">
        <v>98737</v>
      </c>
      <c r="C38" s="2">
        <v>63</v>
      </c>
      <c r="D38">
        <v>0.63712000000000002</v>
      </c>
      <c r="E38" s="2">
        <v>98706</v>
      </c>
      <c r="F38">
        <v>0.99934199999999995</v>
      </c>
      <c r="G38">
        <v>47.241999999999997</v>
      </c>
      <c r="H38" t="s">
        <v>9</v>
      </c>
    </row>
    <row r="39" spans="1:8" x14ac:dyDescent="0.25">
      <c r="A39" s="2">
        <v>36</v>
      </c>
      <c r="B39" s="2">
        <v>98674</v>
      </c>
      <c r="C39" s="2">
        <v>67</v>
      </c>
      <c r="D39">
        <v>0.67886999999999997</v>
      </c>
      <c r="E39" s="2">
        <v>98641</v>
      </c>
      <c r="F39">
        <v>0.99929129999999999</v>
      </c>
      <c r="G39">
        <v>46.271999999999998</v>
      </c>
      <c r="H39" t="s">
        <v>9</v>
      </c>
    </row>
    <row r="40" spans="1:8" x14ac:dyDescent="0.25">
      <c r="A40" s="2">
        <v>37</v>
      </c>
      <c r="B40" s="2">
        <v>98607</v>
      </c>
      <c r="C40" s="2">
        <v>73</v>
      </c>
      <c r="D40">
        <v>0.73856999999999995</v>
      </c>
      <c r="E40" s="2">
        <v>98571</v>
      </c>
      <c r="F40">
        <v>0.99923839999999997</v>
      </c>
      <c r="G40">
        <v>45.302999999999997</v>
      </c>
      <c r="H40" t="s">
        <v>9</v>
      </c>
    </row>
    <row r="41" spans="1:8" x14ac:dyDescent="0.25">
      <c r="A41" s="2">
        <v>38</v>
      </c>
      <c r="B41" s="2">
        <v>98535</v>
      </c>
      <c r="C41" s="2">
        <v>77</v>
      </c>
      <c r="D41">
        <v>0.78468000000000004</v>
      </c>
      <c r="E41" s="2">
        <v>98496</v>
      </c>
      <c r="F41">
        <v>0.99917889999999998</v>
      </c>
      <c r="G41">
        <v>44.335999999999999</v>
      </c>
      <c r="H41" t="s">
        <v>9</v>
      </c>
    </row>
    <row r="42" spans="1:8" x14ac:dyDescent="0.25">
      <c r="A42" s="2">
        <v>39</v>
      </c>
      <c r="B42" s="2">
        <v>98457</v>
      </c>
      <c r="C42" s="2">
        <v>84</v>
      </c>
      <c r="D42">
        <v>0.85763999999999996</v>
      </c>
      <c r="E42" s="2">
        <v>98415</v>
      </c>
      <c r="F42">
        <v>0.99909780000000004</v>
      </c>
      <c r="G42">
        <v>43.371000000000002</v>
      </c>
      <c r="H42" t="s">
        <v>9</v>
      </c>
    </row>
    <row r="43" spans="1:8" x14ac:dyDescent="0.25">
      <c r="A43" s="2">
        <v>40</v>
      </c>
      <c r="B43" s="2">
        <v>98373</v>
      </c>
      <c r="C43" s="2">
        <v>93</v>
      </c>
      <c r="D43">
        <v>0.94681000000000004</v>
      </c>
      <c r="E43" s="2">
        <v>98326</v>
      </c>
      <c r="F43">
        <v>0.99901439999999997</v>
      </c>
      <c r="G43">
        <v>42.408000000000001</v>
      </c>
      <c r="H43" t="s">
        <v>9</v>
      </c>
    </row>
    <row r="44" spans="1:8" x14ac:dyDescent="0.25">
      <c r="A44" s="2">
        <v>41</v>
      </c>
      <c r="B44" s="2">
        <v>98280</v>
      </c>
      <c r="C44" s="2">
        <v>101</v>
      </c>
      <c r="D44">
        <v>1.02443</v>
      </c>
      <c r="E44" s="2">
        <v>98229</v>
      </c>
      <c r="F44">
        <v>0.99890780000000001</v>
      </c>
      <c r="G44">
        <v>41.447000000000003</v>
      </c>
      <c r="H44" t="s">
        <v>9</v>
      </c>
    </row>
    <row r="45" spans="1:8" x14ac:dyDescent="0.25">
      <c r="A45" s="2">
        <v>42</v>
      </c>
      <c r="B45" s="2">
        <v>98179</v>
      </c>
      <c r="C45" s="2">
        <v>114</v>
      </c>
      <c r="D45">
        <v>1.1599699999999999</v>
      </c>
      <c r="E45" s="2">
        <v>98122</v>
      </c>
      <c r="F45">
        <v>0.99876949999999998</v>
      </c>
      <c r="G45">
        <v>40.488999999999997</v>
      </c>
      <c r="H45" t="s">
        <v>9</v>
      </c>
    </row>
    <row r="46" spans="1:8" x14ac:dyDescent="0.25">
      <c r="A46" s="2">
        <v>43</v>
      </c>
      <c r="B46" s="2">
        <v>98065</v>
      </c>
      <c r="C46" s="2">
        <v>128</v>
      </c>
      <c r="D46">
        <v>1.3011699999999999</v>
      </c>
      <c r="E46" s="2">
        <v>98001</v>
      </c>
      <c r="F46">
        <v>0.99863190000000002</v>
      </c>
      <c r="G46">
        <v>39.536000000000001</v>
      </c>
      <c r="H46" t="s">
        <v>9</v>
      </c>
    </row>
    <row r="47" spans="1:8" x14ac:dyDescent="0.25">
      <c r="A47" s="2">
        <v>44</v>
      </c>
      <c r="B47" s="2">
        <v>97938</v>
      </c>
      <c r="C47" s="2">
        <v>141</v>
      </c>
      <c r="D47">
        <v>1.4351799999999999</v>
      </c>
      <c r="E47" s="2">
        <v>97867</v>
      </c>
      <c r="F47">
        <v>0.99849010000000005</v>
      </c>
      <c r="G47">
        <v>38.587000000000003</v>
      </c>
      <c r="H47" t="s">
        <v>9</v>
      </c>
    </row>
    <row r="48" spans="1:8" x14ac:dyDescent="0.25">
      <c r="A48" s="2">
        <v>45</v>
      </c>
      <c r="B48" s="2">
        <v>97797</v>
      </c>
      <c r="C48" s="2">
        <v>155</v>
      </c>
      <c r="D48">
        <v>1.5848100000000001</v>
      </c>
      <c r="E48" s="2">
        <v>97719</v>
      </c>
      <c r="F48">
        <v>0.99834429999999996</v>
      </c>
      <c r="G48">
        <v>37.640999999999998</v>
      </c>
      <c r="H48" t="s">
        <v>9</v>
      </c>
    </row>
    <row r="49" spans="1:8" x14ac:dyDescent="0.25">
      <c r="A49" s="2">
        <v>46</v>
      </c>
      <c r="B49" s="2">
        <v>97642</v>
      </c>
      <c r="C49" s="2">
        <v>169</v>
      </c>
      <c r="D49">
        <v>1.72665</v>
      </c>
      <c r="E49" s="2">
        <v>97558</v>
      </c>
      <c r="F49">
        <v>0.99819080000000004</v>
      </c>
      <c r="G49">
        <v>36.700000000000003</v>
      </c>
      <c r="H49" t="s">
        <v>9</v>
      </c>
    </row>
    <row r="50" spans="1:8" x14ac:dyDescent="0.25">
      <c r="A50" s="2">
        <v>47</v>
      </c>
      <c r="B50" s="2">
        <v>97473</v>
      </c>
      <c r="C50" s="2">
        <v>184</v>
      </c>
      <c r="D50">
        <v>1.8917999999999999</v>
      </c>
      <c r="E50" s="2">
        <v>97381</v>
      </c>
      <c r="F50">
        <v>0.99804150000000003</v>
      </c>
      <c r="G50">
        <v>35.762999999999998</v>
      </c>
      <c r="H50" t="s">
        <v>9</v>
      </c>
    </row>
    <row r="51" spans="1:8" x14ac:dyDescent="0.25">
      <c r="A51" s="2">
        <v>48</v>
      </c>
      <c r="B51" s="2">
        <v>97289</v>
      </c>
      <c r="C51" s="2">
        <v>197</v>
      </c>
      <c r="D51">
        <v>2.0253000000000001</v>
      </c>
      <c r="E51" s="2">
        <v>97190</v>
      </c>
      <c r="F51">
        <v>0.99790060000000003</v>
      </c>
      <c r="G51">
        <v>34.83</v>
      </c>
      <c r="H51" t="s">
        <v>9</v>
      </c>
    </row>
    <row r="52" spans="1:8" x14ac:dyDescent="0.25">
      <c r="A52" s="2">
        <v>49</v>
      </c>
      <c r="B52" s="2">
        <v>97092</v>
      </c>
      <c r="C52" s="2">
        <v>211</v>
      </c>
      <c r="D52">
        <v>2.1736300000000002</v>
      </c>
      <c r="E52" s="2">
        <v>96986</v>
      </c>
      <c r="F52">
        <v>0.9977414</v>
      </c>
      <c r="G52">
        <v>33.9</v>
      </c>
      <c r="H52" t="s">
        <v>9</v>
      </c>
    </row>
    <row r="53" spans="1:8" x14ac:dyDescent="0.25">
      <c r="A53" s="2">
        <v>50</v>
      </c>
      <c r="B53" s="2">
        <v>96881</v>
      </c>
      <c r="C53" s="2">
        <v>227</v>
      </c>
      <c r="D53">
        <v>2.3437600000000001</v>
      </c>
      <c r="E53" s="2">
        <v>96767</v>
      </c>
      <c r="F53">
        <v>0.9975581</v>
      </c>
      <c r="G53">
        <v>32.972000000000001</v>
      </c>
      <c r="H53" t="s">
        <v>9</v>
      </c>
    </row>
    <row r="54" spans="1:8" x14ac:dyDescent="0.25">
      <c r="A54" s="2">
        <v>51</v>
      </c>
      <c r="B54" s="2">
        <v>96654</v>
      </c>
      <c r="C54" s="2">
        <v>246</v>
      </c>
      <c r="D54">
        <v>2.5403199999999999</v>
      </c>
      <c r="E54" s="2">
        <v>96531</v>
      </c>
      <c r="F54">
        <v>0.99735079999999998</v>
      </c>
      <c r="G54">
        <v>32.048999999999999</v>
      </c>
      <c r="H54" t="s">
        <v>9</v>
      </c>
    </row>
    <row r="55" spans="1:8" x14ac:dyDescent="0.25">
      <c r="A55" s="2">
        <v>52</v>
      </c>
      <c r="B55" s="2">
        <v>96408</v>
      </c>
      <c r="C55" s="2">
        <v>266</v>
      </c>
      <c r="D55">
        <v>2.7582900000000001</v>
      </c>
      <c r="E55" s="2">
        <v>96275</v>
      </c>
      <c r="F55">
        <v>0.99707590000000001</v>
      </c>
      <c r="G55">
        <v>31.129000000000001</v>
      </c>
      <c r="H55" t="s">
        <v>9</v>
      </c>
    </row>
    <row r="56" spans="1:8" x14ac:dyDescent="0.25">
      <c r="A56" s="2">
        <v>53</v>
      </c>
      <c r="B56" s="2">
        <v>96142</v>
      </c>
      <c r="C56" s="2">
        <v>297</v>
      </c>
      <c r="D56">
        <v>3.0904400000000001</v>
      </c>
      <c r="E56" s="2">
        <v>95994</v>
      </c>
      <c r="F56">
        <v>0.99676509999999996</v>
      </c>
      <c r="G56">
        <v>30.213999999999999</v>
      </c>
      <c r="H56" t="s">
        <v>9</v>
      </c>
    </row>
    <row r="57" spans="1:8" x14ac:dyDescent="0.25">
      <c r="A57" s="2">
        <v>54</v>
      </c>
      <c r="B57" s="2">
        <v>95845</v>
      </c>
      <c r="C57" s="2">
        <v>324</v>
      </c>
      <c r="D57">
        <v>3.3797199999999998</v>
      </c>
      <c r="E57" s="2">
        <v>95683</v>
      </c>
      <c r="F57">
        <v>0.99644140000000003</v>
      </c>
      <c r="G57">
        <v>29.306000000000001</v>
      </c>
      <c r="H57" t="s">
        <v>9</v>
      </c>
    </row>
    <row r="58" spans="1:8" x14ac:dyDescent="0.25">
      <c r="A58" s="2">
        <v>55</v>
      </c>
      <c r="B58" s="2">
        <v>95521</v>
      </c>
      <c r="C58" s="2">
        <v>357</v>
      </c>
      <c r="D58">
        <v>3.7381700000000002</v>
      </c>
      <c r="E58" s="2">
        <v>95343</v>
      </c>
      <c r="F58">
        <v>0.99607230000000002</v>
      </c>
      <c r="G58">
        <v>28.402999999999999</v>
      </c>
      <c r="H58" t="s">
        <v>9</v>
      </c>
    </row>
    <row r="59" spans="1:8" x14ac:dyDescent="0.25">
      <c r="A59" s="2">
        <v>56</v>
      </c>
      <c r="B59" s="2">
        <v>95164</v>
      </c>
      <c r="C59" s="2">
        <v>392</v>
      </c>
      <c r="D59">
        <v>4.1179899999999998</v>
      </c>
      <c r="E59" s="2">
        <v>94968</v>
      </c>
      <c r="F59">
        <v>0.99566120000000002</v>
      </c>
      <c r="G59">
        <v>27.507999999999999</v>
      </c>
      <c r="H59" t="s">
        <v>9</v>
      </c>
    </row>
    <row r="60" spans="1:8" x14ac:dyDescent="0.25">
      <c r="A60" s="2">
        <v>57</v>
      </c>
      <c r="B60" s="2">
        <v>94772</v>
      </c>
      <c r="C60" s="2">
        <v>432</v>
      </c>
      <c r="D60">
        <v>4.5604899999999997</v>
      </c>
      <c r="E60" s="2">
        <v>94556</v>
      </c>
      <c r="F60">
        <v>0.99521590000000004</v>
      </c>
      <c r="G60">
        <v>26.62</v>
      </c>
      <c r="H60" t="s">
        <v>9</v>
      </c>
    </row>
    <row r="61" spans="1:8" x14ac:dyDescent="0.25">
      <c r="A61" s="2">
        <v>58</v>
      </c>
      <c r="B61" s="2">
        <v>94340</v>
      </c>
      <c r="C61" s="2">
        <v>473</v>
      </c>
      <c r="D61">
        <v>5.0087200000000003</v>
      </c>
      <c r="E61" s="2">
        <v>94104</v>
      </c>
      <c r="F61">
        <v>0.99475820000000004</v>
      </c>
      <c r="G61">
        <v>25.739000000000001</v>
      </c>
      <c r="H61" t="s">
        <v>9</v>
      </c>
    </row>
    <row r="62" spans="1:8" x14ac:dyDescent="0.25">
      <c r="A62" s="2">
        <v>59</v>
      </c>
      <c r="B62" s="2">
        <v>93868</v>
      </c>
      <c r="C62" s="2">
        <v>514</v>
      </c>
      <c r="D62">
        <v>5.47607</v>
      </c>
      <c r="E62" s="2">
        <v>93611</v>
      </c>
      <c r="F62">
        <v>0.99429299999999998</v>
      </c>
      <c r="G62">
        <v>24.867000000000001</v>
      </c>
      <c r="H62" t="s">
        <v>9</v>
      </c>
    </row>
    <row r="63" spans="1:8" x14ac:dyDescent="0.25">
      <c r="A63" s="2">
        <v>60</v>
      </c>
      <c r="B63" s="2">
        <v>93354</v>
      </c>
      <c r="C63" s="2">
        <v>554</v>
      </c>
      <c r="D63">
        <v>5.9392500000000004</v>
      </c>
      <c r="E63" s="2">
        <v>93076</v>
      </c>
      <c r="F63">
        <v>0.99379019999999996</v>
      </c>
      <c r="G63">
        <v>24.001000000000001</v>
      </c>
      <c r="H63" t="s">
        <v>9</v>
      </c>
    </row>
    <row r="64" spans="1:8" x14ac:dyDescent="0.25">
      <c r="A64" s="2">
        <v>61</v>
      </c>
      <c r="B64" s="2">
        <v>92799</v>
      </c>
      <c r="C64" s="2">
        <v>602</v>
      </c>
      <c r="D64">
        <v>6.4818800000000003</v>
      </c>
      <c r="E64" s="2">
        <v>92498</v>
      </c>
      <c r="F64">
        <v>0.99322880000000002</v>
      </c>
      <c r="G64">
        <v>23.140999999999998</v>
      </c>
      <c r="H64" t="s">
        <v>9</v>
      </c>
    </row>
    <row r="65" spans="1:8" x14ac:dyDescent="0.25">
      <c r="A65" s="2">
        <v>62</v>
      </c>
      <c r="B65" s="2">
        <v>92198</v>
      </c>
      <c r="C65" s="2">
        <v>651</v>
      </c>
      <c r="D65">
        <v>7.0624500000000001</v>
      </c>
      <c r="E65" s="2">
        <v>91872</v>
      </c>
      <c r="F65">
        <v>0.99256299999999997</v>
      </c>
      <c r="G65">
        <v>22.289000000000001</v>
      </c>
      <c r="H65" t="s">
        <v>9</v>
      </c>
    </row>
    <row r="66" spans="1:8" x14ac:dyDescent="0.25">
      <c r="A66" s="2">
        <v>63</v>
      </c>
      <c r="B66" s="2">
        <v>91547</v>
      </c>
      <c r="C66" s="2">
        <v>715</v>
      </c>
      <c r="D66">
        <v>7.8141800000000003</v>
      </c>
      <c r="E66" s="2">
        <v>91189</v>
      </c>
      <c r="F66">
        <v>0.99179459999999997</v>
      </c>
      <c r="G66">
        <v>21.443999999999999</v>
      </c>
      <c r="H66" t="s">
        <v>9</v>
      </c>
    </row>
    <row r="67" spans="1:8" x14ac:dyDescent="0.25">
      <c r="A67" s="2">
        <v>64</v>
      </c>
      <c r="B67" s="2">
        <v>90831</v>
      </c>
      <c r="C67" s="2">
        <v>781</v>
      </c>
      <c r="D67">
        <v>8.5997800000000009</v>
      </c>
      <c r="E67" s="2">
        <v>90441</v>
      </c>
      <c r="F67">
        <v>0.99093690000000001</v>
      </c>
      <c r="G67">
        <v>20.609000000000002</v>
      </c>
      <c r="H67" t="s">
        <v>9</v>
      </c>
    </row>
    <row r="68" spans="1:8" x14ac:dyDescent="0.25">
      <c r="A68" s="2">
        <v>65</v>
      </c>
      <c r="B68" s="2">
        <v>90050</v>
      </c>
      <c r="C68" s="2">
        <v>858</v>
      </c>
      <c r="D68">
        <v>9.5305300000000006</v>
      </c>
      <c r="E68" s="2">
        <v>89621</v>
      </c>
      <c r="F68">
        <v>0.98993140000000002</v>
      </c>
      <c r="G68">
        <v>19.783000000000001</v>
      </c>
      <c r="H68" t="s">
        <v>9</v>
      </c>
    </row>
    <row r="69" spans="1:8" x14ac:dyDescent="0.25">
      <c r="A69" s="2">
        <v>66</v>
      </c>
      <c r="B69" s="2">
        <v>89192</v>
      </c>
      <c r="C69" s="2">
        <v>946</v>
      </c>
      <c r="D69">
        <v>10.61181</v>
      </c>
      <c r="E69" s="2">
        <v>88719</v>
      </c>
      <c r="F69">
        <v>0.98876470000000005</v>
      </c>
      <c r="G69">
        <v>18.969000000000001</v>
      </c>
      <c r="H69" t="s">
        <v>9</v>
      </c>
    </row>
    <row r="70" spans="1:8" x14ac:dyDescent="0.25">
      <c r="A70" s="2">
        <v>67</v>
      </c>
      <c r="B70" s="2">
        <v>88245</v>
      </c>
      <c r="C70" s="2">
        <v>1047</v>
      </c>
      <c r="D70">
        <v>11.86539</v>
      </c>
      <c r="E70" s="2">
        <v>87722</v>
      </c>
      <c r="F70">
        <v>0.98755309999999996</v>
      </c>
      <c r="G70">
        <v>18.167000000000002</v>
      </c>
      <c r="H70" t="s">
        <v>9</v>
      </c>
    </row>
    <row r="71" spans="1:8" x14ac:dyDescent="0.25">
      <c r="A71" s="2">
        <v>68</v>
      </c>
      <c r="B71" s="2">
        <v>87198</v>
      </c>
      <c r="C71" s="2">
        <v>1137</v>
      </c>
      <c r="D71">
        <v>13.03547</v>
      </c>
      <c r="E71" s="2">
        <v>86630</v>
      </c>
      <c r="F71">
        <v>0.98630019999999996</v>
      </c>
      <c r="G71">
        <v>17.379000000000001</v>
      </c>
      <c r="H71" t="s">
        <v>9</v>
      </c>
    </row>
    <row r="72" spans="1:8" x14ac:dyDescent="0.25">
      <c r="A72" s="2">
        <v>69</v>
      </c>
      <c r="B72" s="2">
        <v>86062</v>
      </c>
      <c r="C72" s="2">
        <v>1237</v>
      </c>
      <c r="D72">
        <v>14.3729</v>
      </c>
      <c r="E72" s="2">
        <v>85443</v>
      </c>
      <c r="F72">
        <v>0.98501799999999995</v>
      </c>
      <c r="G72">
        <v>16.602</v>
      </c>
      <c r="H72" t="s">
        <v>9</v>
      </c>
    </row>
    <row r="73" spans="1:8" x14ac:dyDescent="0.25">
      <c r="A73" s="2">
        <v>70</v>
      </c>
      <c r="B73" s="2">
        <v>84825</v>
      </c>
      <c r="C73" s="2">
        <v>1323</v>
      </c>
      <c r="D73">
        <v>15.600070000000001</v>
      </c>
      <c r="E73" s="2">
        <v>84163</v>
      </c>
      <c r="F73">
        <v>0.98351169999999999</v>
      </c>
      <c r="G73">
        <v>15.837</v>
      </c>
      <c r="H73" t="s">
        <v>9</v>
      </c>
    </row>
    <row r="74" spans="1:8" x14ac:dyDescent="0.25">
      <c r="A74" s="2">
        <v>71</v>
      </c>
      <c r="B74" s="2">
        <v>83501</v>
      </c>
      <c r="C74" s="2">
        <v>1452</v>
      </c>
      <c r="D74">
        <v>17.390630000000002</v>
      </c>
      <c r="E74" s="2">
        <v>82775</v>
      </c>
      <c r="F74">
        <v>0.98166249999999999</v>
      </c>
      <c r="G74">
        <v>15.08</v>
      </c>
      <c r="H74" t="s">
        <v>9</v>
      </c>
    </row>
    <row r="75" spans="1:8" x14ac:dyDescent="0.25">
      <c r="A75" s="2">
        <v>72</v>
      </c>
      <c r="B75" s="2">
        <v>82049</v>
      </c>
      <c r="C75" s="2">
        <v>1584</v>
      </c>
      <c r="D75">
        <v>19.301069999999999</v>
      </c>
      <c r="E75" s="2">
        <v>81257</v>
      </c>
      <c r="F75">
        <v>0.97951089999999996</v>
      </c>
      <c r="G75">
        <v>14.337999999999999</v>
      </c>
      <c r="H75" t="s">
        <v>9</v>
      </c>
    </row>
    <row r="76" spans="1:8" x14ac:dyDescent="0.25">
      <c r="A76" s="2">
        <v>73</v>
      </c>
      <c r="B76" s="2">
        <v>80466</v>
      </c>
      <c r="C76" s="2">
        <v>1746</v>
      </c>
      <c r="D76">
        <v>21.700600000000001</v>
      </c>
      <c r="E76" s="2">
        <v>79593</v>
      </c>
      <c r="F76">
        <v>0.97715870000000005</v>
      </c>
      <c r="G76">
        <v>13.61</v>
      </c>
      <c r="H76" t="s">
        <v>9</v>
      </c>
    </row>
    <row r="77" spans="1:8" x14ac:dyDescent="0.25">
      <c r="A77" s="2">
        <v>74</v>
      </c>
      <c r="B77" s="2">
        <v>78719</v>
      </c>
      <c r="C77" s="2">
        <v>1890</v>
      </c>
      <c r="D77">
        <v>24.007339999999999</v>
      </c>
      <c r="E77" s="2">
        <v>77775</v>
      </c>
      <c r="F77">
        <v>0.97452510000000003</v>
      </c>
      <c r="G77">
        <v>12.901</v>
      </c>
      <c r="H77" t="s">
        <v>9</v>
      </c>
    </row>
    <row r="78" spans="1:8" x14ac:dyDescent="0.25">
      <c r="A78" s="2">
        <v>75</v>
      </c>
      <c r="B78" s="2">
        <v>76830</v>
      </c>
      <c r="C78" s="2">
        <v>2073</v>
      </c>
      <c r="D78">
        <v>26.978629999999999</v>
      </c>
      <c r="E78" s="2">
        <v>75793</v>
      </c>
      <c r="F78">
        <v>0.9720896</v>
      </c>
      <c r="G78">
        <v>12.206</v>
      </c>
      <c r="H78" t="s">
        <v>9</v>
      </c>
    </row>
    <row r="79" spans="1:8" x14ac:dyDescent="0.25">
      <c r="A79" s="2">
        <v>76</v>
      </c>
      <c r="B79" s="2">
        <v>74757</v>
      </c>
      <c r="C79" s="2">
        <v>2158</v>
      </c>
      <c r="D79">
        <v>28.868020000000001</v>
      </c>
      <c r="E79" s="2">
        <v>73678</v>
      </c>
      <c r="F79">
        <v>0.96963339999999998</v>
      </c>
      <c r="G79">
        <v>11.531000000000001</v>
      </c>
      <c r="H79" t="s">
        <v>9</v>
      </c>
    </row>
    <row r="80" spans="1:8" x14ac:dyDescent="0.25">
      <c r="A80" s="2">
        <v>77</v>
      </c>
      <c r="B80" s="2">
        <v>72599</v>
      </c>
      <c r="C80" s="2">
        <v>2317</v>
      </c>
      <c r="D80">
        <v>31.90971</v>
      </c>
      <c r="E80" s="2">
        <v>71440</v>
      </c>
      <c r="F80">
        <v>0.96605830000000004</v>
      </c>
      <c r="G80">
        <v>10.858000000000001</v>
      </c>
      <c r="H80" t="s">
        <v>9</v>
      </c>
    </row>
    <row r="81" spans="1:8" x14ac:dyDescent="0.25">
      <c r="A81" s="2">
        <v>78</v>
      </c>
      <c r="B81" s="2">
        <v>70282</v>
      </c>
      <c r="C81" s="2">
        <v>2533</v>
      </c>
      <c r="D81">
        <v>36.040700000000001</v>
      </c>
      <c r="E81" s="2">
        <v>69016</v>
      </c>
      <c r="F81">
        <v>0.96144940000000001</v>
      </c>
      <c r="G81">
        <v>10.199999999999999</v>
      </c>
      <c r="H81" t="s">
        <v>9</v>
      </c>
    </row>
    <row r="82" spans="1:8" x14ac:dyDescent="0.25">
      <c r="A82" s="2">
        <v>79</v>
      </c>
      <c r="B82" s="2">
        <v>67749</v>
      </c>
      <c r="C82" s="2">
        <v>2788</v>
      </c>
      <c r="D82">
        <v>41.154290000000003</v>
      </c>
      <c r="E82" s="2">
        <v>66355</v>
      </c>
      <c r="F82">
        <v>0.95643710000000004</v>
      </c>
      <c r="G82">
        <v>9.5619999999999994</v>
      </c>
      <c r="H82" t="s">
        <v>9</v>
      </c>
    </row>
    <row r="83" spans="1:8" x14ac:dyDescent="0.25">
      <c r="A83" s="2">
        <v>80</v>
      </c>
      <c r="B83" s="2">
        <v>64961</v>
      </c>
      <c r="C83" s="2">
        <v>2993</v>
      </c>
      <c r="D83">
        <v>46.07497</v>
      </c>
      <c r="E83" s="2">
        <v>63464</v>
      </c>
      <c r="F83">
        <v>0.95031679999999996</v>
      </c>
      <c r="G83">
        <v>8.9510000000000005</v>
      </c>
      <c r="H83" t="s">
        <v>9</v>
      </c>
    </row>
    <row r="84" spans="1:8" x14ac:dyDescent="0.25">
      <c r="A84" s="2">
        <v>81</v>
      </c>
      <c r="B84" s="2">
        <v>61968</v>
      </c>
      <c r="C84" s="2">
        <v>3313</v>
      </c>
      <c r="D84">
        <v>53.465629999999997</v>
      </c>
      <c r="E84" s="2">
        <v>60311</v>
      </c>
      <c r="F84">
        <v>0.94350710000000004</v>
      </c>
      <c r="G84">
        <v>8.36</v>
      </c>
      <c r="H84" t="s">
        <v>9</v>
      </c>
    </row>
    <row r="85" spans="1:8" x14ac:dyDescent="0.25">
      <c r="A85" s="2">
        <v>82</v>
      </c>
      <c r="B85" s="2">
        <v>58655</v>
      </c>
      <c r="C85" s="2">
        <v>3501</v>
      </c>
      <c r="D85">
        <v>59.691119999999998</v>
      </c>
      <c r="E85" s="2">
        <v>56904</v>
      </c>
      <c r="F85">
        <v>0.93689219999999995</v>
      </c>
      <c r="G85">
        <v>7.8040000000000003</v>
      </c>
      <c r="H85" t="s">
        <v>9</v>
      </c>
    </row>
    <row r="86" spans="1:8" x14ac:dyDescent="0.25">
      <c r="A86" s="2">
        <v>83</v>
      </c>
      <c r="B86" s="2">
        <v>55154</v>
      </c>
      <c r="C86" s="2">
        <v>3681</v>
      </c>
      <c r="D86">
        <v>66.741389999999996</v>
      </c>
      <c r="E86" s="2">
        <v>53313</v>
      </c>
      <c r="F86">
        <v>0.92914300000000005</v>
      </c>
      <c r="G86">
        <v>7.2670000000000003</v>
      </c>
      <c r="H86" t="s">
        <v>9</v>
      </c>
    </row>
    <row r="87" spans="1:8" x14ac:dyDescent="0.25">
      <c r="A87" s="2">
        <v>84</v>
      </c>
      <c r="B87" s="2">
        <v>51473</v>
      </c>
      <c r="C87" s="2">
        <v>3874</v>
      </c>
      <c r="D87">
        <v>75.266909999999996</v>
      </c>
      <c r="E87" s="2">
        <v>49535</v>
      </c>
      <c r="F87">
        <v>0.92101230000000001</v>
      </c>
      <c r="G87">
        <v>6.7510000000000003</v>
      </c>
      <c r="H87" t="s">
        <v>9</v>
      </c>
    </row>
    <row r="88" spans="1:8" x14ac:dyDescent="0.25">
      <c r="A88" s="2">
        <v>85</v>
      </c>
      <c r="B88" s="2">
        <v>47598</v>
      </c>
      <c r="C88" s="2">
        <v>3951</v>
      </c>
      <c r="D88">
        <v>83.011319999999998</v>
      </c>
      <c r="E88" s="2">
        <v>45623</v>
      </c>
      <c r="F88">
        <v>0.91196359999999999</v>
      </c>
      <c r="G88">
        <v>6.26</v>
      </c>
      <c r="H88" t="s">
        <v>9</v>
      </c>
    </row>
    <row r="89" spans="1:8" x14ac:dyDescent="0.25">
      <c r="A89" s="2">
        <v>86</v>
      </c>
      <c r="B89" s="2">
        <v>43647</v>
      </c>
      <c r="C89" s="2">
        <v>4082</v>
      </c>
      <c r="D89">
        <v>93.516390000000001</v>
      </c>
      <c r="E89" s="2">
        <v>41606</v>
      </c>
      <c r="F89">
        <v>0.90011490000000005</v>
      </c>
      <c r="G89">
        <v>5.7809999999999997</v>
      </c>
      <c r="H89" t="s">
        <v>9</v>
      </c>
    </row>
    <row r="90" spans="1:8" x14ac:dyDescent="0.25">
      <c r="A90" s="2">
        <v>87</v>
      </c>
      <c r="B90" s="2">
        <v>39565</v>
      </c>
      <c r="C90" s="2">
        <v>4230</v>
      </c>
      <c r="D90">
        <v>106.91085</v>
      </c>
      <c r="E90" s="2">
        <v>37450</v>
      </c>
      <c r="F90">
        <v>0.88592269999999995</v>
      </c>
      <c r="G90">
        <v>5.3259999999999996</v>
      </c>
      <c r="H90" t="s">
        <v>9</v>
      </c>
    </row>
    <row r="91" spans="1:8" x14ac:dyDescent="0.25">
      <c r="A91" s="2">
        <v>88</v>
      </c>
      <c r="B91" s="2">
        <v>35335</v>
      </c>
      <c r="C91" s="2">
        <v>4315</v>
      </c>
      <c r="D91">
        <v>122.10169</v>
      </c>
      <c r="E91" s="2">
        <v>33178</v>
      </c>
      <c r="F91">
        <v>0.87039169999999999</v>
      </c>
      <c r="G91">
        <v>4.9039999999999999</v>
      </c>
      <c r="H91" t="s">
        <v>9</v>
      </c>
    </row>
    <row r="92" spans="1:8" x14ac:dyDescent="0.25">
      <c r="A92" s="2">
        <v>89</v>
      </c>
      <c r="B92" s="2">
        <v>31021</v>
      </c>
      <c r="C92" s="2">
        <v>4286</v>
      </c>
      <c r="D92">
        <v>138.15902</v>
      </c>
      <c r="E92" s="2">
        <v>28878</v>
      </c>
      <c r="F92">
        <v>0.85369839999999997</v>
      </c>
      <c r="G92">
        <v>4.5170000000000003</v>
      </c>
      <c r="H92" t="s">
        <v>9</v>
      </c>
    </row>
    <row r="93" spans="1:8" x14ac:dyDescent="0.25">
      <c r="A93" s="2">
        <v>90</v>
      </c>
      <c r="B93" s="2">
        <v>26735</v>
      </c>
      <c r="C93" s="2">
        <v>4164</v>
      </c>
      <c r="D93">
        <v>155.74941000000001</v>
      </c>
      <c r="E93" s="2">
        <v>24653</v>
      </c>
      <c r="F93">
        <v>0.83556739999999996</v>
      </c>
      <c r="G93">
        <v>4.16</v>
      </c>
      <c r="H93" t="s">
        <v>9</v>
      </c>
    </row>
    <row r="94" spans="1:8" x14ac:dyDescent="0.25">
      <c r="A94" s="2">
        <v>91</v>
      </c>
      <c r="B94" s="2">
        <v>22571</v>
      </c>
      <c r="C94" s="2">
        <v>3944</v>
      </c>
      <c r="D94">
        <v>174.71771000000001</v>
      </c>
      <c r="E94" s="2">
        <v>20599</v>
      </c>
      <c r="F94">
        <v>0.81641960000000002</v>
      </c>
      <c r="G94">
        <v>3.8359999999999999</v>
      </c>
      <c r="H94" t="s">
        <v>9</v>
      </c>
    </row>
    <row r="95" spans="1:8" x14ac:dyDescent="0.25">
      <c r="A95" s="2">
        <v>92</v>
      </c>
      <c r="B95" s="2">
        <v>18628</v>
      </c>
      <c r="C95" s="2">
        <v>3620</v>
      </c>
      <c r="D95">
        <v>194.31932</v>
      </c>
      <c r="E95" s="2">
        <v>16818</v>
      </c>
      <c r="F95">
        <v>0.79718029999999995</v>
      </c>
      <c r="G95">
        <v>3.5419999999999998</v>
      </c>
      <c r="H95" t="s">
        <v>9</v>
      </c>
    </row>
    <row r="96" spans="1:8" x14ac:dyDescent="0.25">
      <c r="A96" s="2">
        <v>93</v>
      </c>
      <c r="B96" s="2">
        <v>15008</v>
      </c>
      <c r="C96" s="2">
        <v>3202</v>
      </c>
      <c r="D96">
        <v>213.37019000000001</v>
      </c>
      <c r="E96" s="2">
        <v>13407</v>
      </c>
      <c r="F96">
        <v>0.77633620000000003</v>
      </c>
      <c r="G96">
        <v>3.2759999999999998</v>
      </c>
      <c r="H96" t="s">
        <v>9</v>
      </c>
    </row>
    <row r="97" spans="1:8" x14ac:dyDescent="0.25">
      <c r="A97" s="2">
        <v>94</v>
      </c>
      <c r="B97" s="2">
        <v>11806</v>
      </c>
      <c r="C97" s="2">
        <v>2795</v>
      </c>
      <c r="D97">
        <v>236.74941999999999</v>
      </c>
      <c r="E97" s="2">
        <v>10408</v>
      </c>
      <c r="F97">
        <v>0.75456719999999999</v>
      </c>
      <c r="G97">
        <v>3.0289999999999999</v>
      </c>
      <c r="H97" t="s">
        <v>9</v>
      </c>
    </row>
    <row r="98" spans="1:8" x14ac:dyDescent="0.25">
      <c r="A98" s="2">
        <v>95</v>
      </c>
      <c r="B98" s="2">
        <v>9011</v>
      </c>
      <c r="C98" s="2">
        <v>2314</v>
      </c>
      <c r="D98">
        <v>256.80968999999999</v>
      </c>
      <c r="E98" s="2">
        <v>7854</v>
      </c>
      <c r="F98">
        <v>0.73417710000000003</v>
      </c>
      <c r="G98">
        <v>2.8130000000000002</v>
      </c>
      <c r="H98" t="s">
        <v>9</v>
      </c>
    </row>
    <row r="99" spans="1:8" x14ac:dyDescent="0.25">
      <c r="A99" s="2">
        <v>96</v>
      </c>
      <c r="B99" s="2">
        <v>6697</v>
      </c>
      <c r="C99" s="2">
        <v>1861</v>
      </c>
      <c r="D99">
        <v>277.95062999999999</v>
      </c>
      <c r="E99" s="2">
        <v>5766</v>
      </c>
      <c r="F99">
        <v>0.7131402</v>
      </c>
      <c r="G99">
        <v>2.6120000000000001</v>
      </c>
      <c r="H99" t="s">
        <v>9</v>
      </c>
    </row>
    <row r="100" spans="1:8" x14ac:dyDescent="0.25">
      <c r="A100" s="2">
        <v>97</v>
      </c>
      <c r="B100" s="2">
        <v>4835</v>
      </c>
      <c r="C100" s="2">
        <v>1447</v>
      </c>
      <c r="D100">
        <v>299.19853999999998</v>
      </c>
      <c r="E100" s="2">
        <v>4112</v>
      </c>
      <c r="F100">
        <v>0.69176970000000004</v>
      </c>
      <c r="G100">
        <v>2.4249999999999998</v>
      </c>
      <c r="H100" t="s">
        <v>9</v>
      </c>
    </row>
    <row r="101" spans="1:8" x14ac:dyDescent="0.25">
      <c r="A101" s="2">
        <v>98</v>
      </c>
      <c r="B101" s="2">
        <v>3389</v>
      </c>
      <c r="C101" s="2">
        <v>1088</v>
      </c>
      <c r="D101">
        <v>321.11817000000002</v>
      </c>
      <c r="E101" s="2">
        <v>2845</v>
      </c>
      <c r="F101">
        <v>0.66940060000000001</v>
      </c>
      <c r="G101">
        <v>2.2469999999999999</v>
      </c>
      <c r="H101" t="s">
        <v>9</v>
      </c>
    </row>
    <row r="102" spans="1:8" x14ac:dyDescent="0.25">
      <c r="A102" s="2">
        <v>99</v>
      </c>
      <c r="B102" s="2">
        <v>2300</v>
      </c>
      <c r="C102" s="2">
        <v>793</v>
      </c>
      <c r="D102">
        <v>344.56544000000002</v>
      </c>
      <c r="E102" s="2">
        <v>1904</v>
      </c>
      <c r="F102">
        <v>0.64362200000000003</v>
      </c>
      <c r="G102">
        <v>2.073</v>
      </c>
      <c r="H102" t="s">
        <v>9</v>
      </c>
    </row>
    <row r="103" spans="1:8" x14ac:dyDescent="0.25">
      <c r="A103" s="2">
        <v>100</v>
      </c>
      <c r="B103" s="2">
        <v>1508</v>
      </c>
      <c r="C103" s="2">
        <v>565</v>
      </c>
      <c r="D103">
        <v>374.40046000000001</v>
      </c>
      <c r="E103" s="2">
        <v>1226</v>
      </c>
      <c r="F103">
        <v>0.61191499999999999</v>
      </c>
      <c r="G103">
        <v>1.901</v>
      </c>
      <c r="H103" t="s">
        <v>9</v>
      </c>
    </row>
    <row r="104" spans="1:8" x14ac:dyDescent="0.25">
      <c r="A104" s="2">
        <v>101</v>
      </c>
      <c r="B104" s="2">
        <v>943</v>
      </c>
      <c r="C104" s="2">
        <v>387</v>
      </c>
      <c r="D104">
        <v>409.95940000000002</v>
      </c>
      <c r="E104" s="2">
        <v>750</v>
      </c>
      <c r="F104">
        <v>0.57777880000000004</v>
      </c>
      <c r="G104">
        <v>1.7390000000000001</v>
      </c>
      <c r="H104" t="s">
        <v>9</v>
      </c>
    </row>
    <row r="105" spans="1:8" x14ac:dyDescent="0.25">
      <c r="A105" s="2">
        <v>102</v>
      </c>
      <c r="B105" s="2">
        <v>557</v>
      </c>
      <c r="C105" s="2">
        <v>247</v>
      </c>
      <c r="D105">
        <v>443.00261</v>
      </c>
      <c r="E105" s="2">
        <v>433</v>
      </c>
      <c r="F105">
        <v>0.5449389</v>
      </c>
      <c r="G105">
        <v>1.599</v>
      </c>
      <c r="H105" t="s">
        <v>9</v>
      </c>
    </row>
    <row r="106" spans="1:8" x14ac:dyDescent="0.25">
      <c r="A106" s="2">
        <v>103</v>
      </c>
      <c r="B106" s="2">
        <v>310</v>
      </c>
      <c r="C106" s="2">
        <v>148</v>
      </c>
      <c r="D106">
        <v>476.71021999999999</v>
      </c>
      <c r="E106" s="2">
        <v>236</v>
      </c>
      <c r="F106">
        <v>0.5115767</v>
      </c>
      <c r="G106">
        <v>1.474</v>
      </c>
      <c r="H106" t="s">
        <v>9</v>
      </c>
    </row>
    <row r="107" spans="1:8" x14ac:dyDescent="0.25">
      <c r="A107" s="2">
        <v>104</v>
      </c>
      <c r="B107" s="2">
        <v>162</v>
      </c>
      <c r="C107" s="2">
        <v>83</v>
      </c>
      <c r="D107">
        <v>510.80691000000002</v>
      </c>
      <c r="E107" s="2">
        <v>121</v>
      </c>
      <c r="F107">
        <v>0.47796119999999997</v>
      </c>
      <c r="G107">
        <v>1.36</v>
      </c>
      <c r="H107" t="s">
        <v>9</v>
      </c>
    </row>
    <row r="108" spans="1:8" x14ac:dyDescent="0.25">
      <c r="A108" s="2">
        <v>105</v>
      </c>
      <c r="B108" s="2">
        <v>79</v>
      </c>
      <c r="C108" s="2">
        <v>43</v>
      </c>
      <c r="D108">
        <v>544.99875999999995</v>
      </c>
      <c r="E108" s="2">
        <v>58</v>
      </c>
      <c r="F108">
        <v>0.44437130000000002</v>
      </c>
      <c r="G108">
        <v>1.2589999999999999</v>
      </c>
      <c r="H108" t="s">
        <v>9</v>
      </c>
    </row>
    <row r="109" spans="1:8" x14ac:dyDescent="0.25">
      <c r="A109" s="2">
        <v>106</v>
      </c>
      <c r="B109" s="2">
        <v>36</v>
      </c>
      <c r="C109" s="2">
        <v>21</v>
      </c>
      <c r="D109">
        <v>578.99113</v>
      </c>
      <c r="E109" s="2">
        <v>26</v>
      </c>
      <c r="F109">
        <v>0.41108349999999999</v>
      </c>
      <c r="G109">
        <v>1.1679999999999999</v>
      </c>
      <c r="H109" t="s">
        <v>9</v>
      </c>
    </row>
    <row r="110" spans="1:8" x14ac:dyDescent="0.25">
      <c r="A110" s="2">
        <v>107</v>
      </c>
      <c r="B110" s="2">
        <v>15</v>
      </c>
      <c r="C110" s="2">
        <v>9</v>
      </c>
      <c r="D110">
        <v>612.49165000000005</v>
      </c>
      <c r="E110" s="2">
        <v>11</v>
      </c>
      <c r="F110">
        <v>0.37836560000000002</v>
      </c>
      <c r="G110">
        <v>1.087</v>
      </c>
      <c r="H110" t="s">
        <v>9</v>
      </c>
    </row>
    <row r="111" spans="1:8" x14ac:dyDescent="0.25">
      <c r="A111" s="2">
        <v>108</v>
      </c>
      <c r="B111" s="2">
        <v>6</v>
      </c>
      <c r="C111" s="2">
        <v>4</v>
      </c>
      <c r="D111">
        <v>645.22826999999995</v>
      </c>
      <c r="E111" s="2">
        <v>4</v>
      </c>
      <c r="F111">
        <v>0.34646519999999997</v>
      </c>
      <c r="G111">
        <v>1.014</v>
      </c>
      <c r="H111" t="s">
        <v>9</v>
      </c>
    </row>
    <row r="112" spans="1:8" x14ac:dyDescent="0.25">
      <c r="A112" s="2">
        <v>109</v>
      </c>
      <c r="B112" s="2">
        <v>2</v>
      </c>
      <c r="C112" s="2">
        <v>1</v>
      </c>
      <c r="D112">
        <v>676.94844999999998</v>
      </c>
      <c r="E112" s="2">
        <v>1</v>
      </c>
      <c r="F112">
        <v>0.315608</v>
      </c>
      <c r="G112">
        <v>0.95</v>
      </c>
      <c r="H112" t="s">
        <v>9</v>
      </c>
    </row>
    <row r="113" spans="1:8" x14ac:dyDescent="0.25">
      <c r="A113" s="2">
        <v>110</v>
      </c>
      <c r="B113" s="2">
        <v>1</v>
      </c>
      <c r="C113" s="2">
        <v>0</v>
      </c>
      <c r="D113">
        <v>707.43335999999999</v>
      </c>
      <c r="E113" s="2">
        <v>0</v>
      </c>
      <c r="F113">
        <v>0.28598770000000001</v>
      </c>
      <c r="G113">
        <v>0.89300000000000002</v>
      </c>
      <c r="H113" t="s">
        <v>9</v>
      </c>
    </row>
    <row r="114" spans="1:8" x14ac:dyDescent="0.25">
      <c r="A114" s="2">
        <v>111</v>
      </c>
      <c r="B114" s="2">
        <v>0</v>
      </c>
      <c r="C114" s="2">
        <v>0</v>
      </c>
      <c r="D114">
        <v>736.49914000000001</v>
      </c>
      <c r="E114" s="2">
        <v>0</v>
      </c>
      <c r="F114">
        <v>0.25776490000000002</v>
      </c>
      <c r="G114">
        <v>0.84199999999999997</v>
      </c>
      <c r="H114" t="s">
        <v>9</v>
      </c>
    </row>
    <row r="115" spans="1:8" x14ac:dyDescent="0.25">
      <c r="A115" s="2">
        <v>112</v>
      </c>
      <c r="B115" s="2">
        <v>0</v>
      </c>
      <c r="C115" s="2">
        <v>0</v>
      </c>
      <c r="D115">
        <v>764.00322000000006</v>
      </c>
      <c r="E115" s="2">
        <v>0</v>
      </c>
      <c r="F115">
        <v>0.23106370000000001</v>
      </c>
      <c r="G115">
        <v>0.79700000000000004</v>
      </c>
      <c r="H115" t="s">
        <v>9</v>
      </c>
    </row>
    <row r="116" spans="1:8" x14ac:dyDescent="0.25">
      <c r="A116" s="2">
        <v>113</v>
      </c>
      <c r="B116" s="2">
        <v>0</v>
      </c>
      <c r="C116" s="2">
        <v>0</v>
      </c>
      <c r="D116">
        <v>789.83956000000001</v>
      </c>
      <c r="E116" s="2">
        <v>0</v>
      </c>
      <c r="F116">
        <v>0.20597460000000001</v>
      </c>
      <c r="G116">
        <v>0.75700000000000001</v>
      </c>
      <c r="H116" t="s">
        <v>9</v>
      </c>
    </row>
    <row r="117" spans="1:8" x14ac:dyDescent="0.25">
      <c r="A117" s="2">
        <v>114</v>
      </c>
      <c r="B117" s="2">
        <v>0</v>
      </c>
      <c r="C117" s="2">
        <v>0</v>
      </c>
      <c r="D117">
        <v>813.94299000000001</v>
      </c>
      <c r="E117" s="2">
        <v>0</v>
      </c>
      <c r="F117">
        <v>0.18255260000000001</v>
      </c>
      <c r="G117">
        <v>0.72099999999999997</v>
      </c>
      <c r="H117" t="s">
        <v>9</v>
      </c>
    </row>
    <row r="118" spans="1:8" x14ac:dyDescent="0.25">
      <c r="A118" s="2">
        <v>115</v>
      </c>
      <c r="B118" s="2">
        <v>0</v>
      </c>
      <c r="C118" s="2">
        <v>0</v>
      </c>
      <c r="D118">
        <v>836.28242999999998</v>
      </c>
      <c r="E118" s="2">
        <v>0</v>
      </c>
      <c r="F118">
        <v>0.16082250000000001</v>
      </c>
      <c r="G118">
        <v>0.69</v>
      </c>
      <c r="H118" t="s">
        <v>9</v>
      </c>
    </row>
    <row r="119" spans="1:8" x14ac:dyDescent="0.25">
      <c r="A119" s="2">
        <v>116</v>
      </c>
      <c r="B119" s="2">
        <v>0</v>
      </c>
      <c r="C119" s="2">
        <v>0</v>
      </c>
      <c r="D119">
        <v>856.86108999999999</v>
      </c>
      <c r="E119" s="2">
        <v>0</v>
      </c>
      <c r="F119">
        <v>0.14077899999999999</v>
      </c>
      <c r="G119">
        <v>0.66300000000000003</v>
      </c>
      <c r="H119" t="s">
        <v>9</v>
      </c>
    </row>
    <row r="120" spans="1:8" x14ac:dyDescent="0.25">
      <c r="A120" s="2">
        <v>117</v>
      </c>
      <c r="B120" s="2">
        <v>0</v>
      </c>
      <c r="C120" s="2">
        <v>0</v>
      </c>
      <c r="D120">
        <v>875.70764999999994</v>
      </c>
      <c r="E120" s="2">
        <v>0</v>
      </c>
      <c r="F120">
        <v>0.1223944</v>
      </c>
      <c r="G120">
        <v>0.63900000000000001</v>
      </c>
      <c r="H120" t="s">
        <v>9</v>
      </c>
    </row>
    <row r="121" spans="1:8" x14ac:dyDescent="0.25">
      <c r="A121" s="2">
        <v>118</v>
      </c>
      <c r="B121" s="2">
        <v>0</v>
      </c>
      <c r="C121" s="2">
        <v>0</v>
      </c>
      <c r="D121">
        <v>892.87536999999998</v>
      </c>
      <c r="E121" s="2">
        <v>0</v>
      </c>
      <c r="F121">
        <v>0.1056192</v>
      </c>
      <c r="G121">
        <v>0.61799999999999999</v>
      </c>
      <c r="H121" t="s">
        <v>9</v>
      </c>
    </row>
    <row r="122" spans="1:8" x14ac:dyDescent="0.25">
      <c r="A122" s="2">
        <v>119</v>
      </c>
      <c r="B122" s="2">
        <v>0</v>
      </c>
      <c r="C122" s="2">
        <v>0</v>
      </c>
      <c r="D122">
        <v>908.43416000000002</v>
      </c>
      <c r="E122" s="2">
        <v>0</v>
      </c>
      <c r="F122">
        <v>9.03886E-2</v>
      </c>
      <c r="G122">
        <v>0.59899999999999998</v>
      </c>
      <c r="H122" t="s">
        <v>9</v>
      </c>
    </row>
    <row r="123" spans="1:8" x14ac:dyDescent="0.25">
      <c r="A123" s="88" t="s">
        <v>10</v>
      </c>
      <c r="B123" s="89"/>
      <c r="C123" s="89"/>
      <c r="D123" s="89"/>
      <c r="E123" s="89"/>
      <c r="F123" s="89"/>
      <c r="G123" s="89"/>
      <c r="H123" s="89"/>
    </row>
  </sheetData>
  <mergeCells count="2">
    <mergeCell ref="A1:H1"/>
    <mergeCell ref="A123:H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3A49-EA44-4963-BCFF-524C51BD3A2F}">
  <dimension ref="A1:S171"/>
  <sheetViews>
    <sheetView topLeftCell="B1" zoomScale="63" workbookViewId="0">
      <selection activeCell="R12" sqref="R12"/>
    </sheetView>
  </sheetViews>
  <sheetFormatPr defaultRowHeight="15" x14ac:dyDescent="0.25"/>
  <cols>
    <col min="1" max="1" width="16.28515625" customWidth="1"/>
    <col min="2" max="2" width="34.42578125" customWidth="1"/>
    <col min="3" max="3" width="24.28515625" customWidth="1"/>
    <col min="4" max="4" width="24.85546875" customWidth="1"/>
    <col min="7" max="7" width="19.85546875" customWidth="1"/>
    <col min="8" max="8" width="20.140625" customWidth="1"/>
    <col min="9" max="9" width="18" customWidth="1"/>
    <col min="12" max="13" width="16.7109375" customWidth="1"/>
    <col min="14" max="14" width="17.5703125" customWidth="1"/>
    <col min="17" max="17" width="15.7109375" customWidth="1"/>
    <col min="18" max="18" width="15.28515625" customWidth="1"/>
    <col min="19" max="19" width="16.28515625" customWidth="1"/>
  </cols>
  <sheetData>
    <row r="1" spans="1:19" x14ac:dyDescent="0.25">
      <c r="G1" s="90" t="s">
        <v>29</v>
      </c>
      <c r="H1" s="91"/>
      <c r="I1" s="91"/>
      <c r="L1" s="91" t="s">
        <v>30</v>
      </c>
      <c r="M1" s="91"/>
      <c r="N1" s="91"/>
      <c r="Q1" s="91" t="s">
        <v>31</v>
      </c>
      <c r="R1" s="91"/>
      <c r="S1" s="91"/>
    </row>
    <row r="2" spans="1:19" ht="30" x14ac:dyDescent="0.25">
      <c r="B2" t="s">
        <v>22</v>
      </c>
      <c r="C2" s="17" t="s">
        <v>23</v>
      </c>
      <c r="D2" s="17" t="s">
        <v>24</v>
      </c>
      <c r="G2" t="s">
        <v>26</v>
      </c>
      <c r="H2" t="s">
        <v>27</v>
      </c>
      <c r="I2" t="s">
        <v>28</v>
      </c>
      <c r="L2" t="s">
        <v>26</v>
      </c>
      <c r="M2" t="s">
        <v>27</v>
      </c>
      <c r="N2" t="s">
        <v>28</v>
      </c>
      <c r="Q2" t="s">
        <v>26</v>
      </c>
      <c r="R2" t="s">
        <v>27</v>
      </c>
      <c r="S2" t="s">
        <v>28</v>
      </c>
    </row>
    <row r="3" spans="1:19" x14ac:dyDescent="0.25">
      <c r="A3" s="15" t="s">
        <v>14</v>
      </c>
      <c r="B3" s="5" t="s">
        <v>12</v>
      </c>
      <c r="C3" s="3" t="s">
        <v>12</v>
      </c>
      <c r="D3" s="3" t="s">
        <v>12</v>
      </c>
      <c r="G3" s="22"/>
      <c r="H3" s="22"/>
      <c r="I3" s="22"/>
      <c r="L3" s="22"/>
      <c r="M3" s="22"/>
      <c r="N3" s="22"/>
      <c r="Q3" s="22"/>
      <c r="R3" s="22"/>
      <c r="S3" s="22"/>
    </row>
    <row r="4" spans="1:19" ht="30" x14ac:dyDescent="0.25">
      <c r="A4" s="12"/>
      <c r="B4" s="21" t="s">
        <v>13</v>
      </c>
      <c r="C4" s="9" t="s">
        <v>13</v>
      </c>
      <c r="D4" s="9" t="s">
        <v>13</v>
      </c>
      <c r="G4" s="22"/>
      <c r="H4" s="22"/>
      <c r="I4" s="22"/>
      <c r="L4" s="22"/>
      <c r="M4" s="22"/>
      <c r="N4" s="22"/>
      <c r="Q4" s="22"/>
      <c r="R4" s="22"/>
      <c r="S4" s="22"/>
    </row>
    <row r="5" spans="1:19" x14ac:dyDescent="0.25">
      <c r="A5" s="14" t="s">
        <v>15</v>
      </c>
      <c r="B5" s="4">
        <v>1</v>
      </c>
      <c r="C5" s="10">
        <v>1</v>
      </c>
      <c r="D5" s="10">
        <v>1</v>
      </c>
      <c r="G5" s="4"/>
      <c r="H5" s="10"/>
      <c r="I5" s="10"/>
      <c r="L5" s="4"/>
      <c r="M5" s="10"/>
      <c r="N5" s="10"/>
      <c r="Q5" s="4"/>
      <c r="R5" s="10"/>
      <c r="S5" s="10"/>
    </row>
    <row r="6" spans="1:19" x14ac:dyDescent="0.25">
      <c r="A6" s="14" t="s">
        <v>16</v>
      </c>
      <c r="B6" s="4">
        <v>20</v>
      </c>
      <c r="C6" s="10">
        <v>20</v>
      </c>
      <c r="D6" s="10">
        <v>20</v>
      </c>
      <c r="G6" s="4"/>
      <c r="H6" s="10"/>
      <c r="I6" s="10"/>
      <c r="L6" s="4"/>
      <c r="M6" s="10"/>
      <c r="N6" s="10"/>
      <c r="Q6" s="4"/>
      <c r="R6" s="10"/>
      <c r="S6" s="10"/>
    </row>
    <row r="7" spans="1:19" x14ac:dyDescent="0.25">
      <c r="A7" s="14" t="s">
        <v>17</v>
      </c>
      <c r="B7" s="4">
        <v>40</v>
      </c>
      <c r="C7" s="10">
        <v>40</v>
      </c>
      <c r="D7" s="10">
        <v>40</v>
      </c>
      <c r="G7" s="4"/>
      <c r="H7" s="10"/>
      <c r="I7" s="10"/>
      <c r="L7" s="4"/>
      <c r="M7" s="10"/>
      <c r="N7" s="10"/>
      <c r="Q7" s="4"/>
      <c r="R7" s="10"/>
      <c r="S7" s="10"/>
    </row>
    <row r="8" spans="1:19" x14ac:dyDescent="0.25">
      <c r="A8" s="14" t="s">
        <v>18</v>
      </c>
      <c r="B8" s="4">
        <v>3.3</v>
      </c>
      <c r="C8" s="10">
        <v>3.3</v>
      </c>
      <c r="D8" s="10">
        <v>3.3</v>
      </c>
      <c r="G8" s="4"/>
      <c r="H8" s="10"/>
      <c r="I8" s="10"/>
      <c r="L8" s="4"/>
      <c r="M8" s="10"/>
      <c r="N8" s="10"/>
      <c r="Q8" s="4"/>
      <c r="R8" s="10"/>
      <c r="S8" s="10"/>
    </row>
    <row r="9" spans="1:19" x14ac:dyDescent="0.25">
      <c r="A9" s="14" t="s">
        <v>19</v>
      </c>
      <c r="B9" s="4">
        <v>0.115618</v>
      </c>
      <c r="C9" s="10">
        <v>0.115618</v>
      </c>
      <c r="D9" s="10">
        <v>0.115618</v>
      </c>
      <c r="G9" s="4"/>
      <c r="H9" s="10"/>
      <c r="I9" s="10"/>
      <c r="L9" s="4"/>
      <c r="M9" s="10"/>
      <c r="N9" s="10"/>
      <c r="Q9" s="4"/>
      <c r="R9" s="10"/>
      <c r="S9" s="10"/>
    </row>
    <row r="10" spans="1:19" x14ac:dyDescent="0.25">
      <c r="A10" s="14" t="s">
        <v>20</v>
      </c>
      <c r="B10" s="4">
        <v>10</v>
      </c>
      <c r="C10" s="10">
        <v>10</v>
      </c>
      <c r="D10" s="10">
        <v>10</v>
      </c>
      <c r="G10" s="4"/>
      <c r="H10" s="10"/>
      <c r="I10" s="10"/>
      <c r="L10" s="4"/>
      <c r="M10" s="10"/>
      <c r="N10" s="10"/>
      <c r="Q10" s="4"/>
      <c r="R10" s="10"/>
      <c r="S10" s="10"/>
    </row>
    <row r="11" spans="1:19" x14ac:dyDescent="0.25">
      <c r="A11" s="14" t="s">
        <v>21</v>
      </c>
      <c r="B11" s="6"/>
      <c r="C11" s="16" t="s">
        <v>25</v>
      </c>
      <c r="D11" s="16" t="s">
        <v>25</v>
      </c>
      <c r="G11" s="6"/>
      <c r="H11" s="16"/>
      <c r="I11" s="16"/>
      <c r="L11" s="6"/>
      <c r="M11" s="16"/>
      <c r="N11" s="16"/>
      <c r="Q11" s="6"/>
      <c r="R11" s="16"/>
      <c r="S11" s="16"/>
    </row>
    <row r="12" spans="1:19" x14ac:dyDescent="0.25">
      <c r="A12" s="11">
        <v>1</v>
      </c>
      <c r="B12" s="7">
        <v>2.1440000000000001E-2</v>
      </c>
      <c r="C12" s="7">
        <v>3.6450000000000003E-2</v>
      </c>
      <c r="D12" s="19">
        <v>5.3600000000000002E-3</v>
      </c>
      <c r="G12" s="23">
        <f>(1+B12)^(-$A12)</f>
        <v>0.97901002506265677</v>
      </c>
      <c r="H12" s="23">
        <f t="shared" ref="H12:I27" si="0">(1+C12)^(-$A12)</f>
        <v>0.9648318780452505</v>
      </c>
      <c r="I12" s="23">
        <f t="shared" si="0"/>
        <v>0.99466857643033335</v>
      </c>
      <c r="L12" s="23">
        <f>G12</f>
        <v>0.97901002506265677</v>
      </c>
      <c r="M12" s="23">
        <f t="shared" ref="M12:N12" si="1">H12</f>
        <v>0.9648318780452505</v>
      </c>
      <c r="N12" s="23">
        <f t="shared" si="1"/>
        <v>0.99466857643033335</v>
      </c>
      <c r="Q12" s="23">
        <f>-LN(L12)</f>
        <v>2.1213396399197375E-2</v>
      </c>
      <c r="R12" s="23">
        <f t="shared" ref="R12:S12" si="2">-LN(M12)</f>
        <v>3.580141246338335E-2</v>
      </c>
      <c r="S12" s="23">
        <f t="shared" si="2"/>
        <v>5.3456863247521337E-3</v>
      </c>
    </row>
    <row r="13" spans="1:19" x14ac:dyDescent="0.25">
      <c r="A13" s="11">
        <v>2</v>
      </c>
      <c r="B13" s="7">
        <v>2.0910000000000002E-2</v>
      </c>
      <c r="C13" s="7">
        <v>3.5549999999999998E-2</v>
      </c>
      <c r="D13" s="19">
        <v>7.3200000000000001E-3</v>
      </c>
      <c r="G13" s="23">
        <f t="shared" ref="G13:I76" si="3">(1+B13)^(-$A13)</f>
        <v>0.95945604697121312</v>
      </c>
      <c r="H13" s="23">
        <f t="shared" si="0"/>
        <v>0.93251935366402861</v>
      </c>
      <c r="I13" s="23">
        <f t="shared" si="0"/>
        <v>0.98551919253766629</v>
      </c>
      <c r="L13" s="23">
        <f>G13/G12</f>
        <v>0.98002678461827575</v>
      </c>
      <c r="M13" s="23">
        <f t="shared" ref="M13:N13" si="4">H13/H12</f>
        <v>0.96650968410508253</v>
      </c>
      <c r="N13" s="23">
        <f t="shared" si="4"/>
        <v>0.99080157540966829</v>
      </c>
      <c r="Q13" s="23">
        <f t="shared" ref="Q13:Q76" si="5">-LN(L13)</f>
        <v>2.017537644787255E-2</v>
      </c>
      <c r="R13" s="23">
        <f t="shared" ref="R13:R76" si="6">-LN(M13)</f>
        <v>3.4063960616662364E-2</v>
      </c>
      <c r="S13" s="23">
        <f t="shared" ref="S13:S76" si="7">-LN(N13)</f>
        <v>9.2409913301786141E-3</v>
      </c>
    </row>
    <row r="14" spans="1:19" x14ac:dyDescent="0.25">
      <c r="A14" s="11">
        <v>3</v>
      </c>
      <c r="B14" s="7">
        <v>2.1590000000000002E-2</v>
      </c>
      <c r="C14" s="7">
        <v>3.5409999999999997E-2</v>
      </c>
      <c r="D14" s="19">
        <v>9.4999999999999998E-3</v>
      </c>
      <c r="G14" s="23">
        <f t="shared" si="3"/>
        <v>0.93792929492293908</v>
      </c>
      <c r="H14" s="23">
        <f t="shared" si="0"/>
        <v>0.90087168038174936</v>
      </c>
      <c r="I14" s="23">
        <f t="shared" si="0"/>
        <v>0.97203304682133151</v>
      </c>
      <c r="L14" s="23">
        <f t="shared" ref="L14:L77" si="8">G14/G13</f>
        <v>0.97756358708016988</v>
      </c>
      <c r="M14" s="23">
        <f t="shared" ref="M14:M77" si="9">H14/H13</f>
        <v>0.9660621807387374</v>
      </c>
      <c r="N14" s="23">
        <f t="shared" ref="N14:N77" si="10">I14/I13</f>
        <v>0.98631569449032386</v>
      </c>
      <c r="Q14" s="23">
        <f t="shared" si="5"/>
        <v>2.2691938516921226E-2</v>
      </c>
      <c r="R14" s="23">
        <f t="shared" si="6"/>
        <v>3.4527077546474001E-2</v>
      </c>
      <c r="S14" s="23">
        <f t="shared" si="7"/>
        <v>1.3778798657334747E-2</v>
      </c>
    </row>
    <row r="15" spans="1:19" x14ac:dyDescent="0.25">
      <c r="A15" s="11">
        <v>4</v>
      </c>
      <c r="B15" s="7">
        <v>2.239E-2</v>
      </c>
      <c r="C15" s="7">
        <v>3.56E-2</v>
      </c>
      <c r="D15" s="19">
        <v>1.12E-2</v>
      </c>
      <c r="G15" s="23">
        <f t="shared" si="3"/>
        <v>0.91523712457255202</v>
      </c>
      <c r="H15" s="23">
        <f t="shared" si="0"/>
        <v>0.86942441730839159</v>
      </c>
      <c r="I15" s="23">
        <f t="shared" si="0"/>
        <v>0.95642684246585086</v>
      </c>
      <c r="L15" s="23">
        <f t="shared" si="8"/>
        <v>0.97580609703394383</v>
      </c>
      <c r="M15" s="23">
        <f t="shared" si="9"/>
        <v>0.96509240576856425</v>
      </c>
      <c r="N15" s="23">
        <f t="shared" si="10"/>
        <v>0.98394478006018948</v>
      </c>
      <c r="Q15" s="23">
        <f t="shared" si="5"/>
        <v>2.4491383378535059E-2</v>
      </c>
      <c r="R15" s="23">
        <f t="shared" si="6"/>
        <v>3.5531424954462563E-2</v>
      </c>
      <c r="S15" s="23">
        <f t="shared" si="7"/>
        <v>1.6185501329558368E-2</v>
      </c>
    </row>
    <row r="16" spans="1:19" x14ac:dyDescent="0.25">
      <c r="A16" s="13">
        <v>5</v>
      </c>
      <c r="B16" s="8">
        <v>2.315E-2</v>
      </c>
      <c r="C16" s="8">
        <v>3.5880000000000002E-2</v>
      </c>
      <c r="D16" s="20">
        <v>1.2500000000000001E-2</v>
      </c>
      <c r="G16" s="23">
        <f t="shared" si="3"/>
        <v>0.89187390461543348</v>
      </c>
      <c r="H16" s="23">
        <f t="shared" si="0"/>
        <v>0.83840287601220365</v>
      </c>
      <c r="I16" s="23">
        <f t="shared" si="0"/>
        <v>0.93977706194286736</v>
      </c>
      <c r="L16" s="23">
        <f t="shared" si="8"/>
        <v>0.97447304165242421</v>
      </c>
      <c r="M16" s="23">
        <f t="shared" si="9"/>
        <v>0.96431945011134379</v>
      </c>
      <c r="N16" s="23">
        <f t="shared" si="10"/>
        <v>0.98259168418981513</v>
      </c>
      <c r="Q16" s="23">
        <f t="shared" si="5"/>
        <v>2.5858424190978689E-2</v>
      </c>
      <c r="R16" s="23">
        <f t="shared" si="6"/>
        <v>3.6332659482193386E-2</v>
      </c>
      <c r="S16" s="23">
        <f t="shared" si="7"/>
        <v>1.7561622350961568E-2</v>
      </c>
    </row>
    <row r="17" spans="1:19" x14ac:dyDescent="0.25">
      <c r="A17" s="11">
        <v>6</v>
      </c>
      <c r="B17" s="7">
        <v>2.3789999999999999E-2</v>
      </c>
      <c r="C17" s="7">
        <v>3.6159999999999998E-2</v>
      </c>
      <c r="D17" s="19">
        <v>1.38E-2</v>
      </c>
      <c r="G17" s="23">
        <f t="shared" si="3"/>
        <v>0.86842976597303745</v>
      </c>
      <c r="H17" s="23">
        <f t="shared" si="0"/>
        <v>0.80805154239520205</v>
      </c>
      <c r="I17" s="23">
        <f t="shared" si="0"/>
        <v>0.92105651465319893</v>
      </c>
      <c r="L17" s="23">
        <f t="shared" si="8"/>
        <v>0.97371361745077079</v>
      </c>
      <c r="M17" s="23">
        <f t="shared" si="9"/>
        <v>0.96379862893437906</v>
      </c>
      <c r="N17" s="23">
        <f t="shared" si="10"/>
        <v>0.98007979972296178</v>
      </c>
      <c r="Q17" s="23">
        <f t="shared" si="5"/>
        <v>2.6638045832026648E-2</v>
      </c>
      <c r="R17" s="23">
        <f t="shared" si="6"/>
        <v>3.6872897339295586E-2</v>
      </c>
      <c r="S17" s="23">
        <f t="shared" si="7"/>
        <v>2.0121282343886087E-2</v>
      </c>
    </row>
    <row r="18" spans="1:19" x14ac:dyDescent="0.25">
      <c r="A18" s="11">
        <v>7</v>
      </c>
      <c r="B18" s="7">
        <v>2.4369999999999999E-2</v>
      </c>
      <c r="C18" s="7">
        <v>3.6310000000000002E-2</v>
      </c>
      <c r="D18" s="19">
        <v>1.487E-2</v>
      </c>
      <c r="G18" s="23">
        <f t="shared" si="3"/>
        <v>0.8448936425486322</v>
      </c>
      <c r="H18" s="23">
        <f t="shared" si="0"/>
        <v>0.77906227962396557</v>
      </c>
      <c r="I18" s="23">
        <f t="shared" si="0"/>
        <v>0.90183502179677855</v>
      </c>
      <c r="L18" s="23">
        <f t="shared" si="8"/>
        <v>0.97289806919730115</v>
      </c>
      <c r="M18" s="23">
        <f t="shared" si="9"/>
        <v>0.96412448804279571</v>
      </c>
      <c r="N18" s="23">
        <f t="shared" si="10"/>
        <v>0.97913103859467543</v>
      </c>
      <c r="Q18" s="23">
        <f t="shared" si="5"/>
        <v>2.7475961587675388E-2</v>
      </c>
      <c r="R18" s="23">
        <f t="shared" si="6"/>
        <v>3.6534855735198199E-2</v>
      </c>
      <c r="S18" s="23">
        <f t="shared" si="7"/>
        <v>2.108979597589928E-2</v>
      </c>
    </row>
    <row r="19" spans="1:19" x14ac:dyDescent="0.25">
      <c r="A19" s="11">
        <v>8</v>
      </c>
      <c r="B19" s="7">
        <v>2.4910000000000002E-2</v>
      </c>
      <c r="C19" s="7">
        <v>3.662E-2</v>
      </c>
      <c r="D19" s="19">
        <v>1.5939999999999999E-2</v>
      </c>
      <c r="G19" s="23">
        <f t="shared" si="3"/>
        <v>0.82132332309770772</v>
      </c>
      <c r="H19" s="23">
        <f t="shared" si="0"/>
        <v>0.74996903238252977</v>
      </c>
      <c r="I19" s="23">
        <f t="shared" si="0"/>
        <v>0.88116151504644269</v>
      </c>
      <c r="L19" s="23">
        <f t="shared" si="8"/>
        <v>0.97210261947311583</v>
      </c>
      <c r="M19" s="23">
        <f t="shared" si="9"/>
        <v>0.96265606999291709</v>
      </c>
      <c r="N19" s="23">
        <f t="shared" si="10"/>
        <v>0.97707617662801916</v>
      </c>
      <c r="Q19" s="23">
        <f t="shared" si="5"/>
        <v>2.8293904504782977E-2</v>
      </c>
      <c r="R19" s="23">
        <f t="shared" si="6"/>
        <v>3.8059075323200374E-2</v>
      </c>
      <c r="S19" s="23">
        <f t="shared" si="7"/>
        <v>2.3190660042291786E-2</v>
      </c>
    </row>
    <row r="20" spans="1:19" x14ac:dyDescent="0.25">
      <c r="A20" s="11">
        <v>9</v>
      </c>
      <c r="B20" s="7">
        <v>2.5389999999999999E-2</v>
      </c>
      <c r="C20" s="7">
        <v>3.6560000000000002E-2</v>
      </c>
      <c r="D20" s="19">
        <v>1.7010000000000001E-2</v>
      </c>
      <c r="G20" s="23">
        <f t="shared" si="3"/>
        <v>0.79799156460941911</v>
      </c>
      <c r="H20" s="23">
        <f t="shared" si="0"/>
        <v>0.72385234914050733</v>
      </c>
      <c r="I20" s="23">
        <f t="shared" si="0"/>
        <v>0.85915790580703422</v>
      </c>
      <c r="L20" s="23">
        <f t="shared" si="8"/>
        <v>0.97159248029108636</v>
      </c>
      <c r="M20" s="23">
        <f t="shared" si="9"/>
        <v>0.96517631780201119</v>
      </c>
      <c r="N20" s="23">
        <f t="shared" si="10"/>
        <v>0.97502885808823736</v>
      </c>
      <c r="Q20" s="23">
        <f t="shared" si="5"/>
        <v>2.8818821395096592E-2</v>
      </c>
      <c r="R20" s="23">
        <f t="shared" si="6"/>
        <v>3.5444481584894237E-2</v>
      </c>
      <c r="S20" s="23">
        <f t="shared" si="7"/>
        <v>2.5288210383085392E-2</v>
      </c>
    </row>
    <row r="21" spans="1:19" x14ac:dyDescent="0.25">
      <c r="A21" s="13">
        <v>10</v>
      </c>
      <c r="B21" s="8">
        <v>2.572E-2</v>
      </c>
      <c r="C21" s="8">
        <v>3.6519999999999997E-2</v>
      </c>
      <c r="D21" s="20">
        <v>1.7749999999999998E-2</v>
      </c>
      <c r="G21" s="23">
        <f t="shared" si="3"/>
        <v>0.77573210012763327</v>
      </c>
      <c r="H21" s="23">
        <f t="shared" si="0"/>
        <v>0.69859124133433781</v>
      </c>
      <c r="I21" s="23">
        <f t="shared" si="0"/>
        <v>0.83866571546858582</v>
      </c>
      <c r="L21" s="23">
        <f t="shared" si="8"/>
        <v>0.97210563937141259</v>
      </c>
      <c r="M21" s="23">
        <f t="shared" si="9"/>
        <v>0.9651018500718217</v>
      </c>
      <c r="N21" s="23">
        <f t="shared" si="10"/>
        <v>0.97614851682101511</v>
      </c>
      <c r="Q21" s="23">
        <f t="shared" si="5"/>
        <v>2.8290797946333771E-2</v>
      </c>
      <c r="R21" s="23">
        <f t="shared" si="6"/>
        <v>3.552163909666204E-2</v>
      </c>
      <c r="S21" s="23">
        <f t="shared" si="7"/>
        <v>2.4140535271562406E-2</v>
      </c>
    </row>
    <row r="22" spans="1:19" x14ac:dyDescent="0.25">
      <c r="A22" s="11">
        <v>11</v>
      </c>
      <c r="B22" s="7">
        <v>2.6190000000000001E-2</v>
      </c>
      <c r="C22" s="7">
        <v>3.6400000000000002E-2</v>
      </c>
      <c r="D22" s="19">
        <v>1.8329999999999999E-2</v>
      </c>
      <c r="G22" s="23">
        <f t="shared" si="3"/>
        <v>0.75247909559879378</v>
      </c>
      <c r="H22" s="23">
        <f t="shared" si="0"/>
        <v>0.6748364817175817</v>
      </c>
      <c r="I22" s="23">
        <f t="shared" si="0"/>
        <v>0.818890964144808</v>
      </c>
      <c r="L22" s="23">
        <f t="shared" si="8"/>
        <v>0.97002443946175021</v>
      </c>
      <c r="M22" s="23">
        <f t="shared" si="9"/>
        <v>0.96599619604250475</v>
      </c>
      <c r="N22" s="23">
        <f t="shared" si="10"/>
        <v>0.97642117597149047</v>
      </c>
      <c r="Q22" s="23">
        <f t="shared" si="5"/>
        <v>3.0434012480713354E-2</v>
      </c>
      <c r="R22" s="23">
        <f t="shared" si="6"/>
        <v>3.4595382621570366E-2</v>
      </c>
      <c r="S22" s="23">
        <f t="shared" si="7"/>
        <v>2.3861252894852289E-2</v>
      </c>
    </row>
    <row r="23" spans="1:19" x14ac:dyDescent="0.25">
      <c r="A23" s="11">
        <v>12</v>
      </c>
      <c r="B23" s="7">
        <v>2.6519999999999998E-2</v>
      </c>
      <c r="C23" s="7">
        <v>3.6519999999999997E-2</v>
      </c>
      <c r="D23" s="19">
        <v>1.883E-2</v>
      </c>
      <c r="G23" s="23">
        <f t="shared" si="3"/>
        <v>0.73045088002482061</v>
      </c>
      <c r="H23" s="23">
        <f t="shared" si="0"/>
        <v>0.65023113891556927</v>
      </c>
      <c r="I23" s="23">
        <f t="shared" si="0"/>
        <v>0.79942790877137959</v>
      </c>
      <c r="L23" s="23">
        <f t="shared" si="8"/>
        <v>0.9707258105868789</v>
      </c>
      <c r="M23" s="23">
        <f t="shared" si="9"/>
        <v>0.96353880759471189</v>
      </c>
      <c r="N23" s="23">
        <f t="shared" si="10"/>
        <v>0.97623242137766875</v>
      </c>
      <c r="Q23" s="23">
        <f t="shared" si="5"/>
        <v>2.9711228953420158E-2</v>
      </c>
      <c r="R23" s="23">
        <f t="shared" si="6"/>
        <v>3.7142514206914806E-2</v>
      </c>
      <c r="S23" s="23">
        <f t="shared" si="7"/>
        <v>2.405458426163019E-2</v>
      </c>
    </row>
    <row r="24" spans="1:19" x14ac:dyDescent="0.25">
      <c r="A24" s="11">
        <v>13</v>
      </c>
      <c r="B24" s="7">
        <v>2.6769999999999999E-2</v>
      </c>
      <c r="C24" s="7">
        <v>3.6769999999999997E-2</v>
      </c>
      <c r="D24" s="19">
        <v>1.9269999999999999E-2</v>
      </c>
      <c r="G24" s="23">
        <f t="shared" si="3"/>
        <v>0.70933073245883294</v>
      </c>
      <c r="H24" s="23">
        <f t="shared" si="0"/>
        <v>0.62535771863667211</v>
      </c>
      <c r="I24" s="23">
        <f t="shared" si="0"/>
        <v>0.78026092005232928</v>
      </c>
      <c r="L24" s="23">
        <f t="shared" si="8"/>
        <v>0.97108614946802441</v>
      </c>
      <c r="M24" s="23">
        <f t="shared" si="9"/>
        <v>0.96174680234419396</v>
      </c>
      <c r="N24" s="23">
        <f t="shared" si="10"/>
        <v>0.97602411861188643</v>
      </c>
      <c r="Q24" s="23">
        <f t="shared" si="5"/>
        <v>2.9340092208262322E-2</v>
      </c>
      <c r="R24" s="23">
        <f t="shared" si="6"/>
        <v>3.900406218583536E-2</v>
      </c>
      <c r="S24" s="23">
        <f t="shared" si="7"/>
        <v>2.4267981181866825E-2</v>
      </c>
    </row>
    <row r="25" spans="1:19" x14ac:dyDescent="0.25">
      <c r="A25" s="11">
        <v>14</v>
      </c>
      <c r="B25" s="7">
        <v>2.69E-2</v>
      </c>
      <c r="C25" s="7">
        <v>3.6900000000000002E-2</v>
      </c>
      <c r="D25" s="19">
        <v>1.9369999999999998E-2</v>
      </c>
      <c r="G25" s="23">
        <f t="shared" si="3"/>
        <v>0.68961364492130983</v>
      </c>
      <c r="H25" s="23">
        <f t="shared" si="0"/>
        <v>0.60212097654339292</v>
      </c>
      <c r="I25" s="23">
        <f t="shared" si="0"/>
        <v>0.76445887238649701</v>
      </c>
      <c r="L25" s="23">
        <f t="shared" si="8"/>
        <v>0.97220325211460168</v>
      </c>
      <c r="M25" s="23">
        <f t="shared" si="9"/>
        <v>0.96284247975073034</v>
      </c>
      <c r="N25" s="23">
        <f t="shared" si="10"/>
        <v>0.97974773917323388</v>
      </c>
      <c r="Q25" s="23">
        <f t="shared" si="5"/>
        <v>2.8190389267755446E-2</v>
      </c>
      <c r="R25" s="23">
        <f t="shared" si="6"/>
        <v>3.786545299258845E-2</v>
      </c>
      <c r="S25" s="23">
        <f t="shared" si="7"/>
        <v>2.0460149459808424E-2</v>
      </c>
    </row>
    <row r="26" spans="1:19" x14ac:dyDescent="0.25">
      <c r="A26" s="13">
        <v>15</v>
      </c>
      <c r="B26" s="8">
        <v>2.699E-2</v>
      </c>
      <c r="C26" s="8">
        <v>3.6990000000000002E-2</v>
      </c>
      <c r="D26" s="20">
        <v>1.9699999999999999E-2</v>
      </c>
      <c r="G26" s="23">
        <f t="shared" si="3"/>
        <v>0.67066675346472582</v>
      </c>
      <c r="H26" s="23">
        <f t="shared" si="0"/>
        <v>0.57993787688901577</v>
      </c>
      <c r="I26" s="23">
        <f t="shared" si="0"/>
        <v>0.74630046197786648</v>
      </c>
      <c r="L26" s="23">
        <f t="shared" si="8"/>
        <v>0.97252535300581822</v>
      </c>
      <c r="M26" s="23">
        <f t="shared" si="9"/>
        <v>0.96315840085538273</v>
      </c>
      <c r="N26" s="23">
        <f t="shared" si="10"/>
        <v>0.97624671376768335</v>
      </c>
      <c r="Q26" s="23">
        <f t="shared" si="5"/>
        <v>2.7859133900488466E-2</v>
      </c>
      <c r="R26" s="23">
        <f t="shared" si="6"/>
        <v>3.7537393840937038E-2</v>
      </c>
      <c r="S26" s="23">
        <f t="shared" si="7"/>
        <v>2.4039944012976478E-2</v>
      </c>
    </row>
    <row r="27" spans="1:19" x14ac:dyDescent="0.25">
      <c r="A27" s="11">
        <v>16</v>
      </c>
      <c r="B27" s="7">
        <v>2.7089999999999999E-2</v>
      </c>
      <c r="C27" s="7">
        <v>3.7089999999999998E-2</v>
      </c>
      <c r="D27" s="19">
        <v>1.95E-2</v>
      </c>
      <c r="G27" s="23">
        <f t="shared" si="3"/>
        <v>0.65202460771704607</v>
      </c>
      <c r="H27" s="23">
        <f t="shared" si="0"/>
        <v>0.55838899896300442</v>
      </c>
      <c r="I27" s="23">
        <f t="shared" si="0"/>
        <v>0.7341829898119866</v>
      </c>
      <c r="L27" s="23">
        <f t="shared" si="8"/>
        <v>0.97220356361580063</v>
      </c>
      <c r="M27" s="23">
        <f t="shared" si="9"/>
        <v>0.96284278233108889</v>
      </c>
      <c r="N27" s="23">
        <f t="shared" si="10"/>
        <v>0.98376327929133822</v>
      </c>
      <c r="Q27" s="23">
        <f t="shared" si="5"/>
        <v>2.8190068860321747E-2</v>
      </c>
      <c r="R27" s="23">
        <f t="shared" si="6"/>
        <v>3.7865138735254183E-2</v>
      </c>
      <c r="S27" s="23">
        <f t="shared" si="7"/>
        <v>1.6369980697321717E-2</v>
      </c>
    </row>
    <row r="28" spans="1:19" x14ac:dyDescent="0.25">
      <c r="A28" s="11">
        <v>17</v>
      </c>
      <c r="B28" s="7">
        <v>2.716E-2</v>
      </c>
      <c r="C28" s="7">
        <v>3.7159999999999999E-2</v>
      </c>
      <c r="D28" s="19">
        <v>1.9560000000000001E-2</v>
      </c>
      <c r="G28" s="23">
        <f t="shared" si="3"/>
        <v>0.63409207235680654</v>
      </c>
      <c r="H28" s="23">
        <f t="shared" si="3"/>
        <v>0.5378016077288279</v>
      </c>
      <c r="I28" s="23">
        <f t="shared" si="3"/>
        <v>0.71942014288722911</v>
      </c>
      <c r="L28" s="23">
        <f t="shared" si="8"/>
        <v>0.97249714942043786</v>
      </c>
      <c r="M28" s="23">
        <f t="shared" si="9"/>
        <v>0.96313073632824109</v>
      </c>
      <c r="N28" s="23">
        <f t="shared" si="10"/>
        <v>0.9798921425181234</v>
      </c>
      <c r="Q28" s="23">
        <f t="shared" si="5"/>
        <v>2.7888134681042061E-2</v>
      </c>
      <c r="R28" s="23">
        <f t="shared" si="6"/>
        <v>3.7566116971446926E-2</v>
      </c>
      <c r="S28" s="23">
        <f t="shared" si="7"/>
        <v>2.0312772029393755E-2</v>
      </c>
    </row>
    <row r="29" spans="1:19" x14ac:dyDescent="0.25">
      <c r="A29" s="11">
        <v>18</v>
      </c>
      <c r="B29" s="7">
        <v>2.7140000000000001E-2</v>
      </c>
      <c r="C29" s="7">
        <v>3.7139999999999999E-2</v>
      </c>
      <c r="D29" s="19">
        <v>1.9539999999999998E-2</v>
      </c>
      <c r="G29" s="23">
        <f t="shared" si="3"/>
        <v>0.61754191231631739</v>
      </c>
      <c r="H29" s="23">
        <f t="shared" si="3"/>
        <v>0.51871294089904807</v>
      </c>
      <c r="I29" s="23">
        <f t="shared" si="3"/>
        <v>0.7058674455664623</v>
      </c>
      <c r="L29" s="23">
        <f t="shared" si="8"/>
        <v>0.973899437066016</v>
      </c>
      <c r="M29" s="23">
        <f t="shared" si="9"/>
        <v>0.96450611795231977</v>
      </c>
      <c r="N29" s="23">
        <f t="shared" si="10"/>
        <v>0.98116163766783604</v>
      </c>
      <c r="Q29" s="23">
        <f t="shared" si="5"/>
        <v>2.6447228035464742E-2</v>
      </c>
      <c r="R29" s="23">
        <f t="shared" si="6"/>
        <v>3.6139103522909673E-2</v>
      </c>
      <c r="S29" s="23">
        <f t="shared" si="7"/>
        <v>1.9018064724705089E-2</v>
      </c>
    </row>
    <row r="30" spans="1:19" x14ac:dyDescent="0.25">
      <c r="A30" s="11">
        <v>19</v>
      </c>
      <c r="B30" s="7">
        <v>2.699E-2</v>
      </c>
      <c r="C30" s="7">
        <v>3.6990000000000002E-2</v>
      </c>
      <c r="D30" s="19">
        <v>1.916E-2</v>
      </c>
      <c r="G30" s="23">
        <f t="shared" si="3"/>
        <v>0.60289532831121539</v>
      </c>
      <c r="H30" s="23">
        <f t="shared" si="3"/>
        <v>0.50151416135256344</v>
      </c>
      <c r="I30" s="23">
        <f t="shared" si="3"/>
        <v>0.69726034665088288</v>
      </c>
      <c r="L30" s="23">
        <f t="shared" si="8"/>
        <v>0.9762824454292266</v>
      </c>
      <c r="M30" s="23">
        <f t="shared" si="9"/>
        <v>0.96684335749041617</v>
      </c>
      <c r="N30" s="23">
        <f t="shared" si="10"/>
        <v>0.98780635235462344</v>
      </c>
      <c r="Q30" s="23">
        <f t="shared" si="5"/>
        <v>2.4003343625854028E-2</v>
      </c>
      <c r="R30" s="23">
        <f t="shared" si="6"/>
        <v>3.3718784767794878E-2</v>
      </c>
      <c r="S30" s="23">
        <f t="shared" si="7"/>
        <v>1.2268600085778479E-2</v>
      </c>
    </row>
    <row r="31" spans="1:19" x14ac:dyDescent="0.25">
      <c r="A31" s="13">
        <v>20</v>
      </c>
      <c r="B31" s="8">
        <v>2.6720000000000001E-2</v>
      </c>
      <c r="C31" s="8">
        <v>3.6720000000000003E-2</v>
      </c>
      <c r="D31" s="20">
        <v>1.8970000000000001E-2</v>
      </c>
      <c r="G31" s="23">
        <f t="shared" si="3"/>
        <v>0.590146126684577</v>
      </c>
      <c r="H31" s="23">
        <f t="shared" si="3"/>
        <v>0.48615019340316246</v>
      </c>
      <c r="I31" s="23">
        <f t="shared" si="3"/>
        <v>0.68670789693936329</v>
      </c>
      <c r="L31" s="23">
        <f t="shared" si="8"/>
        <v>0.97885337466065547</v>
      </c>
      <c r="M31" s="23">
        <f t="shared" si="9"/>
        <v>0.96936483726009859</v>
      </c>
      <c r="N31" s="23">
        <f t="shared" si="10"/>
        <v>0.98486583990871468</v>
      </c>
      <c r="Q31" s="23">
        <f t="shared" si="5"/>
        <v>2.1373418188621211E-2</v>
      </c>
      <c r="R31" s="23">
        <f t="shared" si="6"/>
        <v>3.1114228912763966E-2</v>
      </c>
      <c r="S31" s="23">
        <f t="shared" si="7"/>
        <v>1.5249850224898685E-2</v>
      </c>
    </row>
    <row r="32" spans="1:19" x14ac:dyDescent="0.25">
      <c r="A32" s="11">
        <v>21</v>
      </c>
      <c r="B32" s="7">
        <v>2.6509999999999999E-2</v>
      </c>
      <c r="C32" s="7">
        <v>3.6510000000000001E-2</v>
      </c>
      <c r="D32" s="19">
        <v>1.8859999999999998E-2</v>
      </c>
      <c r="G32" s="23">
        <f t="shared" si="3"/>
        <v>0.57726220669494965</v>
      </c>
      <c r="H32" s="23">
        <f t="shared" si="3"/>
        <v>0.47093023605729828</v>
      </c>
      <c r="I32" s="23">
        <f t="shared" si="3"/>
        <v>0.6754531640041761</v>
      </c>
      <c r="L32" s="23">
        <f t="shared" si="8"/>
        <v>0.97816825459482581</v>
      </c>
      <c r="M32" s="23">
        <f t="shared" si="9"/>
        <v>0.96869289048447971</v>
      </c>
      <c r="N32" s="23">
        <f t="shared" si="10"/>
        <v>0.98361059631708159</v>
      </c>
      <c r="Q32" s="23">
        <f t="shared" si="5"/>
        <v>2.2073584281398956E-2</v>
      </c>
      <c r="R32" s="23">
        <f t="shared" si="6"/>
        <v>3.1807651810259907E-2</v>
      </c>
      <c r="S32" s="23">
        <f t="shared" si="7"/>
        <v>1.6525195703941595E-2</v>
      </c>
    </row>
    <row r="33" spans="1:19" x14ac:dyDescent="0.25">
      <c r="A33" s="11">
        <v>22</v>
      </c>
      <c r="B33" s="7">
        <v>2.6370000000000001E-2</v>
      </c>
      <c r="C33" s="7">
        <v>3.637E-2</v>
      </c>
      <c r="D33" s="19">
        <v>1.8790000000000001E-2</v>
      </c>
      <c r="G33" s="23">
        <f t="shared" si="3"/>
        <v>0.56404416632409826</v>
      </c>
      <c r="H33" s="23">
        <f t="shared" si="3"/>
        <v>0.45569438406162882</v>
      </c>
      <c r="I33" s="23">
        <f t="shared" si="3"/>
        <v>0.66395276483823373</v>
      </c>
      <c r="L33" s="23">
        <f t="shared" si="8"/>
        <v>0.97710218992764175</v>
      </c>
      <c r="M33" s="23">
        <f t="shared" si="9"/>
        <v>0.96764732686687016</v>
      </c>
      <c r="N33" s="23">
        <f t="shared" si="10"/>
        <v>0.98297380221336672</v>
      </c>
      <c r="Q33" s="23">
        <f t="shared" si="5"/>
        <v>2.3164036782031279E-2</v>
      </c>
      <c r="R33" s="23">
        <f t="shared" si="6"/>
        <v>3.2887589839597393E-2</v>
      </c>
      <c r="S33" s="23">
        <f t="shared" si="7"/>
        <v>1.7172810041212756E-2</v>
      </c>
    </row>
    <row r="34" spans="1:19" x14ac:dyDescent="0.25">
      <c r="A34" s="11">
        <v>23</v>
      </c>
      <c r="B34" s="7">
        <v>2.6290000000000001E-2</v>
      </c>
      <c r="C34" s="7">
        <v>3.6290000000000003E-2</v>
      </c>
      <c r="D34" s="19">
        <v>1.8769999999999998E-2</v>
      </c>
      <c r="G34" s="23">
        <f t="shared" si="3"/>
        <v>0.55053858673618505</v>
      </c>
      <c r="H34" s="23">
        <f t="shared" si="3"/>
        <v>0.44048379093103818</v>
      </c>
      <c r="I34" s="23">
        <f t="shared" si="3"/>
        <v>0.65200151235996873</v>
      </c>
      <c r="L34" s="23">
        <f t="shared" si="8"/>
        <v>0.97605581194832725</v>
      </c>
      <c r="M34" s="23">
        <f t="shared" si="9"/>
        <v>0.96662106520818225</v>
      </c>
      <c r="N34" s="23">
        <f t="shared" si="10"/>
        <v>0.98199984530348805</v>
      </c>
      <c r="Q34" s="23">
        <f t="shared" si="5"/>
        <v>2.4235509830722399E-2</v>
      </c>
      <c r="R34" s="23">
        <f t="shared" si="6"/>
        <v>3.3948726710975916E-2</v>
      </c>
      <c r="S34" s="23">
        <f t="shared" si="7"/>
        <v>1.8164128159773134E-2</v>
      </c>
    </row>
    <row r="35" spans="1:19" x14ac:dyDescent="0.25">
      <c r="A35" s="11">
        <v>24</v>
      </c>
      <c r="B35" s="7">
        <v>2.6259999999999999E-2</v>
      </c>
      <c r="C35" s="7">
        <v>3.6260000000000001E-2</v>
      </c>
      <c r="D35" s="19">
        <v>1.8780000000000002E-2</v>
      </c>
      <c r="G35" s="23">
        <f t="shared" si="3"/>
        <v>0.53681216965756229</v>
      </c>
      <c r="H35" s="23">
        <f t="shared" si="3"/>
        <v>0.42535385246273377</v>
      </c>
      <c r="I35" s="23">
        <f t="shared" si="3"/>
        <v>0.63983817138649157</v>
      </c>
      <c r="L35" s="23">
        <f t="shared" si="8"/>
        <v>0.9750672933572222</v>
      </c>
      <c r="M35" s="23">
        <f t="shared" si="9"/>
        <v>0.96565154318998958</v>
      </c>
      <c r="N35" s="23">
        <f t="shared" si="10"/>
        <v>0.98134461233157111</v>
      </c>
      <c r="Q35" s="23">
        <f t="shared" si="5"/>
        <v>2.5248791538059388E-2</v>
      </c>
      <c r="R35" s="23">
        <f t="shared" si="6"/>
        <v>3.4952231180624384E-2</v>
      </c>
      <c r="S35" s="23">
        <f t="shared" si="7"/>
        <v>1.8831594323130255E-2</v>
      </c>
    </row>
    <row r="36" spans="1:19" x14ac:dyDescent="0.25">
      <c r="A36" s="13">
        <v>25</v>
      </c>
      <c r="B36" s="8">
        <v>2.6270000000000002E-2</v>
      </c>
      <c r="C36" s="8">
        <v>3.6269999999999997E-2</v>
      </c>
      <c r="D36" s="20">
        <v>1.882E-2</v>
      </c>
      <c r="G36" s="23">
        <f t="shared" si="3"/>
        <v>0.52294878215447671</v>
      </c>
      <c r="H36" s="23">
        <f t="shared" si="3"/>
        <v>0.41037118848973975</v>
      </c>
      <c r="I36" s="23">
        <f t="shared" si="3"/>
        <v>0.62742736245462416</v>
      </c>
      <c r="L36" s="23">
        <f t="shared" si="8"/>
        <v>0.97417460280021373</v>
      </c>
      <c r="M36" s="23">
        <f t="shared" si="9"/>
        <v>0.96477600029658439</v>
      </c>
      <c r="N36" s="23">
        <f t="shared" si="10"/>
        <v>0.98060320642487786</v>
      </c>
      <c r="Q36" s="23">
        <f t="shared" si="5"/>
        <v>2.6164727750160783E-2</v>
      </c>
      <c r="R36" s="23">
        <f t="shared" si="6"/>
        <v>3.585932863309732E-2</v>
      </c>
      <c r="S36" s="23">
        <f t="shared" si="7"/>
        <v>1.9587379910185092E-2</v>
      </c>
    </row>
    <row r="37" spans="1:19" x14ac:dyDescent="0.25">
      <c r="A37" s="11">
        <v>26</v>
      </c>
      <c r="B37" s="7">
        <v>2.63E-2</v>
      </c>
      <c r="C37" s="7">
        <v>3.6299999999999999E-2</v>
      </c>
      <c r="D37" s="19">
        <v>1.8880000000000001E-2</v>
      </c>
      <c r="G37" s="23">
        <f t="shared" si="3"/>
        <v>0.50917544131158055</v>
      </c>
      <c r="H37" s="23">
        <f t="shared" si="3"/>
        <v>0.39571002050993559</v>
      </c>
      <c r="I37" s="23">
        <f t="shared" si="3"/>
        <v>0.614895093968991</v>
      </c>
      <c r="L37" s="23">
        <f t="shared" si="8"/>
        <v>0.97366216097463332</v>
      </c>
      <c r="M37" s="23">
        <f t="shared" si="9"/>
        <v>0.96427339835001424</v>
      </c>
      <c r="N37" s="23">
        <f t="shared" si="10"/>
        <v>0.98002594525587094</v>
      </c>
      <c r="Q37" s="23">
        <f t="shared" si="5"/>
        <v>2.6690892824085932E-2</v>
      </c>
      <c r="R37" s="23">
        <f t="shared" si="6"/>
        <v>3.6380416333905284E-2</v>
      </c>
      <c r="S37" s="23">
        <f t="shared" si="7"/>
        <v>2.0176232917080761E-2</v>
      </c>
    </row>
    <row r="38" spans="1:19" x14ac:dyDescent="0.25">
      <c r="A38" s="11">
        <v>27</v>
      </c>
      <c r="B38" s="7">
        <v>2.6360000000000001E-2</v>
      </c>
      <c r="C38" s="7">
        <v>3.6360000000000003E-2</v>
      </c>
      <c r="D38" s="19">
        <v>1.8950000000000002E-2</v>
      </c>
      <c r="G38" s="23">
        <f t="shared" si="3"/>
        <v>0.49534480420309585</v>
      </c>
      <c r="H38" s="23">
        <f t="shared" si="3"/>
        <v>0.38125246204903745</v>
      </c>
      <c r="I38" s="23">
        <f t="shared" si="3"/>
        <v>0.60238259014930406</v>
      </c>
      <c r="L38" s="23">
        <f t="shared" si="8"/>
        <v>0.97283718736933089</v>
      </c>
      <c r="M38" s="23">
        <f t="shared" si="9"/>
        <v>0.96346425990863904</v>
      </c>
      <c r="N38" s="23">
        <f t="shared" si="10"/>
        <v>0.97965099422257229</v>
      </c>
      <c r="Q38" s="23">
        <f t="shared" si="5"/>
        <v>2.75385413531236E-2</v>
      </c>
      <c r="R38" s="23">
        <f t="shared" si="6"/>
        <v>3.7219885838924313E-2</v>
      </c>
      <c r="S38" s="23">
        <f t="shared" si="7"/>
        <v>2.0558899090591883E-2</v>
      </c>
    </row>
    <row r="39" spans="1:19" x14ac:dyDescent="0.25">
      <c r="A39" s="11">
        <v>28</v>
      </c>
      <c r="B39" s="7">
        <v>2.6429999999999999E-2</v>
      </c>
      <c r="C39" s="7">
        <v>3.6429999999999997E-2</v>
      </c>
      <c r="D39" s="19">
        <v>1.9040000000000001E-2</v>
      </c>
      <c r="G39" s="23">
        <f t="shared" si="3"/>
        <v>0.481702130071336</v>
      </c>
      <c r="H39" s="23">
        <f t="shared" si="3"/>
        <v>0.36718141366046836</v>
      </c>
      <c r="I39" s="23">
        <f t="shared" si="3"/>
        <v>0.58971953828173607</v>
      </c>
      <c r="L39" s="23">
        <f t="shared" si="8"/>
        <v>0.97245822704508222</v>
      </c>
      <c r="M39" s="23">
        <f t="shared" si="9"/>
        <v>0.963092570437593</v>
      </c>
      <c r="N39" s="23">
        <f t="shared" si="10"/>
        <v>0.97897839002214626</v>
      </c>
      <c r="Q39" s="23">
        <f t="shared" si="5"/>
        <v>2.7928158607381761E-2</v>
      </c>
      <c r="R39" s="23">
        <f t="shared" si="6"/>
        <v>3.7605744662088013E-2</v>
      </c>
      <c r="S39" s="23">
        <f t="shared" si="7"/>
        <v>2.1245710217062223E-2</v>
      </c>
    </row>
    <row r="40" spans="1:19" x14ac:dyDescent="0.25">
      <c r="A40" s="11">
        <v>29</v>
      </c>
      <c r="B40" s="7">
        <v>2.6519999999999998E-2</v>
      </c>
      <c r="C40" s="7">
        <v>3.6519999999999997E-2</v>
      </c>
      <c r="D40" s="19">
        <v>1.9140000000000001E-2</v>
      </c>
      <c r="G40" s="23">
        <f t="shared" si="3"/>
        <v>0.46810680742262595</v>
      </c>
      <c r="H40" s="23">
        <f t="shared" si="3"/>
        <v>0.35338417336491051</v>
      </c>
      <c r="I40" s="23">
        <f t="shared" si="3"/>
        <v>0.577056615040485</v>
      </c>
      <c r="L40" s="23">
        <f t="shared" si="8"/>
        <v>0.9717764946426608</v>
      </c>
      <c r="M40" s="23">
        <f t="shared" si="9"/>
        <v>0.96242391422264062</v>
      </c>
      <c r="N40" s="23">
        <f t="shared" si="10"/>
        <v>0.97852721095497874</v>
      </c>
      <c r="Q40" s="23">
        <f t="shared" si="5"/>
        <v>2.8629444746093878E-2</v>
      </c>
      <c r="R40" s="23">
        <f t="shared" si="6"/>
        <v>3.8300266103121657E-2</v>
      </c>
      <c r="S40" s="23">
        <f t="shared" si="7"/>
        <v>2.1706683687515441E-2</v>
      </c>
    </row>
    <row r="41" spans="1:19" x14ac:dyDescent="0.25">
      <c r="A41" s="13">
        <v>30</v>
      </c>
      <c r="B41" s="8">
        <v>2.6610000000000002E-2</v>
      </c>
      <c r="C41" s="8">
        <v>3.6609999999999997E-2</v>
      </c>
      <c r="D41" s="20">
        <v>1.924E-2</v>
      </c>
      <c r="G41" s="23">
        <f t="shared" si="3"/>
        <v>0.4548155350686095</v>
      </c>
      <c r="H41" s="23">
        <f t="shared" si="3"/>
        <v>0.34004639680623999</v>
      </c>
      <c r="I41" s="23">
        <f t="shared" si="3"/>
        <v>0.5645549564048663</v>
      </c>
      <c r="L41" s="23">
        <f t="shared" si="8"/>
        <v>0.97160632542987879</v>
      </c>
      <c r="M41" s="23">
        <f t="shared" si="9"/>
        <v>0.96225700649899304</v>
      </c>
      <c r="N41" s="23">
        <f t="shared" si="10"/>
        <v>0.97833547296786194</v>
      </c>
      <c r="Q41" s="23">
        <f t="shared" si="5"/>
        <v>2.8804571552258171E-2</v>
      </c>
      <c r="R41" s="23">
        <f t="shared" si="6"/>
        <v>3.847370547405219E-2</v>
      </c>
      <c r="S41" s="23">
        <f t="shared" si="7"/>
        <v>2.1902648370480348E-2</v>
      </c>
    </row>
    <row r="42" spans="1:19" x14ac:dyDescent="0.25">
      <c r="A42" s="11">
        <v>31</v>
      </c>
      <c r="B42" s="7">
        <v>2.6720000000000001E-2</v>
      </c>
      <c r="C42" s="7">
        <v>3.6720000000000003E-2</v>
      </c>
      <c r="D42" s="19">
        <v>1.9349999999999999E-2</v>
      </c>
      <c r="G42" s="23">
        <f t="shared" si="3"/>
        <v>0.44155755474016178</v>
      </c>
      <c r="H42" s="23">
        <f t="shared" si="3"/>
        <v>0.3269596933870052</v>
      </c>
      <c r="I42" s="23">
        <f t="shared" si="3"/>
        <v>0.55204801814717908</v>
      </c>
      <c r="L42" s="23">
        <f t="shared" si="8"/>
        <v>0.97084976368177989</v>
      </c>
      <c r="M42" s="23">
        <f t="shared" si="9"/>
        <v>0.96151494754202127</v>
      </c>
      <c r="N42" s="23">
        <f t="shared" si="10"/>
        <v>0.97784637595366719</v>
      </c>
      <c r="Q42" s="23">
        <f t="shared" si="5"/>
        <v>2.9583545955434283E-2</v>
      </c>
      <c r="R42" s="23">
        <f t="shared" si="6"/>
        <v>3.9245168008596711E-2</v>
      </c>
      <c r="S42" s="23">
        <f t="shared" si="7"/>
        <v>2.2402701087620183E-2</v>
      </c>
    </row>
    <row r="43" spans="1:19" x14ac:dyDescent="0.25">
      <c r="A43" s="11">
        <v>32</v>
      </c>
      <c r="B43" s="7">
        <v>2.682E-2</v>
      </c>
      <c r="C43" s="7">
        <v>3.6819999999999999E-2</v>
      </c>
      <c r="D43" s="19">
        <v>1.9460000000000002E-2</v>
      </c>
      <c r="G43" s="23">
        <f t="shared" si="3"/>
        <v>0.42872794156052108</v>
      </c>
      <c r="H43" s="23">
        <f t="shared" si="3"/>
        <v>0.31440705795747642</v>
      </c>
      <c r="I43" s="23">
        <f t="shared" si="3"/>
        <v>0.53970185568759954</v>
      </c>
      <c r="L43" s="23">
        <f t="shared" si="8"/>
        <v>0.97094464120947854</v>
      </c>
      <c r="M43" s="23">
        <f t="shared" si="9"/>
        <v>0.96160800342239472</v>
      </c>
      <c r="N43" s="23">
        <f t="shared" si="10"/>
        <v>0.97763570911636177</v>
      </c>
      <c r="Q43" s="23">
        <f t="shared" si="5"/>
        <v>2.9485824458724674E-2</v>
      </c>
      <c r="R43" s="23">
        <f t="shared" si="6"/>
        <v>3.914839220921331E-2</v>
      </c>
      <c r="S43" s="23">
        <f t="shared" si="7"/>
        <v>2.261816390339216E-2</v>
      </c>
    </row>
    <row r="44" spans="1:19" x14ac:dyDescent="0.25">
      <c r="A44" s="11">
        <v>33</v>
      </c>
      <c r="B44" s="7">
        <v>2.6929999999999999E-2</v>
      </c>
      <c r="C44" s="7">
        <v>3.6929999999999998E-2</v>
      </c>
      <c r="D44" s="19">
        <v>1.9570000000000001E-2</v>
      </c>
      <c r="G44" s="23">
        <f t="shared" si="3"/>
        <v>0.41605643167499468</v>
      </c>
      <c r="H44" s="23">
        <f t="shared" si="3"/>
        <v>0.30218193463805465</v>
      </c>
      <c r="I44" s="23">
        <f t="shared" si="3"/>
        <v>0.52751815199350249</v>
      </c>
      <c r="L44" s="23">
        <f t="shared" si="8"/>
        <v>0.97044393738508494</v>
      </c>
      <c r="M44" s="23">
        <f t="shared" si="9"/>
        <v>0.96111689286226132</v>
      </c>
      <c r="N44" s="23">
        <f t="shared" si="10"/>
        <v>0.97742512173026608</v>
      </c>
      <c r="Q44" s="23">
        <f t="shared" si="5"/>
        <v>3.0001644775189046E-2</v>
      </c>
      <c r="R44" s="23">
        <f t="shared" si="6"/>
        <v>3.9659240715687286E-2</v>
      </c>
      <c r="S44" s="23">
        <f t="shared" si="7"/>
        <v>2.2833591867154224E-2</v>
      </c>
    </row>
    <row r="45" spans="1:19" x14ac:dyDescent="0.25">
      <c r="A45" s="11">
        <v>34</v>
      </c>
      <c r="B45" s="7">
        <v>2.7050000000000001E-2</v>
      </c>
      <c r="C45" s="7">
        <v>3.705E-2</v>
      </c>
      <c r="D45" s="19">
        <v>1.9689999999999999E-2</v>
      </c>
      <c r="G45" s="23">
        <f t="shared" si="3"/>
        <v>0.40353949355442598</v>
      </c>
      <c r="H45" s="23">
        <f t="shared" si="3"/>
        <v>0.29027547324023134</v>
      </c>
      <c r="I45" s="23">
        <f t="shared" si="3"/>
        <v>0.51532658990364144</v>
      </c>
      <c r="L45" s="23">
        <f t="shared" si="8"/>
        <v>0.96991528752439427</v>
      </c>
      <c r="M45" s="23">
        <f t="shared" si="9"/>
        <v>0.96059836795973741</v>
      </c>
      <c r="N45" s="23">
        <f t="shared" si="10"/>
        <v>0.97688882923973541</v>
      </c>
      <c r="Q45" s="23">
        <f t="shared" si="5"/>
        <v>3.0546543747486995E-2</v>
      </c>
      <c r="R45" s="23">
        <f t="shared" si="6"/>
        <v>4.0198888732933966E-2</v>
      </c>
      <c r="S45" s="23">
        <f t="shared" si="7"/>
        <v>2.3382421295226451E-2</v>
      </c>
    </row>
    <row r="46" spans="1:19" x14ac:dyDescent="0.25">
      <c r="A46" s="13">
        <v>35</v>
      </c>
      <c r="B46" s="8">
        <v>2.716E-2</v>
      </c>
      <c r="C46" s="8">
        <v>3.7159999999999999E-2</v>
      </c>
      <c r="D46" s="20">
        <v>1.9810000000000001E-2</v>
      </c>
      <c r="G46" s="23">
        <f t="shared" si="3"/>
        <v>0.39144121288382483</v>
      </c>
      <c r="H46" s="23">
        <f t="shared" si="3"/>
        <v>0.27886784032908341</v>
      </c>
      <c r="I46" s="23">
        <f t="shared" si="3"/>
        <v>0.50329855299971304</v>
      </c>
      <c r="L46" s="23">
        <f t="shared" si="8"/>
        <v>0.97001958701975366</v>
      </c>
      <c r="M46" s="23">
        <f t="shared" si="9"/>
        <v>0.96070066553054245</v>
      </c>
      <c r="N46" s="23">
        <f t="shared" si="10"/>
        <v>0.97665939010409408</v>
      </c>
      <c r="Q46" s="23">
        <f t="shared" si="5"/>
        <v>3.0439014884710715E-2</v>
      </c>
      <c r="R46" s="23">
        <f t="shared" si="6"/>
        <v>4.0092400810836933E-2</v>
      </c>
      <c r="S46" s="23">
        <f t="shared" si="7"/>
        <v>2.3617316072252582E-2</v>
      </c>
    </row>
    <row r="47" spans="1:19" x14ac:dyDescent="0.25">
      <c r="A47" s="11">
        <v>36</v>
      </c>
      <c r="B47" s="7">
        <v>2.7269999999999999E-2</v>
      </c>
      <c r="C47" s="7">
        <v>3.7269999999999998E-2</v>
      </c>
      <c r="D47" s="19">
        <v>1.992E-2</v>
      </c>
      <c r="G47" s="23">
        <f t="shared" si="3"/>
        <v>0.37962447833754864</v>
      </c>
      <c r="H47" s="23">
        <f t="shared" si="3"/>
        <v>0.26785180313743734</v>
      </c>
      <c r="I47" s="23">
        <f t="shared" si="3"/>
        <v>0.49160932022065912</v>
      </c>
      <c r="L47" s="23">
        <f t="shared" si="8"/>
        <v>0.96981223704264563</v>
      </c>
      <c r="M47" s="23">
        <f t="shared" si="9"/>
        <v>0.96049728366438247</v>
      </c>
      <c r="N47" s="23">
        <f t="shared" si="10"/>
        <v>0.97677475385258938</v>
      </c>
      <c r="Q47" s="23">
        <f t="shared" si="5"/>
        <v>3.0652796280938657E-2</v>
      </c>
      <c r="R47" s="23">
        <f t="shared" si="6"/>
        <v>4.030412482085366E-2</v>
      </c>
      <c r="S47" s="23">
        <f t="shared" si="7"/>
        <v>2.3499202288907166E-2</v>
      </c>
    </row>
    <row r="48" spans="1:19" x14ac:dyDescent="0.25">
      <c r="A48" s="11">
        <v>37</v>
      </c>
      <c r="B48" s="7">
        <v>2.7380000000000002E-2</v>
      </c>
      <c r="C48" s="7">
        <v>3.7379999999999997E-2</v>
      </c>
      <c r="D48" s="19">
        <v>2.0039999999999999E-2</v>
      </c>
      <c r="G48" s="23">
        <f t="shared" si="3"/>
        <v>0.36808577890261934</v>
      </c>
      <c r="H48" s="23">
        <f t="shared" si="3"/>
        <v>0.25721647332841213</v>
      </c>
      <c r="I48" s="23">
        <f t="shared" si="3"/>
        <v>0.47991409401428697</v>
      </c>
      <c r="L48" s="23">
        <f t="shared" si="8"/>
        <v>0.9696049646601832</v>
      </c>
      <c r="M48" s="23">
        <f t="shared" si="9"/>
        <v>0.96029397717525122</v>
      </c>
      <c r="N48" s="23">
        <f t="shared" si="10"/>
        <v>0.97621032448871647</v>
      </c>
      <c r="Q48" s="23">
        <f t="shared" si="5"/>
        <v>3.0866543362350122E-2</v>
      </c>
      <c r="R48" s="23">
        <f t="shared" si="6"/>
        <v>4.0515815173715435E-2</v>
      </c>
      <c r="S48" s="23">
        <f t="shared" si="7"/>
        <v>2.4077219382685595E-2</v>
      </c>
    </row>
    <row r="49" spans="1:19" x14ac:dyDescent="0.25">
      <c r="A49" s="11">
        <v>38</v>
      </c>
      <c r="B49" s="7">
        <v>2.7490000000000001E-2</v>
      </c>
      <c r="C49" s="7">
        <v>3.7490000000000002E-2</v>
      </c>
      <c r="D49" s="19">
        <v>2.0150000000000001E-2</v>
      </c>
      <c r="G49" s="23">
        <f t="shared" si="3"/>
        <v>0.35682153317510462</v>
      </c>
      <c r="H49" s="23">
        <f t="shared" si="3"/>
        <v>0.24695115576764082</v>
      </c>
      <c r="I49" s="23">
        <f t="shared" si="3"/>
        <v>0.46856161911704725</v>
      </c>
      <c r="L49" s="23">
        <f t="shared" si="8"/>
        <v>0.9693977698320837</v>
      </c>
      <c r="M49" s="23">
        <f t="shared" si="9"/>
        <v>0.9600907460244017</v>
      </c>
      <c r="N49" s="23">
        <f t="shared" si="10"/>
        <v>0.97634477703648814</v>
      </c>
      <c r="Q49" s="23">
        <f t="shared" si="5"/>
        <v>3.1080256138719523E-2</v>
      </c>
      <c r="R49" s="23">
        <f t="shared" si="6"/>
        <v>4.0727471878908982E-2</v>
      </c>
      <c r="S49" s="23">
        <f t="shared" si="7"/>
        <v>2.3939499788622254E-2</v>
      </c>
    </row>
    <row r="50" spans="1:19" x14ac:dyDescent="0.25">
      <c r="A50" s="11">
        <v>39</v>
      </c>
      <c r="B50" s="7">
        <v>2.76E-2</v>
      </c>
      <c r="C50" s="7">
        <v>3.7600000000000001E-2</v>
      </c>
      <c r="D50" s="19">
        <v>2.027E-2</v>
      </c>
      <c r="G50" s="23">
        <f t="shared" si="3"/>
        <v>0.34582809457047853</v>
      </c>
      <c r="H50" s="23">
        <f t="shared" si="3"/>
        <v>0.2370453498002569</v>
      </c>
      <c r="I50" s="23">
        <f t="shared" si="3"/>
        <v>0.45720444364308727</v>
      </c>
      <c r="L50" s="23">
        <f t="shared" si="8"/>
        <v>0.96919065251807202</v>
      </c>
      <c r="M50" s="23">
        <f t="shared" si="9"/>
        <v>0.95988759017307701</v>
      </c>
      <c r="N50" s="23">
        <f t="shared" si="10"/>
        <v>0.97576161808694162</v>
      </c>
      <c r="Q50" s="23">
        <f t="shared" si="5"/>
        <v>3.1293934619836886E-2</v>
      </c>
      <c r="R50" s="23">
        <f t="shared" si="6"/>
        <v>4.0939094945953811E-2</v>
      </c>
      <c r="S50" s="23">
        <f t="shared" si="7"/>
        <v>2.453696616478971E-2</v>
      </c>
    </row>
    <row r="51" spans="1:19" x14ac:dyDescent="0.25">
      <c r="A51" s="13">
        <v>40</v>
      </c>
      <c r="B51" s="8">
        <v>2.7709999999999999E-2</v>
      </c>
      <c r="C51" s="8">
        <v>3.771E-2</v>
      </c>
      <c r="D51" s="20">
        <v>2.0389999999999998E-2</v>
      </c>
      <c r="G51" s="23">
        <f t="shared" si="3"/>
        <v>0.33510175644241713</v>
      </c>
      <c r="H51" s="23">
        <f t="shared" si="3"/>
        <v>0.22748875027188753</v>
      </c>
      <c r="I51" s="23">
        <f t="shared" si="3"/>
        <v>0.44601785846431574</v>
      </c>
      <c r="L51" s="23">
        <f t="shared" si="8"/>
        <v>0.96898361267790112</v>
      </c>
      <c r="M51" s="23">
        <f t="shared" si="9"/>
        <v>0.95968450958256668</v>
      </c>
      <c r="N51" s="23">
        <f t="shared" si="10"/>
        <v>0.97553264117549954</v>
      </c>
      <c r="Q51" s="23">
        <f t="shared" si="5"/>
        <v>3.1507578815486617E-2</v>
      </c>
      <c r="R51" s="23">
        <f t="shared" si="6"/>
        <v>4.1150684384343592E-2</v>
      </c>
      <c r="S51" s="23">
        <f t="shared" si="7"/>
        <v>2.4771658509530829E-2</v>
      </c>
    </row>
    <row r="52" spans="1:19" x14ac:dyDescent="0.25">
      <c r="A52" s="11">
        <v>41</v>
      </c>
      <c r="B52" s="7">
        <v>2.7810000000000001E-2</v>
      </c>
      <c r="C52" s="7">
        <v>3.7810000000000003E-2</v>
      </c>
      <c r="D52" s="19">
        <v>2.0500000000000001E-2</v>
      </c>
      <c r="G52" s="23">
        <f t="shared" si="3"/>
        <v>0.32476828279082132</v>
      </c>
      <c r="H52" s="23">
        <f t="shared" si="3"/>
        <v>0.21835749574692834</v>
      </c>
      <c r="I52" s="23">
        <f t="shared" si="3"/>
        <v>0.43517769633746928</v>
      </c>
      <c r="L52" s="23">
        <f t="shared" si="8"/>
        <v>0.96916317669802643</v>
      </c>
      <c r="M52" s="23">
        <f t="shared" si="9"/>
        <v>0.95986063260690557</v>
      </c>
      <c r="N52" s="23">
        <f t="shared" si="10"/>
        <v>0.97569567693058246</v>
      </c>
      <c r="Q52" s="23">
        <f t="shared" si="5"/>
        <v>3.1322284263367688E-2</v>
      </c>
      <c r="R52" s="23">
        <f t="shared" si="6"/>
        <v>4.096717942688035E-2</v>
      </c>
      <c r="S52" s="23">
        <f t="shared" si="7"/>
        <v>2.4604547614358315E-2</v>
      </c>
    </row>
    <row r="53" spans="1:19" x14ac:dyDescent="0.25">
      <c r="A53" s="11">
        <v>42</v>
      </c>
      <c r="B53" s="7">
        <v>2.792E-2</v>
      </c>
      <c r="C53" s="7">
        <v>3.7920000000000002E-2</v>
      </c>
      <c r="D53" s="19">
        <v>2.061E-2</v>
      </c>
      <c r="G53" s="23">
        <f t="shared" si="3"/>
        <v>0.31456378616560288</v>
      </c>
      <c r="H53" s="23">
        <f t="shared" si="3"/>
        <v>0.20946767650774151</v>
      </c>
      <c r="I53" s="23">
        <f t="shared" si="3"/>
        <v>0.42450967336500917</v>
      </c>
      <c r="L53" s="23">
        <f t="shared" si="8"/>
        <v>0.96857914653017085</v>
      </c>
      <c r="M53" s="23">
        <f t="shared" si="9"/>
        <v>0.95928777618200045</v>
      </c>
      <c r="N53" s="23">
        <f t="shared" si="10"/>
        <v>0.97548582323440736</v>
      </c>
      <c r="Q53" s="23">
        <f t="shared" si="5"/>
        <v>3.1925078740774882E-2</v>
      </c>
      <c r="R53" s="23">
        <f t="shared" si="6"/>
        <v>4.1564169674529132E-2</v>
      </c>
      <c r="S53" s="23">
        <f t="shared" si="7"/>
        <v>2.481965184424827E-2</v>
      </c>
    </row>
    <row r="54" spans="1:19" x14ac:dyDescent="0.25">
      <c r="A54" s="11">
        <v>43</v>
      </c>
      <c r="B54" s="7">
        <v>2.802E-2</v>
      </c>
      <c r="C54" s="7">
        <v>3.8019999999999998E-2</v>
      </c>
      <c r="D54" s="19">
        <v>2.0719999999999999E-2</v>
      </c>
      <c r="G54" s="23">
        <f t="shared" si="3"/>
        <v>0.30474230834883981</v>
      </c>
      <c r="H54" s="23">
        <f t="shared" si="3"/>
        <v>0.20098052777145226</v>
      </c>
      <c r="I54" s="23">
        <f t="shared" si="3"/>
        <v>0.41401411681629469</v>
      </c>
      <c r="L54" s="23">
        <f t="shared" si="8"/>
        <v>0.96877746819974841</v>
      </c>
      <c r="M54" s="23">
        <f t="shared" si="9"/>
        <v>0.95948229875946711</v>
      </c>
      <c r="N54" s="23">
        <f t="shared" si="10"/>
        <v>0.97527604856323258</v>
      </c>
      <c r="Q54" s="23">
        <f t="shared" si="5"/>
        <v>3.1720344445846996E-2</v>
      </c>
      <c r="R54" s="23">
        <f t="shared" si="6"/>
        <v>4.1361412105320114E-2</v>
      </c>
      <c r="S54" s="23">
        <f t="shared" si="7"/>
        <v>2.5034721325578723E-2</v>
      </c>
    </row>
    <row r="55" spans="1:19" x14ac:dyDescent="0.25">
      <c r="A55" s="11">
        <v>44</v>
      </c>
      <c r="B55" s="7">
        <v>2.811E-2</v>
      </c>
      <c r="C55" s="7">
        <v>3.8109999999999998E-2</v>
      </c>
      <c r="D55" s="19">
        <v>2.0830000000000001E-2</v>
      </c>
      <c r="G55" s="23">
        <f t="shared" si="3"/>
        <v>0.29529652181571819</v>
      </c>
      <c r="H55" s="23">
        <f t="shared" si="3"/>
        <v>0.19288191922981354</v>
      </c>
      <c r="I55" s="23">
        <f t="shared" si="3"/>
        <v>0.40369123492314352</v>
      </c>
      <c r="L55" s="23">
        <f t="shared" si="8"/>
        <v>0.96900401987403406</v>
      </c>
      <c r="M55" s="23">
        <f t="shared" si="9"/>
        <v>0.95970451151940372</v>
      </c>
      <c r="N55" s="23">
        <f t="shared" si="10"/>
        <v>0.97506635287576049</v>
      </c>
      <c r="Q55" s="23">
        <f t="shared" si="5"/>
        <v>3.1486518623160389E-2</v>
      </c>
      <c r="R55" s="23">
        <f t="shared" si="6"/>
        <v>4.1129842401173046E-2</v>
      </c>
      <c r="S55" s="23">
        <f t="shared" si="7"/>
        <v>2.5249756068324816E-2</v>
      </c>
    </row>
    <row r="56" spans="1:19" x14ac:dyDescent="0.25">
      <c r="A56" s="13">
        <v>45</v>
      </c>
      <c r="B56" s="8">
        <v>2.8209999999999999E-2</v>
      </c>
      <c r="C56" s="8">
        <v>3.8210000000000001E-2</v>
      </c>
      <c r="D56" s="20">
        <v>2.094E-2</v>
      </c>
      <c r="G56" s="23">
        <f t="shared" si="3"/>
        <v>0.28596833682822564</v>
      </c>
      <c r="H56" s="23">
        <f t="shared" si="3"/>
        <v>0.18499741279309459</v>
      </c>
      <c r="I56" s="23">
        <f t="shared" si="3"/>
        <v>0.3935411196817421</v>
      </c>
      <c r="L56" s="23">
        <f t="shared" si="8"/>
        <v>0.9684107861137834</v>
      </c>
      <c r="M56" s="23">
        <f t="shared" si="9"/>
        <v>0.95912262555141425</v>
      </c>
      <c r="N56" s="23">
        <f t="shared" si="10"/>
        <v>0.97485673613068702</v>
      </c>
      <c r="Q56" s="23">
        <f t="shared" si="5"/>
        <v>3.2098915903244409E-2</v>
      </c>
      <c r="R56" s="23">
        <f t="shared" si="6"/>
        <v>4.1736344127758694E-2</v>
      </c>
      <c r="S56" s="23">
        <f t="shared" si="7"/>
        <v>2.5464756082492285E-2</v>
      </c>
    </row>
    <row r="57" spans="1:19" x14ac:dyDescent="0.25">
      <c r="A57" s="11">
        <v>46</v>
      </c>
      <c r="B57" s="7">
        <v>2.8299999999999999E-2</v>
      </c>
      <c r="C57" s="7">
        <v>3.8300000000000001E-2</v>
      </c>
      <c r="D57" s="19">
        <v>2.104E-2</v>
      </c>
      <c r="G57" s="23">
        <f t="shared" si="3"/>
        <v>0.27700496475882436</v>
      </c>
      <c r="H57" s="23">
        <f t="shared" si="3"/>
        <v>0.17747971202419394</v>
      </c>
      <c r="I57" s="23">
        <f t="shared" si="3"/>
        <v>0.38373659133194865</v>
      </c>
      <c r="L57" s="23">
        <f t="shared" si="8"/>
        <v>0.96865606811992833</v>
      </c>
      <c r="M57" s="23">
        <f t="shared" si="9"/>
        <v>0.95936321132604907</v>
      </c>
      <c r="N57" s="23">
        <f t="shared" si="10"/>
        <v>0.97508639412897335</v>
      </c>
      <c r="Q57" s="23">
        <f t="shared" si="5"/>
        <v>3.1845664956412313E-2</v>
      </c>
      <c r="R57" s="23">
        <f t="shared" si="6"/>
        <v>4.1485536150684899E-2</v>
      </c>
      <c r="S57" s="23">
        <f t="shared" si="7"/>
        <v>2.5229202546817996E-2</v>
      </c>
    </row>
    <row r="58" spans="1:19" x14ac:dyDescent="0.25">
      <c r="A58" s="11">
        <v>47</v>
      </c>
      <c r="B58" s="7">
        <v>2.8389999999999999E-2</v>
      </c>
      <c r="C58" s="7">
        <v>3.8390000000000001E-2</v>
      </c>
      <c r="D58" s="19">
        <v>2.1139999999999999E-2</v>
      </c>
      <c r="G58" s="23">
        <f t="shared" si="3"/>
        <v>0.26827566981763107</v>
      </c>
      <c r="H58" s="23">
        <f t="shared" si="3"/>
        <v>0.17023805024247018</v>
      </c>
      <c r="I58" s="23">
        <f t="shared" si="3"/>
        <v>0.37410320820571341</v>
      </c>
      <c r="L58" s="23">
        <f t="shared" si="8"/>
        <v>0.96848686467120371</v>
      </c>
      <c r="M58" s="23">
        <f t="shared" si="9"/>
        <v>0.95919724176284116</v>
      </c>
      <c r="N58" s="23">
        <f t="shared" si="10"/>
        <v>0.97489584432696974</v>
      </c>
      <c r="Q58" s="23">
        <f t="shared" si="5"/>
        <v>3.2020358776151399E-2</v>
      </c>
      <c r="R58" s="23">
        <f t="shared" si="6"/>
        <v>4.165855083297413E-2</v>
      </c>
      <c r="S58" s="23">
        <f t="shared" si="7"/>
        <v>2.5424640021941888E-2</v>
      </c>
    </row>
    <row r="59" spans="1:19" x14ac:dyDescent="0.25">
      <c r="A59" s="11">
        <v>48</v>
      </c>
      <c r="B59" s="7">
        <v>2.8479999999999998E-2</v>
      </c>
      <c r="C59" s="7">
        <v>3.848E-2</v>
      </c>
      <c r="D59" s="19">
        <v>2.1250000000000002E-2</v>
      </c>
      <c r="G59" s="23">
        <f t="shared" si="3"/>
        <v>0.25977608304307842</v>
      </c>
      <c r="H59" s="23">
        <f t="shared" si="3"/>
        <v>0.16326362245862278</v>
      </c>
      <c r="I59" s="23">
        <f t="shared" si="3"/>
        <v>0.36446905610693053</v>
      </c>
      <c r="L59" s="23">
        <f t="shared" si="8"/>
        <v>0.96831771296916147</v>
      </c>
      <c r="M59" s="23">
        <f t="shared" si="9"/>
        <v>0.95903132246924983</v>
      </c>
      <c r="N59" s="23">
        <f t="shared" si="10"/>
        <v>0.97424734167613658</v>
      </c>
      <c r="Q59" s="23">
        <f t="shared" si="5"/>
        <v>3.2195029679375285E-2</v>
      </c>
      <c r="R59" s="23">
        <f t="shared" si="6"/>
        <v>4.1831543037447461E-2</v>
      </c>
      <c r="S59" s="23">
        <f t="shared" si="7"/>
        <v>2.6090063351966283E-2</v>
      </c>
    </row>
    <row r="60" spans="1:19" x14ac:dyDescent="0.25">
      <c r="A60" s="11">
        <v>49</v>
      </c>
      <c r="B60" s="7">
        <v>2.8559999999999999E-2</v>
      </c>
      <c r="C60" s="7">
        <v>3.8559999999999997E-2</v>
      </c>
      <c r="D60" s="19">
        <v>2.1340000000000001E-2</v>
      </c>
      <c r="G60" s="23">
        <f t="shared" si="3"/>
        <v>0.25162169646806681</v>
      </c>
      <c r="H60" s="23">
        <f t="shared" si="3"/>
        <v>0.15662172483600337</v>
      </c>
      <c r="I60" s="23">
        <f t="shared" si="3"/>
        <v>0.35534751970458456</v>
      </c>
      <c r="L60" s="23">
        <f t="shared" si="8"/>
        <v>0.96860994099422393</v>
      </c>
      <c r="M60" s="23">
        <f t="shared" si="9"/>
        <v>0.95931795753029603</v>
      </c>
      <c r="N60" s="23">
        <f t="shared" si="10"/>
        <v>0.97497308413565342</v>
      </c>
      <c r="Q60" s="23">
        <f t="shared" si="5"/>
        <v>3.1893285805068207E-2</v>
      </c>
      <c r="R60" s="23">
        <f t="shared" si="6"/>
        <v>4.1532707923146096E-2</v>
      </c>
      <c r="S60" s="23">
        <f t="shared" si="7"/>
        <v>2.534541438005735E-2</v>
      </c>
    </row>
    <row r="61" spans="1:19" x14ac:dyDescent="0.25">
      <c r="A61" s="13">
        <v>50</v>
      </c>
      <c r="B61" s="8">
        <v>2.8639999999999999E-2</v>
      </c>
      <c r="C61" s="8">
        <v>3.8640000000000001E-2</v>
      </c>
      <c r="D61" s="20">
        <v>2.1440000000000001E-2</v>
      </c>
      <c r="G61" s="23">
        <f t="shared" si="3"/>
        <v>0.24368543882121457</v>
      </c>
      <c r="H61" s="23">
        <f t="shared" si="3"/>
        <v>0.15022693119521302</v>
      </c>
      <c r="I61" s="23">
        <f t="shared" si="3"/>
        <v>0.3462238250159555</v>
      </c>
      <c r="L61" s="23">
        <f t="shared" si="8"/>
        <v>0.96845956545778467</v>
      </c>
      <c r="M61" s="23">
        <f t="shared" si="9"/>
        <v>0.95917045577498106</v>
      </c>
      <c r="N61" s="23">
        <f t="shared" si="10"/>
        <v>0.97432458598215632</v>
      </c>
      <c r="Q61" s="23">
        <f t="shared" si="5"/>
        <v>3.2048546663019317E-2</v>
      </c>
      <c r="R61" s="23">
        <f t="shared" si="6"/>
        <v>4.1686476645002989E-2</v>
      </c>
      <c r="S61" s="23">
        <f t="shared" si="7"/>
        <v>2.6010780360187752E-2</v>
      </c>
    </row>
    <row r="62" spans="1:19" x14ac:dyDescent="0.25">
      <c r="A62" s="11">
        <v>51</v>
      </c>
      <c r="B62" s="7">
        <v>2.8719999999999999E-2</v>
      </c>
      <c r="C62" s="7">
        <v>3.8719999999999997E-2</v>
      </c>
      <c r="D62" s="19">
        <v>2.154E-2</v>
      </c>
      <c r="G62" s="23">
        <f t="shared" si="3"/>
        <v>0.2359628598206493</v>
      </c>
      <c r="H62" s="23">
        <f t="shared" si="3"/>
        <v>0.14407108129305815</v>
      </c>
      <c r="I62" s="23">
        <f t="shared" si="3"/>
        <v>0.33726850231194949</v>
      </c>
      <c r="L62" s="23">
        <f t="shared" si="8"/>
        <v>0.96830923079392062</v>
      </c>
      <c r="M62" s="23">
        <f t="shared" si="9"/>
        <v>0.95902299372570143</v>
      </c>
      <c r="N62" s="23">
        <f t="shared" si="10"/>
        <v>0.97413429678447661</v>
      </c>
      <c r="Q62" s="23">
        <f t="shared" si="5"/>
        <v>3.2203789420396374E-2</v>
      </c>
      <c r="R62" s="23">
        <f t="shared" si="6"/>
        <v>4.1840227612725774E-2</v>
      </c>
      <c r="S62" s="23">
        <f t="shared" si="7"/>
        <v>2.6206103135502874E-2</v>
      </c>
    </row>
    <row r="63" spans="1:19" x14ac:dyDescent="0.25">
      <c r="A63" s="11">
        <v>52</v>
      </c>
      <c r="B63" s="7">
        <v>2.8799999999999999E-2</v>
      </c>
      <c r="C63" s="7">
        <v>3.8800000000000001E-2</v>
      </c>
      <c r="D63" s="19">
        <v>2.163E-2</v>
      </c>
      <c r="G63" s="23">
        <f t="shared" si="3"/>
        <v>0.22844955153242222</v>
      </c>
      <c r="H63" s="23">
        <f t="shared" si="3"/>
        <v>0.1381462403924329</v>
      </c>
      <c r="I63" s="23">
        <f t="shared" si="3"/>
        <v>0.32864789400645977</v>
      </c>
      <c r="L63" s="23">
        <f t="shared" si="8"/>
        <v>0.96815893698721145</v>
      </c>
      <c r="M63" s="23">
        <f t="shared" si="9"/>
        <v>0.95887557136762647</v>
      </c>
      <c r="N63" s="23">
        <f t="shared" si="10"/>
        <v>0.97443992472941854</v>
      </c>
      <c r="Q63" s="23">
        <f t="shared" si="5"/>
        <v>3.235901408095266E-2</v>
      </c>
      <c r="R63" s="23">
        <f t="shared" si="6"/>
        <v>4.1993960829954748E-2</v>
      </c>
      <c r="S63" s="23">
        <f t="shared" si="7"/>
        <v>2.5892409210915564E-2</v>
      </c>
    </row>
    <row r="64" spans="1:19" x14ac:dyDescent="0.25">
      <c r="A64" s="11">
        <v>53</v>
      </c>
      <c r="B64" s="7">
        <v>2.887E-2</v>
      </c>
      <c r="C64" s="7">
        <v>3.8870000000000002E-2</v>
      </c>
      <c r="D64" s="19">
        <v>2.172E-2</v>
      </c>
      <c r="G64" s="23">
        <f t="shared" si="3"/>
        <v>0.22125509458912998</v>
      </c>
      <c r="H64" s="23">
        <f t="shared" si="3"/>
        <v>0.13251228100936779</v>
      </c>
      <c r="I64" s="23">
        <f t="shared" si="3"/>
        <v>0.32019133916312786</v>
      </c>
      <c r="L64" s="23">
        <f t="shared" si="8"/>
        <v>0.96850745867071142</v>
      </c>
      <c r="M64" s="23">
        <f t="shared" si="9"/>
        <v>0.95921742519332642</v>
      </c>
      <c r="N64" s="23">
        <f t="shared" si="10"/>
        <v>0.97426864739572716</v>
      </c>
      <c r="Q64" s="23">
        <f t="shared" si="5"/>
        <v>3.1999094904326564E-2</v>
      </c>
      <c r="R64" s="23">
        <f t="shared" si="6"/>
        <v>4.1637509052139504E-2</v>
      </c>
      <c r="S64" s="23">
        <f t="shared" si="7"/>
        <v>2.6068194689136803E-2</v>
      </c>
    </row>
    <row r="65" spans="1:19" x14ac:dyDescent="0.25">
      <c r="A65" s="11">
        <v>54</v>
      </c>
      <c r="B65" s="7">
        <v>2.894E-2</v>
      </c>
      <c r="C65" s="7">
        <v>3.8940000000000002E-2</v>
      </c>
      <c r="D65" s="19">
        <v>2.181E-2</v>
      </c>
      <c r="G65" s="23">
        <f t="shared" si="3"/>
        <v>0.21425810551998772</v>
      </c>
      <c r="H65" s="23">
        <f t="shared" si="3"/>
        <v>0.12709099141634847</v>
      </c>
      <c r="I65" s="23">
        <f t="shared" si="3"/>
        <v>0.31189755827348264</v>
      </c>
      <c r="L65" s="23">
        <f t="shared" si="8"/>
        <v>0.96837591883641982</v>
      </c>
      <c r="M65" s="23">
        <f t="shared" si="9"/>
        <v>0.9590883988131178</v>
      </c>
      <c r="N65" s="23">
        <f t="shared" si="10"/>
        <v>0.97409742277438749</v>
      </c>
      <c r="Q65" s="23">
        <f t="shared" si="5"/>
        <v>3.2134921186921982E-2</v>
      </c>
      <c r="R65" s="23">
        <f t="shared" si="6"/>
        <v>4.1772030230971889E-2</v>
      </c>
      <c r="S65" s="23">
        <f t="shared" si="7"/>
        <v>2.6243956959278898E-2</v>
      </c>
    </row>
    <row r="66" spans="1:19" x14ac:dyDescent="0.25">
      <c r="A66" s="13">
        <v>55</v>
      </c>
      <c r="B66" s="8">
        <v>2.9010000000000001E-2</v>
      </c>
      <c r="C66" s="8">
        <v>3.9010000000000003E-2</v>
      </c>
      <c r="D66" s="20">
        <v>2.1899999999999999E-2</v>
      </c>
      <c r="G66" s="23">
        <f t="shared" si="3"/>
        <v>0.20745421302682052</v>
      </c>
      <c r="H66" s="23">
        <f t="shared" si="3"/>
        <v>0.12187510123214522</v>
      </c>
      <c r="I66" s="23">
        <f t="shared" si="3"/>
        <v>0.30376521957635672</v>
      </c>
      <c r="L66" s="23">
        <f t="shared" si="8"/>
        <v>0.96824441027957986</v>
      </c>
      <c r="M66" s="23">
        <f t="shared" si="9"/>
        <v>0.95895940281781211</v>
      </c>
      <c r="N66" s="23">
        <f t="shared" si="10"/>
        <v>0.97392625084292839</v>
      </c>
      <c r="Q66" s="23">
        <f t="shared" si="5"/>
        <v>3.2270733617541389E-2</v>
      </c>
      <c r="R66" s="23">
        <f t="shared" si="6"/>
        <v>4.1906537822899985E-2</v>
      </c>
      <c r="S66" s="23">
        <f t="shared" si="7"/>
        <v>2.6419696026742892E-2</v>
      </c>
    </row>
    <row r="67" spans="1:19" x14ac:dyDescent="0.25">
      <c r="A67" s="11">
        <v>56</v>
      </c>
      <c r="B67" s="7">
        <v>2.9080000000000002E-2</v>
      </c>
      <c r="C67" s="7">
        <v>3.9079999999999997E-2</v>
      </c>
      <c r="D67" s="19">
        <v>2.1989999999999999E-2</v>
      </c>
      <c r="G67" s="23">
        <f t="shared" si="3"/>
        <v>0.20083910663449903</v>
      </c>
      <c r="H67" s="23">
        <f t="shared" si="3"/>
        <v>0.11685755659790611</v>
      </c>
      <c r="I67" s="23">
        <f t="shared" si="3"/>
        <v>0.29579294135764111</v>
      </c>
      <c r="L67" s="23">
        <f t="shared" si="8"/>
        <v>0.9681129329898629</v>
      </c>
      <c r="M67" s="23">
        <f t="shared" si="9"/>
        <v>0.95883043719748973</v>
      </c>
      <c r="N67" s="23">
        <f t="shared" si="10"/>
        <v>0.97375513157880922</v>
      </c>
      <c r="Q67" s="23">
        <f t="shared" si="5"/>
        <v>3.240653219870309E-2</v>
      </c>
      <c r="R67" s="23">
        <f t="shared" si="6"/>
        <v>4.2041031830351565E-2</v>
      </c>
      <c r="S67" s="23">
        <f t="shared" si="7"/>
        <v>2.6595411897011867E-2</v>
      </c>
    </row>
    <row r="68" spans="1:19" x14ac:dyDescent="0.25">
      <c r="A68" s="11">
        <v>57</v>
      </c>
      <c r="B68" s="7">
        <v>2.9149999999999999E-2</v>
      </c>
      <c r="C68" s="7">
        <v>3.9149999999999997E-2</v>
      </c>
      <c r="D68" s="19">
        <v>2.2079999999999999E-2</v>
      </c>
      <c r="G68" s="23">
        <f t="shared" si="3"/>
        <v>0.19440853707916958</v>
      </c>
      <c r="H68" s="23">
        <f t="shared" si="3"/>
        <v>0.11203151502371</v>
      </c>
      <c r="I68" s="23">
        <f t="shared" si="3"/>
        <v>0.28797929423331098</v>
      </c>
      <c r="L68" s="23">
        <f t="shared" si="8"/>
        <v>0.96798148695695885</v>
      </c>
      <c r="M68" s="23">
        <f t="shared" si="9"/>
        <v>0.95870150194221515</v>
      </c>
      <c r="N68" s="23">
        <f t="shared" si="10"/>
        <v>0.97358406495953964</v>
      </c>
      <c r="Q68" s="23">
        <f t="shared" si="5"/>
        <v>3.2542316932910029E-2</v>
      </c>
      <c r="R68" s="23">
        <f t="shared" si="6"/>
        <v>4.2175512255774608E-2</v>
      </c>
      <c r="S68" s="23">
        <f t="shared" si="7"/>
        <v>2.677110457552798E-2</v>
      </c>
    </row>
    <row r="69" spans="1:19" x14ac:dyDescent="0.25">
      <c r="A69" s="11">
        <v>58</v>
      </c>
      <c r="B69" s="7">
        <v>2.921E-2</v>
      </c>
      <c r="C69" s="7">
        <v>3.9210000000000002E-2</v>
      </c>
      <c r="D69" s="19">
        <v>2.2169999999999999E-2</v>
      </c>
      <c r="G69" s="23">
        <f t="shared" si="3"/>
        <v>0.18826438056447029</v>
      </c>
      <c r="H69" s="23">
        <f t="shared" si="3"/>
        <v>0.10745029304236588</v>
      </c>
      <c r="I69" s="23">
        <f t="shared" si="3"/>
        <v>0.28032280341372406</v>
      </c>
      <c r="L69" s="23">
        <f t="shared" si="8"/>
        <v>0.96839564451741544</v>
      </c>
      <c r="M69" s="23">
        <f t="shared" si="9"/>
        <v>0.95910773874320476</v>
      </c>
      <c r="N69" s="23">
        <f t="shared" si="10"/>
        <v>0.97341305096267139</v>
      </c>
      <c r="Q69" s="23">
        <f t="shared" si="5"/>
        <v>3.2114551535312529E-2</v>
      </c>
      <c r="R69" s="23">
        <f t="shared" si="6"/>
        <v>4.1751865525487444E-2</v>
      </c>
      <c r="S69" s="23">
        <f t="shared" si="7"/>
        <v>2.6946774067700841E-2</v>
      </c>
    </row>
    <row r="70" spans="1:19" x14ac:dyDescent="0.25">
      <c r="A70" s="11">
        <v>59</v>
      </c>
      <c r="B70" s="7">
        <v>2.9270000000000001E-2</v>
      </c>
      <c r="C70" s="7">
        <v>3.9269999999999999E-2</v>
      </c>
      <c r="D70" s="19">
        <v>2.2249999999999999E-2</v>
      </c>
      <c r="G70" s="23">
        <f t="shared" si="3"/>
        <v>0.18229318651138465</v>
      </c>
      <c r="H70" s="23">
        <f t="shared" si="3"/>
        <v>0.1030445280334141</v>
      </c>
      <c r="I70" s="23">
        <f t="shared" si="3"/>
        <v>0.27297945705964921</v>
      </c>
      <c r="L70" s="23">
        <f t="shared" si="8"/>
        <v>0.9682829325697071</v>
      </c>
      <c r="M70" s="23">
        <f t="shared" si="9"/>
        <v>0.95899718014529145</v>
      </c>
      <c r="N70" s="23">
        <f t="shared" si="10"/>
        <v>0.97380396362818578</v>
      </c>
      <c r="Q70" s="23">
        <f t="shared" si="5"/>
        <v>3.2230948700199977E-2</v>
      </c>
      <c r="R70" s="23">
        <f t="shared" si="6"/>
        <v>4.1867144514605326E-2</v>
      </c>
      <c r="S70" s="23">
        <f t="shared" si="7"/>
        <v>2.6545264972580185E-2</v>
      </c>
    </row>
    <row r="71" spans="1:19" x14ac:dyDescent="0.25">
      <c r="A71" s="13">
        <v>60</v>
      </c>
      <c r="B71" s="8">
        <v>2.9329999999999998E-2</v>
      </c>
      <c r="C71" s="8">
        <v>3.9329999999999997E-2</v>
      </c>
      <c r="D71" s="20">
        <v>2.2329999999999999E-2</v>
      </c>
      <c r="G71" s="23">
        <f t="shared" si="3"/>
        <v>0.17649083878928418</v>
      </c>
      <c r="H71" s="23">
        <f t="shared" si="3"/>
        <v>9.8808021653977174E-2</v>
      </c>
      <c r="I71" s="23">
        <f t="shared" si="3"/>
        <v>0.26578696976447264</v>
      </c>
      <c r="L71" s="23">
        <f t="shared" si="8"/>
        <v>0.9681702435886812</v>
      </c>
      <c r="M71" s="23">
        <f t="shared" si="9"/>
        <v>0.95888664385882616</v>
      </c>
      <c r="N71" s="23">
        <f t="shared" si="10"/>
        <v>0.97365191002777574</v>
      </c>
      <c r="Q71" s="23">
        <f t="shared" si="5"/>
        <v>3.2347335693224684E-2</v>
      </c>
      <c r="R71" s="23">
        <f t="shared" si="6"/>
        <v>4.1982413526423679E-2</v>
      </c>
      <c r="S71" s="23">
        <f t="shared" si="7"/>
        <v>2.670142111740063E-2</v>
      </c>
    </row>
    <row r="72" spans="1:19" x14ac:dyDescent="0.25">
      <c r="A72" s="11">
        <v>61</v>
      </c>
      <c r="B72" s="7">
        <v>2.9389999999999999E-2</v>
      </c>
      <c r="C72" s="7">
        <v>3.9390000000000001E-2</v>
      </c>
      <c r="D72" s="19">
        <v>2.2419999999999999E-2</v>
      </c>
      <c r="G72" s="23">
        <f t="shared" si="3"/>
        <v>0.1708532938612834</v>
      </c>
      <c r="H72" s="23">
        <f t="shared" si="3"/>
        <v>9.4734772602259515E-2</v>
      </c>
      <c r="I72" s="23">
        <f t="shared" si="3"/>
        <v>0.25858926068675958</v>
      </c>
      <c r="L72" s="23">
        <f t="shared" si="8"/>
        <v>0.96805757756791244</v>
      </c>
      <c r="M72" s="23">
        <f t="shared" si="9"/>
        <v>0.95877612987757144</v>
      </c>
      <c r="N72" s="23">
        <f t="shared" si="10"/>
        <v>0.97291925528143341</v>
      </c>
      <c r="Q72" s="23">
        <f t="shared" si="5"/>
        <v>3.2463712515894874E-2</v>
      </c>
      <c r="R72" s="23">
        <f t="shared" si="6"/>
        <v>4.2097672562465493E-2</v>
      </c>
      <c r="S72" s="23">
        <f t="shared" si="7"/>
        <v>2.7454185561872169E-2</v>
      </c>
    </row>
    <row r="73" spans="1:19" x14ac:dyDescent="0.25">
      <c r="A73" s="11">
        <v>62</v>
      </c>
      <c r="B73" s="7">
        <v>2.945E-2</v>
      </c>
      <c r="C73" s="7">
        <v>3.9449999999999999E-2</v>
      </c>
      <c r="D73" s="19">
        <v>2.2499999999999999E-2</v>
      </c>
      <c r="G73" s="23">
        <f t="shared" si="3"/>
        <v>0.16537658033581548</v>
      </c>
      <c r="H73" s="23">
        <f t="shared" si="3"/>
        <v>9.0818971236027751E-2</v>
      </c>
      <c r="I73" s="23">
        <f t="shared" si="3"/>
        <v>0.25169487113166683</v>
      </c>
      <c r="L73" s="23">
        <f t="shared" si="8"/>
        <v>0.96794493450085617</v>
      </c>
      <c r="M73" s="23">
        <f t="shared" si="9"/>
        <v>0.95866563819525785</v>
      </c>
      <c r="N73" s="23">
        <f t="shared" si="10"/>
        <v>0.97333845366670424</v>
      </c>
      <c r="Q73" s="23">
        <f t="shared" si="5"/>
        <v>3.2580079169844116E-2</v>
      </c>
      <c r="R73" s="23">
        <f t="shared" si="6"/>
        <v>4.2212921624289086E-2</v>
      </c>
      <c r="S73" s="23">
        <f t="shared" si="7"/>
        <v>2.7023411785279346E-2</v>
      </c>
    </row>
    <row r="74" spans="1:19" x14ac:dyDescent="0.25">
      <c r="A74" s="11">
        <v>63</v>
      </c>
      <c r="B74" s="7">
        <v>2.9499999999999998E-2</v>
      </c>
      <c r="C74" s="7">
        <v>3.95E-2</v>
      </c>
      <c r="D74" s="19">
        <v>2.2579999999999999E-2</v>
      </c>
      <c r="G74" s="23">
        <f t="shared" si="3"/>
        <v>0.16015477435525072</v>
      </c>
      <c r="H74" s="23">
        <f t="shared" si="3"/>
        <v>8.7107770643875385E-2</v>
      </c>
      <c r="I74" s="23">
        <f t="shared" si="3"/>
        <v>0.2449460576752725</v>
      </c>
      <c r="L74" s="23">
        <f t="shared" si="8"/>
        <v>0.9684247553676506</v>
      </c>
      <c r="M74" s="23">
        <f t="shared" si="9"/>
        <v>0.95913628461494682</v>
      </c>
      <c r="N74" s="23">
        <f t="shared" si="10"/>
        <v>0.97318652769502045</v>
      </c>
      <c r="Q74" s="23">
        <f t="shared" si="5"/>
        <v>3.2084491081344702E-2</v>
      </c>
      <c r="R74" s="23">
        <f t="shared" si="6"/>
        <v>4.172210302249349E-2</v>
      </c>
      <c r="S74" s="23">
        <f t="shared" si="7"/>
        <v>2.7179511474157734E-2</v>
      </c>
    </row>
    <row r="75" spans="1:19" x14ac:dyDescent="0.25">
      <c r="A75" s="11">
        <v>64</v>
      </c>
      <c r="B75" s="7">
        <v>2.9559999999999999E-2</v>
      </c>
      <c r="C75" s="7">
        <v>3.9559999999999998E-2</v>
      </c>
      <c r="D75" s="19">
        <v>2.266E-2</v>
      </c>
      <c r="G75" s="23">
        <f t="shared" si="3"/>
        <v>0.15498643277157986</v>
      </c>
      <c r="H75" s="23">
        <f t="shared" si="3"/>
        <v>8.348878318134477E-2</v>
      </c>
      <c r="I75" s="23">
        <f t="shared" si="3"/>
        <v>0.23834099984471241</v>
      </c>
      <c r="L75" s="23">
        <f t="shared" si="8"/>
        <v>0.96772908204280828</v>
      </c>
      <c r="M75" s="23">
        <f t="shared" si="9"/>
        <v>0.95845390789156804</v>
      </c>
      <c r="N75" s="23">
        <f t="shared" si="10"/>
        <v>0.97303464324656952</v>
      </c>
      <c r="Q75" s="23">
        <f t="shared" si="5"/>
        <v>3.2803104800294053E-2</v>
      </c>
      <c r="R75" s="23">
        <f t="shared" si="6"/>
        <v>4.243380540275022E-2</v>
      </c>
      <c r="S75" s="23">
        <f t="shared" si="7"/>
        <v>2.733559286000125E-2</v>
      </c>
    </row>
    <row r="76" spans="1:19" x14ac:dyDescent="0.25">
      <c r="A76" s="13">
        <v>65</v>
      </c>
      <c r="B76" s="8">
        <v>2.9610000000000001E-2</v>
      </c>
      <c r="C76" s="8">
        <v>3.9609999999999999E-2</v>
      </c>
      <c r="D76" s="20">
        <v>2.274E-2</v>
      </c>
      <c r="G76" s="23">
        <f t="shared" si="3"/>
        <v>0.15006213541601607</v>
      </c>
      <c r="H76" s="23">
        <f t="shared" si="3"/>
        <v>8.0060972087202462E-2</v>
      </c>
      <c r="I76" s="23">
        <f t="shared" si="3"/>
        <v>0.23187785935655056</v>
      </c>
      <c r="L76" s="23">
        <f t="shared" si="8"/>
        <v>0.96822755858365195</v>
      </c>
      <c r="M76" s="23">
        <f t="shared" si="9"/>
        <v>0.95894285479407682</v>
      </c>
      <c r="N76" s="23">
        <f t="shared" si="10"/>
        <v>0.97288280030555874</v>
      </c>
      <c r="Q76" s="23">
        <f t="shared" si="5"/>
        <v>3.2288138151352667E-2</v>
      </c>
      <c r="R76" s="23">
        <f t="shared" si="6"/>
        <v>4.1923794201498041E-2</v>
      </c>
      <c r="S76" s="23">
        <f t="shared" si="7"/>
        <v>2.7491655946667241E-2</v>
      </c>
    </row>
    <row r="77" spans="1:19" x14ac:dyDescent="0.25">
      <c r="A77" s="11">
        <v>66</v>
      </c>
      <c r="B77" s="7">
        <v>2.9659999999999999E-2</v>
      </c>
      <c r="C77" s="7">
        <v>3.9660000000000001E-2</v>
      </c>
      <c r="D77" s="19">
        <v>2.281E-2</v>
      </c>
      <c r="G77" s="23">
        <f t="shared" ref="G77:I140" si="11">(1+B77)^(-$A77)</f>
        <v>0.14528020637918998</v>
      </c>
      <c r="H77" s="23">
        <f t="shared" si="11"/>
        <v>7.6766524153313018E-2</v>
      </c>
      <c r="I77" s="23">
        <f t="shared" si="11"/>
        <v>0.22570037424789752</v>
      </c>
      <c r="L77" s="23">
        <f t="shared" si="8"/>
        <v>0.96813367327094746</v>
      </c>
      <c r="M77" s="23">
        <f t="shared" si="9"/>
        <v>0.95885076276239656</v>
      </c>
      <c r="N77" s="23">
        <f t="shared" si="10"/>
        <v>0.9733588833112603</v>
      </c>
      <c r="Q77" s="23">
        <f t="shared" ref="Q77:Q140" si="12">-LN(L77)</f>
        <v>3.2385109017360081E-2</v>
      </c>
      <c r="R77" s="23">
        <f t="shared" ref="R77:R140" si="13">-LN(M77)</f>
        <v>4.2019833765826534E-2</v>
      </c>
      <c r="S77" s="23">
        <f t="shared" ref="S77:S140" si="14">-LN(N77)</f>
        <v>2.7002422755121706E-2</v>
      </c>
    </row>
    <row r="78" spans="1:19" x14ac:dyDescent="0.25">
      <c r="A78" s="11">
        <v>67</v>
      </c>
      <c r="B78" s="7">
        <v>2.971E-2</v>
      </c>
      <c r="C78" s="7">
        <v>3.9710000000000002E-2</v>
      </c>
      <c r="D78" s="19">
        <v>2.2890000000000001E-2</v>
      </c>
      <c r="G78" s="23">
        <f t="shared" si="11"/>
        <v>0.14063702249325741</v>
      </c>
      <c r="H78" s="23">
        <f t="shared" si="11"/>
        <v>7.3600571842421345E-2</v>
      </c>
      <c r="I78" s="23">
        <f t="shared" si="11"/>
        <v>0.21951363311666308</v>
      </c>
      <c r="L78" s="23">
        <f t="shared" ref="L78:L141" si="15">G78/G77</f>
        <v>0.96803980389583433</v>
      </c>
      <c r="M78" s="23">
        <f t="shared" ref="M78:M141" si="16">H78/H77</f>
        <v>0.95875868621368288</v>
      </c>
      <c r="N78" s="23">
        <f t="shared" ref="N78:N141" si="17">I78/I77</f>
        <v>0.97258869795032221</v>
      </c>
      <c r="Q78" s="23">
        <f t="shared" si="12"/>
        <v>3.2482072823851259E-2</v>
      </c>
      <c r="R78" s="23">
        <f t="shared" si="13"/>
        <v>4.2115866405667363E-2</v>
      </c>
      <c r="S78" s="23">
        <f t="shared" si="14"/>
        <v>2.7794001529977592E-2</v>
      </c>
    </row>
    <row r="79" spans="1:19" x14ac:dyDescent="0.25">
      <c r="A79" s="11">
        <v>68</v>
      </c>
      <c r="B79" s="7">
        <v>2.9760000000000002E-2</v>
      </c>
      <c r="C79" s="7">
        <v>3.9759999999999997E-2</v>
      </c>
      <c r="D79" s="19">
        <v>2.2970000000000001E-2</v>
      </c>
      <c r="G79" s="23">
        <f t="shared" si="11"/>
        <v>0.13612903640632612</v>
      </c>
      <c r="H79" s="23">
        <f t="shared" si="11"/>
        <v>7.0558411816863231E-2</v>
      </c>
      <c r="I79" s="23">
        <f t="shared" si="11"/>
        <v>0.21346317368464607</v>
      </c>
      <c r="L79" s="23">
        <f t="shared" si="15"/>
        <v>0.96794595045449416</v>
      </c>
      <c r="M79" s="23">
        <f t="shared" si="16"/>
        <v>0.95866662514428047</v>
      </c>
      <c r="N79" s="23">
        <f t="shared" si="17"/>
        <v>0.97243697648245186</v>
      </c>
      <c r="Q79" s="23">
        <f t="shared" si="12"/>
        <v>3.2579029571805411E-2</v>
      </c>
      <c r="R79" s="23">
        <f t="shared" si="13"/>
        <v>4.2211892121952442E-2</v>
      </c>
      <c r="S79" s="23">
        <f t="shared" si="14"/>
        <v>2.7950011263085432E-2</v>
      </c>
    </row>
    <row r="80" spans="1:19" x14ac:dyDescent="0.25">
      <c r="A80" s="11">
        <v>69</v>
      </c>
      <c r="B80" s="7">
        <v>2.98E-2</v>
      </c>
      <c r="C80" s="7">
        <v>3.9800000000000002E-2</v>
      </c>
      <c r="D80" s="19">
        <v>2.3040000000000001E-2</v>
      </c>
      <c r="G80" s="23">
        <f t="shared" si="11"/>
        <v>0.13184108338087763</v>
      </c>
      <c r="H80" s="23">
        <f t="shared" si="11"/>
        <v>6.7680396804141174E-2</v>
      </c>
      <c r="I80" s="23">
        <f t="shared" si="11"/>
        <v>0.20768713395170524</v>
      </c>
      <c r="L80" s="23">
        <f t="shared" si="15"/>
        <v>0.9685008199672438</v>
      </c>
      <c r="M80" s="23">
        <f t="shared" si="16"/>
        <v>0.95921088728312021</v>
      </c>
      <c r="N80" s="23">
        <f t="shared" si="17"/>
        <v>0.97294128240839373</v>
      </c>
      <c r="Q80" s="23">
        <f t="shared" si="12"/>
        <v>3.2005949499158047E-2</v>
      </c>
      <c r="R80" s="23">
        <f t="shared" si="13"/>
        <v>4.1644324954681934E-2</v>
      </c>
      <c r="S80" s="23">
        <f t="shared" si="14"/>
        <v>2.7431545576596141E-2</v>
      </c>
    </row>
    <row r="81" spans="1:19" x14ac:dyDescent="0.25">
      <c r="A81" s="13">
        <v>70</v>
      </c>
      <c r="B81" s="8">
        <v>2.9850000000000002E-2</v>
      </c>
      <c r="C81" s="8">
        <v>3.9849999999999997E-2</v>
      </c>
      <c r="D81" s="20">
        <v>2.3109999999999999E-2</v>
      </c>
      <c r="G81" s="23">
        <f t="shared" si="11"/>
        <v>0.12759153635412529</v>
      </c>
      <c r="H81" s="23">
        <f t="shared" si="11"/>
        <v>6.4871101049908814E-2</v>
      </c>
      <c r="I81" s="23">
        <f t="shared" si="11"/>
        <v>0.20203980128156468</v>
      </c>
      <c r="L81" s="23">
        <f t="shared" si="15"/>
        <v>0.96776765695655154</v>
      </c>
      <c r="M81" s="23">
        <f t="shared" si="16"/>
        <v>0.958491736353702</v>
      </c>
      <c r="N81" s="23">
        <f t="shared" si="17"/>
        <v>0.97280846163800516</v>
      </c>
      <c r="Q81" s="23">
        <f t="shared" si="12"/>
        <v>3.276324432109913E-2</v>
      </c>
      <c r="R81" s="23">
        <f t="shared" si="13"/>
        <v>4.2394337969489986E-2</v>
      </c>
      <c r="S81" s="23">
        <f t="shared" si="14"/>
        <v>2.7568069578206594E-2</v>
      </c>
    </row>
    <row r="82" spans="1:19" x14ac:dyDescent="0.25">
      <c r="A82" s="11">
        <v>71</v>
      </c>
      <c r="B82" s="7">
        <v>2.989E-2</v>
      </c>
      <c r="C82" s="7">
        <v>3.9890000000000002E-2</v>
      </c>
      <c r="D82" s="19">
        <v>2.3179999999999999E-2</v>
      </c>
      <c r="G82" s="23">
        <f t="shared" si="11"/>
        <v>0.1235521394832948</v>
      </c>
      <c r="H82" s="23">
        <f t="shared" si="11"/>
        <v>6.2214908508387845E-2</v>
      </c>
      <c r="I82" s="23">
        <f t="shared" si="11"/>
        <v>0.19651919960693398</v>
      </c>
      <c r="L82" s="23">
        <f t="shared" si="15"/>
        <v>0.96834118479756126</v>
      </c>
      <c r="M82" s="23">
        <f t="shared" si="16"/>
        <v>0.95905430155289928</v>
      </c>
      <c r="N82" s="23">
        <f t="shared" si="17"/>
        <v>0.97267567261691601</v>
      </c>
      <c r="Q82" s="23">
        <f t="shared" si="12"/>
        <v>3.2170790172430616E-2</v>
      </c>
      <c r="R82" s="23">
        <f t="shared" si="13"/>
        <v>4.1807582601726796E-2</v>
      </c>
      <c r="S82" s="23">
        <f t="shared" si="14"/>
        <v>2.7704579579966353E-2</v>
      </c>
    </row>
    <row r="83" spans="1:19" x14ac:dyDescent="0.25">
      <c r="A83" s="11">
        <v>72</v>
      </c>
      <c r="B83" s="7">
        <v>2.9940000000000001E-2</v>
      </c>
      <c r="C83" s="7">
        <v>3.9940000000000003E-2</v>
      </c>
      <c r="D83" s="19">
        <v>2.3259999999999999E-2</v>
      </c>
      <c r="G83" s="23">
        <f t="shared" si="11"/>
        <v>0.11954774299011793</v>
      </c>
      <c r="H83" s="23">
        <f t="shared" si="11"/>
        <v>5.9621598414362757E-2</v>
      </c>
      <c r="I83" s="23">
        <f t="shared" si="11"/>
        <v>0.19098892115720256</v>
      </c>
      <c r="L83" s="23">
        <f t="shared" si="15"/>
        <v>0.9675894200624644</v>
      </c>
      <c r="M83" s="23">
        <f t="shared" si="16"/>
        <v>0.95831690255277868</v>
      </c>
      <c r="N83" s="23">
        <f t="shared" si="17"/>
        <v>0.97185883892875224</v>
      </c>
      <c r="Q83" s="23">
        <f t="shared" si="12"/>
        <v>3.2947434511847368E-2</v>
      </c>
      <c r="R83" s="23">
        <f t="shared" si="13"/>
        <v>4.2576759728093799E-2</v>
      </c>
      <c r="S83" s="23">
        <f t="shared" si="14"/>
        <v>2.8544712507778989E-2</v>
      </c>
    </row>
    <row r="84" spans="1:19" x14ac:dyDescent="0.25">
      <c r="A84" s="11">
        <v>73</v>
      </c>
      <c r="B84" s="7">
        <v>2.998E-2</v>
      </c>
      <c r="C84" s="7">
        <v>3.9980000000000002E-2</v>
      </c>
      <c r="D84" s="19">
        <v>2.333E-2</v>
      </c>
      <c r="G84" s="23">
        <f t="shared" si="11"/>
        <v>0.11574392465877704</v>
      </c>
      <c r="H84" s="23">
        <f t="shared" si="11"/>
        <v>5.7171017244537062E-2</v>
      </c>
      <c r="I84" s="23">
        <f t="shared" si="11"/>
        <v>0.18571776715224009</v>
      </c>
      <c r="L84" s="23">
        <f t="shared" si="15"/>
        <v>0.96818159643837598</v>
      </c>
      <c r="M84" s="23">
        <f t="shared" si="16"/>
        <v>0.95889776129793669</v>
      </c>
      <c r="N84" s="23">
        <f t="shared" si="17"/>
        <v>0.97240073417335138</v>
      </c>
      <c r="Q84" s="23">
        <f t="shared" si="12"/>
        <v>3.2335609673748024E-2</v>
      </c>
      <c r="R84" s="23">
        <f t="shared" si="13"/>
        <v>4.1970819481669988E-2</v>
      </c>
      <c r="S84" s="23">
        <f t="shared" si="14"/>
        <v>2.798728152878021E-2</v>
      </c>
    </row>
    <row r="85" spans="1:19" x14ac:dyDescent="0.25">
      <c r="A85" s="11">
        <v>74</v>
      </c>
      <c r="B85" s="7">
        <v>3.0020000000000002E-2</v>
      </c>
      <c r="C85" s="7">
        <v>4.002E-2</v>
      </c>
      <c r="D85" s="19">
        <v>2.3400000000000001E-2</v>
      </c>
      <c r="G85" s="23">
        <f t="shared" si="11"/>
        <v>0.11205244648240294</v>
      </c>
      <c r="H85" s="23">
        <f t="shared" si="11"/>
        <v>5.4816949435473737E-2</v>
      </c>
      <c r="I85" s="23">
        <f t="shared" si="11"/>
        <v>0.18056745000469493</v>
      </c>
      <c r="L85" s="23">
        <f t="shared" si="15"/>
        <v>0.96810650591590963</v>
      </c>
      <c r="M85" s="23">
        <f t="shared" si="16"/>
        <v>0.95882410489576753</v>
      </c>
      <c r="N85" s="23">
        <f t="shared" si="17"/>
        <v>0.97226804292061486</v>
      </c>
      <c r="Q85" s="23">
        <f t="shared" si="12"/>
        <v>3.2413170985427515E-2</v>
      </c>
      <c r="R85" s="23">
        <f t="shared" si="13"/>
        <v>4.2047636045639797E-2</v>
      </c>
      <c r="S85" s="23">
        <f t="shared" si="14"/>
        <v>2.8123748216069479E-2</v>
      </c>
    </row>
    <row r="86" spans="1:19" x14ac:dyDescent="0.25">
      <c r="A86" s="13">
        <v>75</v>
      </c>
      <c r="B86" s="8">
        <v>3.006E-2</v>
      </c>
      <c r="C86" s="8">
        <v>4.0059999999999998E-2</v>
      </c>
      <c r="D86" s="20">
        <v>2.3470000000000001E-2</v>
      </c>
      <c r="G86" s="23">
        <f t="shared" si="11"/>
        <v>0.10847028950907804</v>
      </c>
      <c r="H86" s="23">
        <f t="shared" si="11"/>
        <v>5.2555775399251548E-2</v>
      </c>
      <c r="I86" s="23">
        <f t="shared" si="11"/>
        <v>0.17553600723520479</v>
      </c>
      <c r="L86" s="23">
        <f t="shared" si="15"/>
        <v>0.96803142558884292</v>
      </c>
      <c r="M86" s="23">
        <f t="shared" si="16"/>
        <v>0.95875045839820272</v>
      </c>
      <c r="N86" s="23">
        <f t="shared" si="17"/>
        <v>0.97213538337413907</v>
      </c>
      <c r="Q86" s="23">
        <f t="shared" si="12"/>
        <v>3.2490727781234921E-2</v>
      </c>
      <c r="R86" s="23">
        <f t="shared" si="13"/>
        <v>4.2124448180104607E-2</v>
      </c>
      <c r="S86" s="23">
        <f t="shared" si="14"/>
        <v>2.8260200913989706E-2</v>
      </c>
    </row>
    <row r="87" spans="1:19" x14ac:dyDescent="0.25">
      <c r="A87" s="11">
        <v>76</v>
      </c>
      <c r="B87" s="7">
        <v>3.0099999999999998E-2</v>
      </c>
      <c r="C87" s="7">
        <v>4.0099999999999997E-2</v>
      </c>
      <c r="D87" s="19">
        <v>2.3539999999999998E-2</v>
      </c>
      <c r="G87" s="23">
        <f t="shared" si="11"/>
        <v>0.10499450610838204</v>
      </c>
      <c r="H87" s="23">
        <f t="shared" si="11"/>
        <v>5.0384003727168523E-2</v>
      </c>
      <c r="I87" s="23">
        <f t="shared" si="11"/>
        <v>0.17062148272619856</v>
      </c>
      <c r="L87" s="23">
        <f t="shared" si="15"/>
        <v>0.96795635545524095</v>
      </c>
      <c r="M87" s="23">
        <f t="shared" si="16"/>
        <v>0.95867682180341396</v>
      </c>
      <c r="N87" s="23">
        <f t="shared" si="17"/>
        <v>0.97200275552342297</v>
      </c>
      <c r="Q87" s="23">
        <f t="shared" si="12"/>
        <v>3.2568280061651807E-2</v>
      </c>
      <c r="R87" s="23">
        <f t="shared" si="13"/>
        <v>4.2201255885497446E-2</v>
      </c>
      <c r="S87" s="23">
        <f t="shared" si="14"/>
        <v>2.8396639625075385E-2</v>
      </c>
    </row>
    <row r="88" spans="1:19" x14ac:dyDescent="0.25">
      <c r="A88" s="11">
        <v>77</v>
      </c>
      <c r="B88" s="7">
        <v>3.0130000000000001E-2</v>
      </c>
      <c r="C88" s="7">
        <v>4.0129999999999999E-2</v>
      </c>
      <c r="D88" s="19">
        <v>2.3599999999999999E-2</v>
      </c>
      <c r="G88" s="23">
        <f t="shared" si="11"/>
        <v>0.10169820704228177</v>
      </c>
      <c r="H88" s="23">
        <f t="shared" si="11"/>
        <v>4.8334034845494651E-2</v>
      </c>
      <c r="I88" s="23">
        <f t="shared" si="11"/>
        <v>0.16594671296911834</v>
      </c>
      <c r="L88" s="23">
        <f t="shared" si="15"/>
        <v>0.96860503288907696</v>
      </c>
      <c r="M88" s="23">
        <f t="shared" si="16"/>
        <v>0.95931310078542908</v>
      </c>
      <c r="N88" s="23">
        <f t="shared" si="17"/>
        <v>0.97260151721584809</v>
      </c>
      <c r="Q88" s="23">
        <f t="shared" si="12"/>
        <v>3.1898352981621296E-2</v>
      </c>
      <c r="R88" s="23">
        <f t="shared" si="13"/>
        <v>4.1537770642052788E-2</v>
      </c>
      <c r="S88" s="23">
        <f t="shared" si="14"/>
        <v>2.7780821054951436E-2</v>
      </c>
    </row>
    <row r="89" spans="1:19" x14ac:dyDescent="0.25">
      <c r="A89" s="11">
        <v>78</v>
      </c>
      <c r="B89" s="7">
        <v>3.0169999999999999E-2</v>
      </c>
      <c r="C89" s="7">
        <v>4.0169999999999997E-2</v>
      </c>
      <c r="D89" s="19">
        <v>2.367E-2</v>
      </c>
      <c r="G89" s="23">
        <f t="shared" si="11"/>
        <v>9.8425112518251312E-2</v>
      </c>
      <c r="H89" s="23">
        <f t="shared" si="11"/>
        <v>4.6330046123919381E-2</v>
      </c>
      <c r="I89" s="23">
        <f t="shared" si="11"/>
        <v>0.16125822672144885</v>
      </c>
      <c r="L89" s="23">
        <f t="shared" si="15"/>
        <v>0.96781561229816326</v>
      </c>
      <c r="M89" s="23">
        <f t="shared" si="16"/>
        <v>0.95853876615140343</v>
      </c>
      <c r="N89" s="23">
        <f t="shared" si="17"/>
        <v>0.97174703756535397</v>
      </c>
      <c r="Q89" s="23">
        <f t="shared" si="12"/>
        <v>3.2713693012836366E-2</v>
      </c>
      <c r="R89" s="23">
        <f t="shared" si="13"/>
        <v>4.234527271189558E-2</v>
      </c>
      <c r="S89" s="23">
        <f t="shared" si="14"/>
        <v>2.8659757810814663E-2</v>
      </c>
    </row>
    <row r="90" spans="1:19" x14ac:dyDescent="0.25">
      <c r="A90" s="11">
        <v>79</v>
      </c>
      <c r="B90" s="7">
        <v>3.0200000000000001E-2</v>
      </c>
      <c r="C90" s="7">
        <v>4.02E-2</v>
      </c>
      <c r="D90" s="19">
        <v>2.3730000000000001E-2</v>
      </c>
      <c r="G90" s="23">
        <f t="shared" si="11"/>
        <v>9.5323043897691445E-2</v>
      </c>
      <c r="H90" s="23">
        <f t="shared" si="11"/>
        <v>4.4439472412373351E-2</v>
      </c>
      <c r="I90" s="23">
        <f t="shared" si="11"/>
        <v>0.15680178644175716</v>
      </c>
      <c r="L90" s="23">
        <f t="shared" si="15"/>
        <v>0.9684829558108492</v>
      </c>
      <c r="M90" s="23">
        <f t="shared" si="16"/>
        <v>0.9591933557223471</v>
      </c>
      <c r="N90" s="23">
        <f t="shared" si="17"/>
        <v>0.97236457097231033</v>
      </c>
      <c r="Q90" s="23">
        <f t="shared" si="12"/>
        <v>3.2024394833206266E-2</v>
      </c>
      <c r="R90" s="23">
        <f t="shared" si="13"/>
        <v>4.1662602187791192E-2</v>
      </c>
      <c r="S90" s="23">
        <f t="shared" si="14"/>
        <v>2.8024471827218313E-2</v>
      </c>
    </row>
    <row r="91" spans="1:19" x14ac:dyDescent="0.25">
      <c r="A91" s="13">
        <v>80</v>
      </c>
      <c r="B91" s="8">
        <v>3.024E-2</v>
      </c>
      <c r="C91" s="8">
        <v>4.0239999999999998E-2</v>
      </c>
      <c r="D91" s="20">
        <v>2.3800000000000002E-2</v>
      </c>
      <c r="G91" s="23">
        <f t="shared" si="11"/>
        <v>9.224171737742691E-2</v>
      </c>
      <c r="H91" s="23">
        <f t="shared" si="11"/>
        <v>4.2590823450380677E-2</v>
      </c>
      <c r="I91" s="23">
        <f t="shared" si="11"/>
        <v>0.15233159269857963</v>
      </c>
      <c r="L91" s="23">
        <f t="shared" si="15"/>
        <v>0.96767490425954428</v>
      </c>
      <c r="M91" s="23">
        <f t="shared" si="16"/>
        <v>0.95840074461644709</v>
      </c>
      <c r="N91" s="23">
        <f t="shared" si="17"/>
        <v>0.97149143613336353</v>
      </c>
      <c r="Q91" s="23">
        <f t="shared" si="12"/>
        <v>3.2859090820434131E-2</v>
      </c>
      <c r="R91" s="23">
        <f t="shared" si="13"/>
        <v>4.2489274684226537E-2</v>
      </c>
      <c r="S91" s="23">
        <f t="shared" si="14"/>
        <v>2.8922825300393536E-2</v>
      </c>
    </row>
    <row r="92" spans="1:19" x14ac:dyDescent="0.25">
      <c r="A92" s="11">
        <v>81</v>
      </c>
      <c r="B92" s="7">
        <v>3.0269999999999998E-2</v>
      </c>
      <c r="C92" s="7">
        <v>4.027E-2</v>
      </c>
      <c r="D92" s="19">
        <v>2.3869999999999999E-2</v>
      </c>
      <c r="G92" s="23">
        <f t="shared" si="11"/>
        <v>8.9323273032143671E-2</v>
      </c>
      <c r="H92" s="23">
        <f t="shared" si="11"/>
        <v>4.0847735965386281E-2</v>
      </c>
      <c r="I92" s="23">
        <f t="shared" si="11"/>
        <v>0.14796865767962084</v>
      </c>
      <c r="L92" s="23">
        <f t="shared" si="15"/>
        <v>0.96836090623354509</v>
      </c>
      <c r="M92" s="23">
        <f t="shared" si="16"/>
        <v>0.95907363737578033</v>
      </c>
      <c r="N92" s="23">
        <f t="shared" si="17"/>
        <v>0.97135896144937062</v>
      </c>
      <c r="Q92" s="23">
        <f t="shared" si="12"/>
        <v>3.2150424173885105E-2</v>
      </c>
      <c r="R92" s="23">
        <f t="shared" si="13"/>
        <v>4.1787421461805647E-2</v>
      </c>
      <c r="S92" s="23">
        <f t="shared" si="14"/>
        <v>2.9059196772291771E-2</v>
      </c>
    </row>
    <row r="93" spans="1:19" x14ac:dyDescent="0.25">
      <c r="A93" s="11">
        <v>82</v>
      </c>
      <c r="B93" s="7">
        <v>3.031E-2</v>
      </c>
      <c r="C93" s="7">
        <v>4.0309999999999999E-2</v>
      </c>
      <c r="D93" s="19">
        <v>2.3939999999999999E-2</v>
      </c>
      <c r="G93" s="23">
        <f t="shared" si="11"/>
        <v>8.6423324312796951E-2</v>
      </c>
      <c r="H93" s="23">
        <f t="shared" si="11"/>
        <v>3.9142864091035824E-2</v>
      </c>
      <c r="I93" s="23">
        <f t="shared" si="11"/>
        <v>0.1437110842304922</v>
      </c>
      <c r="L93" s="23">
        <f t="shared" si="15"/>
        <v>0.96753423132733674</v>
      </c>
      <c r="M93" s="23">
        <f t="shared" si="16"/>
        <v>0.95826275718695553</v>
      </c>
      <c r="N93" s="23">
        <f t="shared" si="17"/>
        <v>0.97122651839995022</v>
      </c>
      <c r="Q93" s="23">
        <f t="shared" si="12"/>
        <v>3.3004473487215157E-2</v>
      </c>
      <c r="R93" s="23">
        <f t="shared" si="13"/>
        <v>4.2633261805179304E-2</v>
      </c>
      <c r="S93" s="23">
        <f t="shared" si="14"/>
        <v>2.9195554272128416E-2</v>
      </c>
    </row>
    <row r="94" spans="1:19" x14ac:dyDescent="0.25">
      <c r="A94" s="11">
        <v>83</v>
      </c>
      <c r="B94" s="7">
        <v>3.0339999999999999E-2</v>
      </c>
      <c r="C94" s="7">
        <v>4.0340000000000001E-2</v>
      </c>
      <c r="D94" s="19">
        <v>2.4E-2</v>
      </c>
      <c r="G94" s="23">
        <f t="shared" si="11"/>
        <v>8.3678423097025681E-2</v>
      </c>
      <c r="H94" s="23">
        <f t="shared" si="11"/>
        <v>3.7536203967560341E-2</v>
      </c>
      <c r="I94" s="23">
        <f t="shared" si="11"/>
        <v>0.13967014978599102</v>
      </c>
      <c r="L94" s="23">
        <f t="shared" si="15"/>
        <v>0.96823888414849113</v>
      </c>
      <c r="M94" s="23">
        <f t="shared" si="16"/>
        <v>0.95895394573736814</v>
      </c>
      <c r="N94" s="23">
        <f t="shared" si="17"/>
        <v>0.9718815395058874</v>
      </c>
      <c r="Q94" s="23">
        <f t="shared" si="12"/>
        <v>3.2276441005882561E-2</v>
      </c>
      <c r="R94" s="23">
        <f t="shared" si="13"/>
        <v>4.1912228466273523E-2</v>
      </c>
      <c r="S94" s="23">
        <f t="shared" si="14"/>
        <v>2.8521354885137559E-2</v>
      </c>
    </row>
    <row r="95" spans="1:19" x14ac:dyDescent="0.25">
      <c r="A95" s="11">
        <v>84</v>
      </c>
      <c r="B95" s="7">
        <v>3.0370000000000001E-2</v>
      </c>
      <c r="C95" s="7">
        <v>4.0370000000000003E-2</v>
      </c>
      <c r="D95" s="19">
        <v>2.4060000000000002E-2</v>
      </c>
      <c r="G95" s="23">
        <f t="shared" si="11"/>
        <v>8.1015990749694664E-2</v>
      </c>
      <c r="H95" s="23">
        <f t="shared" si="11"/>
        <v>3.5993417462545085E-2</v>
      </c>
      <c r="I95" s="23">
        <f t="shared" si="11"/>
        <v>0.13572697244142382</v>
      </c>
      <c r="L95" s="23">
        <f t="shared" si="15"/>
        <v>0.96818257026373566</v>
      </c>
      <c r="M95" s="23">
        <f t="shared" si="16"/>
        <v>0.95889870732936744</v>
      </c>
      <c r="N95" s="23">
        <f t="shared" si="17"/>
        <v>0.97176793072385825</v>
      </c>
      <c r="Q95" s="23">
        <f t="shared" si="12"/>
        <v>3.23346038450135E-2</v>
      </c>
      <c r="R95" s="23">
        <f t="shared" si="13"/>
        <v>4.1969832899990206E-2</v>
      </c>
      <c r="S95" s="23">
        <f t="shared" si="14"/>
        <v>2.8638257427389797E-2</v>
      </c>
    </row>
    <row r="96" spans="1:19" x14ac:dyDescent="0.25">
      <c r="A96" s="13">
        <v>85</v>
      </c>
      <c r="B96" s="8">
        <v>3.04E-2</v>
      </c>
      <c r="C96" s="8">
        <v>4.0399999999999998E-2</v>
      </c>
      <c r="D96" s="20">
        <v>2.4119999999999999E-2</v>
      </c>
      <c r="G96" s="23">
        <f t="shared" si="11"/>
        <v>7.8433708295838678E-2</v>
      </c>
      <c r="H96" s="23">
        <f t="shared" si="11"/>
        <v>3.451205345860435E-2</v>
      </c>
      <c r="I96" s="23">
        <f t="shared" si="11"/>
        <v>0.1318797025331048</v>
      </c>
      <c r="L96" s="23">
        <f t="shared" si="15"/>
        <v>0.96812626211244945</v>
      </c>
      <c r="M96" s="23">
        <f t="shared" si="16"/>
        <v>0.95884347449134966</v>
      </c>
      <c r="N96" s="23">
        <f t="shared" si="17"/>
        <v>0.97165434519671912</v>
      </c>
      <c r="Q96" s="23">
        <f t="shared" si="12"/>
        <v>3.2392764145024101E-2</v>
      </c>
      <c r="R96" s="23">
        <f t="shared" si="13"/>
        <v>4.2027434843105019E-2</v>
      </c>
      <c r="S96" s="23">
        <f t="shared" si="14"/>
        <v>2.8755149704149018E-2</v>
      </c>
    </row>
    <row r="97" spans="1:19" x14ac:dyDescent="0.25">
      <c r="A97" s="11">
        <v>86</v>
      </c>
      <c r="B97" s="7">
        <v>3.0429999999999999E-2</v>
      </c>
      <c r="C97" s="7">
        <v>4.0430000000000001E-2</v>
      </c>
      <c r="D97" s="19">
        <v>2.419E-2</v>
      </c>
      <c r="G97" s="23">
        <f t="shared" si="11"/>
        <v>7.5929316828591026E-2</v>
      </c>
      <c r="H97" s="23">
        <f t="shared" si="11"/>
        <v>3.3089751243625516E-2</v>
      </c>
      <c r="I97" s="23">
        <f t="shared" si="11"/>
        <v>0.12801896779613905</v>
      </c>
      <c r="L97" s="23">
        <f t="shared" si="15"/>
        <v>0.96806995969384091</v>
      </c>
      <c r="M97" s="23">
        <f t="shared" si="16"/>
        <v>0.95878824722252998</v>
      </c>
      <c r="N97" s="23">
        <f t="shared" si="17"/>
        <v>0.97072533026076091</v>
      </c>
      <c r="Q97" s="23">
        <f t="shared" si="12"/>
        <v>3.245092190609223E-2</v>
      </c>
      <c r="R97" s="23">
        <f t="shared" si="13"/>
        <v>4.2085034295814935E-2</v>
      </c>
      <c r="S97" s="23">
        <f t="shared" si="14"/>
        <v>2.9711723764860823E-2</v>
      </c>
    </row>
    <row r="98" spans="1:19" x14ac:dyDescent="0.25">
      <c r="A98" s="11">
        <v>87</v>
      </c>
      <c r="B98" s="7">
        <v>3.0460000000000001E-2</v>
      </c>
      <c r="C98" s="7">
        <v>4.0460000000000003E-2</v>
      </c>
      <c r="D98" s="19">
        <v>2.4250000000000001E-2</v>
      </c>
      <c r="G98" s="23">
        <f t="shared" si="11"/>
        <v>7.3500616112871259E-2</v>
      </c>
      <c r="H98" s="23">
        <f t="shared" si="11"/>
        <v>3.1724237323575148E-2</v>
      </c>
      <c r="I98" s="23">
        <f t="shared" si="11"/>
        <v>0.12435990500021275</v>
      </c>
      <c r="L98" s="23">
        <f t="shared" si="15"/>
        <v>0.9680136630071029</v>
      </c>
      <c r="M98" s="23">
        <f t="shared" si="16"/>
        <v>0.9587330255221117</v>
      </c>
      <c r="N98" s="23">
        <f t="shared" si="17"/>
        <v>0.97141780738497208</v>
      </c>
      <c r="Q98" s="23">
        <f t="shared" si="12"/>
        <v>3.2509077128411959E-2</v>
      </c>
      <c r="R98" s="23">
        <f t="shared" si="13"/>
        <v>4.2142631258329462E-2</v>
      </c>
      <c r="S98" s="23">
        <f t="shared" si="14"/>
        <v>2.8998617567759941E-2</v>
      </c>
    </row>
    <row r="99" spans="1:19" x14ac:dyDescent="0.25">
      <c r="A99" s="11">
        <v>88</v>
      </c>
      <c r="B99" s="7">
        <v>3.049E-2</v>
      </c>
      <c r="C99" s="7">
        <v>4.0489999999999998E-2</v>
      </c>
      <c r="D99" s="19">
        <v>2.4309999999999998E-2</v>
      </c>
      <c r="G99" s="23">
        <f t="shared" si="11"/>
        <v>7.114546321677348E-2</v>
      </c>
      <c r="H99" s="23">
        <f t="shared" si="11"/>
        <v>3.0413322341912758E-2</v>
      </c>
      <c r="I99" s="23">
        <f t="shared" si="11"/>
        <v>0.12079130970214096</v>
      </c>
      <c r="L99" s="23">
        <f t="shared" si="15"/>
        <v>0.96795737205139765</v>
      </c>
      <c r="M99" s="23">
        <f t="shared" si="16"/>
        <v>0.95867780938934621</v>
      </c>
      <c r="N99" s="23">
        <f t="shared" si="17"/>
        <v>0.9713042937909474</v>
      </c>
      <c r="Q99" s="23">
        <f t="shared" si="12"/>
        <v>3.2567229812209122E-2</v>
      </c>
      <c r="R99" s="23">
        <f t="shared" si="13"/>
        <v>4.2200225730808075E-2</v>
      </c>
      <c r="S99" s="23">
        <f t="shared" si="14"/>
        <v>2.9115477919618958E-2</v>
      </c>
    </row>
    <row r="100" spans="1:19" x14ac:dyDescent="0.25">
      <c r="A100" s="11">
        <v>89</v>
      </c>
      <c r="B100" s="7">
        <v>3.0519999999999999E-2</v>
      </c>
      <c r="C100" s="7">
        <v>4.052E-2</v>
      </c>
      <c r="D100" s="19">
        <v>2.4379999999999999E-2</v>
      </c>
      <c r="G100" s="23">
        <f t="shared" si="11"/>
        <v>6.8861771170249303E-2</v>
      </c>
      <c r="H100" s="23">
        <f t="shared" si="11"/>
        <v>2.9154898102259033E-2</v>
      </c>
      <c r="I100" s="23">
        <f t="shared" si="11"/>
        <v>0.11720953059372392</v>
      </c>
      <c r="L100" s="23">
        <f t="shared" si="15"/>
        <v>0.96790108682593035</v>
      </c>
      <c r="M100" s="23">
        <f t="shared" si="16"/>
        <v>0.95862259882342793</v>
      </c>
      <c r="N100" s="23">
        <f t="shared" si="17"/>
        <v>0.9703473774955389</v>
      </c>
      <c r="Q100" s="23">
        <f t="shared" si="12"/>
        <v>3.2625379957665318E-2</v>
      </c>
      <c r="R100" s="23">
        <f t="shared" si="13"/>
        <v>4.2257817713469793E-2</v>
      </c>
      <c r="S100" s="23">
        <f t="shared" si="14"/>
        <v>3.0101150465353013E-2</v>
      </c>
    </row>
    <row r="101" spans="1:19" x14ac:dyDescent="0.25">
      <c r="A101" s="13">
        <v>90</v>
      </c>
      <c r="B101" s="8">
        <v>3.0550000000000001E-2</v>
      </c>
      <c r="C101" s="8">
        <v>4.0550000000000003E-2</v>
      </c>
      <c r="D101" s="20">
        <v>2.444E-2</v>
      </c>
      <c r="G101" s="23">
        <f t="shared" si="11"/>
        <v>6.6647507650667667E-2</v>
      </c>
      <c r="H101" s="23">
        <f t="shared" si="11"/>
        <v>2.7946934691074697E-2</v>
      </c>
      <c r="I101" s="23">
        <f t="shared" si="11"/>
        <v>0.11381841350595984</v>
      </c>
      <c r="L101" s="23">
        <f t="shared" si="15"/>
        <v>0.96784480732993006</v>
      </c>
      <c r="M101" s="23">
        <f t="shared" si="16"/>
        <v>0.95856739382358747</v>
      </c>
      <c r="N101" s="23">
        <f t="shared" si="17"/>
        <v>0.97106790658928155</v>
      </c>
      <c r="Q101" s="23">
        <f t="shared" si="12"/>
        <v>3.2683527564937594E-2</v>
      </c>
      <c r="R101" s="23">
        <f t="shared" si="13"/>
        <v>4.2315407206495993E-2</v>
      </c>
      <c r="S101" s="23">
        <f t="shared" si="14"/>
        <v>2.9358878440679359E-2</v>
      </c>
    </row>
    <row r="102" spans="1:19" x14ac:dyDescent="0.25">
      <c r="A102" s="11">
        <v>91</v>
      </c>
      <c r="B102" s="7">
        <v>3.057E-2</v>
      </c>
      <c r="C102" s="7">
        <v>4.0570000000000002E-2</v>
      </c>
      <c r="D102" s="19">
        <v>2.4459999999999999E-2</v>
      </c>
      <c r="G102" s="23">
        <f t="shared" si="11"/>
        <v>6.4557673102525692E-2</v>
      </c>
      <c r="H102" s="23">
        <f t="shared" si="11"/>
        <v>2.6810914034487876E-2</v>
      </c>
      <c r="I102" s="23">
        <f t="shared" si="11"/>
        <v>0.11090584849197259</v>
      </c>
      <c r="L102" s="23">
        <f t="shared" si="15"/>
        <v>0.96864347037407872</v>
      </c>
      <c r="M102" s="23">
        <f t="shared" si="16"/>
        <v>0.95935079574399162</v>
      </c>
      <c r="N102" s="23">
        <f t="shared" si="17"/>
        <v>0.97441042337288652</v>
      </c>
      <c r="Q102" s="23">
        <f t="shared" si="12"/>
        <v>3.1858670426758502E-2</v>
      </c>
      <c r="R102" s="23">
        <f t="shared" si="13"/>
        <v>4.1498477716767047E-2</v>
      </c>
      <c r="S102" s="23">
        <f t="shared" si="14"/>
        <v>2.5922684861955668E-2</v>
      </c>
    </row>
    <row r="103" spans="1:19" x14ac:dyDescent="0.25">
      <c r="A103" s="11">
        <v>92</v>
      </c>
      <c r="B103" s="7">
        <v>3.0599999999999999E-2</v>
      </c>
      <c r="C103" s="7">
        <v>4.0599999999999997E-2</v>
      </c>
      <c r="D103" s="19">
        <v>2.4479999999999998E-2</v>
      </c>
      <c r="G103" s="23">
        <f t="shared" si="11"/>
        <v>6.24751478384118E-2</v>
      </c>
      <c r="H103" s="23">
        <f t="shared" si="11"/>
        <v>2.569735454390475E-2</v>
      </c>
      <c r="I103" s="23">
        <f t="shared" si="11"/>
        <v>0.10806359911035394</v>
      </c>
      <c r="L103" s="23">
        <f t="shared" si="15"/>
        <v>0.96774163063766905</v>
      </c>
      <c r="M103" s="23">
        <f t="shared" si="16"/>
        <v>0.95846618697330821</v>
      </c>
      <c r="N103" s="23">
        <f t="shared" si="17"/>
        <v>0.97437241209308845</v>
      </c>
      <c r="Q103" s="23">
        <f t="shared" si="12"/>
        <v>3.2790137830782468E-2</v>
      </c>
      <c r="R103" s="23">
        <f t="shared" si="13"/>
        <v>4.2420994141839308E-2</v>
      </c>
      <c r="S103" s="23">
        <f t="shared" si="14"/>
        <v>2.5961695139664533E-2</v>
      </c>
    </row>
    <row r="104" spans="1:19" x14ac:dyDescent="0.25">
      <c r="A104" s="11">
        <v>93</v>
      </c>
      <c r="B104" s="7">
        <v>3.0620000000000001E-2</v>
      </c>
      <c r="C104" s="7">
        <v>4.0620000000000003E-2</v>
      </c>
      <c r="D104" s="19">
        <v>2.4500000000000001E-2</v>
      </c>
      <c r="G104" s="23">
        <f t="shared" si="11"/>
        <v>6.0510864641232162E-2</v>
      </c>
      <c r="H104" s="23">
        <f t="shared" si="11"/>
        <v>2.465064749136836E-2</v>
      </c>
      <c r="I104" s="23">
        <f t="shared" si="11"/>
        <v>0.10529008236939484</v>
      </c>
      <c r="L104" s="23">
        <f t="shared" si="15"/>
        <v>0.96855896680292553</v>
      </c>
      <c r="M104" s="23">
        <f t="shared" si="16"/>
        <v>0.95926790632288406</v>
      </c>
      <c r="N104" s="23">
        <f t="shared" si="17"/>
        <v>0.97433440340880373</v>
      </c>
      <c r="Q104" s="23">
        <f t="shared" si="12"/>
        <v>3.1945913318451258E-2</v>
      </c>
      <c r="R104" s="23">
        <f t="shared" si="13"/>
        <v>4.1584883026034435E-2</v>
      </c>
      <c r="S104" s="23">
        <f t="shared" si="14"/>
        <v>2.6000704275351012E-2</v>
      </c>
    </row>
    <row r="105" spans="1:19" x14ac:dyDescent="0.25">
      <c r="A105" s="11">
        <v>94</v>
      </c>
      <c r="B105" s="7">
        <v>3.065E-2</v>
      </c>
      <c r="C105" s="7">
        <v>4.0649999999999999E-2</v>
      </c>
      <c r="D105" s="19">
        <v>2.452E-2</v>
      </c>
      <c r="G105" s="23">
        <f t="shared" si="11"/>
        <v>5.8552640641769287E-2</v>
      </c>
      <c r="H105" s="23">
        <f t="shared" si="11"/>
        <v>2.3624317741650872E-2</v>
      </c>
      <c r="I105" s="23">
        <f t="shared" si="11"/>
        <v>0.10258374792599866</v>
      </c>
      <c r="L105" s="23">
        <f t="shared" si="15"/>
        <v>0.96763847267638381</v>
      </c>
      <c r="M105" s="23">
        <f t="shared" si="16"/>
        <v>0.95836499831994815</v>
      </c>
      <c r="N105" s="23">
        <f t="shared" si="17"/>
        <v>0.97429639731972661</v>
      </c>
      <c r="Q105" s="23">
        <f t="shared" si="12"/>
        <v>3.2896740106176631E-2</v>
      </c>
      <c r="R105" s="23">
        <f t="shared" si="13"/>
        <v>4.2526573239498419E-2</v>
      </c>
      <c r="S105" s="23">
        <f t="shared" si="14"/>
        <v>2.6039712269135901E-2</v>
      </c>
    </row>
    <row r="106" spans="1:19" x14ac:dyDescent="0.25">
      <c r="A106" s="13">
        <v>95</v>
      </c>
      <c r="B106" s="8">
        <v>3.0669999999999999E-2</v>
      </c>
      <c r="C106" s="8">
        <v>4.0669999999999998E-2</v>
      </c>
      <c r="D106" s="20">
        <v>2.4539999999999999E-2</v>
      </c>
      <c r="G106" s="23">
        <f t="shared" si="11"/>
        <v>5.6706737994537876E-2</v>
      </c>
      <c r="H106" s="23">
        <f t="shared" si="11"/>
        <v>2.2660091917343958E-2</v>
      </c>
      <c r="I106" s="23">
        <f t="shared" si="11"/>
        <v>9.9943077487003526E-2</v>
      </c>
      <c r="L106" s="23">
        <f t="shared" si="15"/>
        <v>0.96847447652233443</v>
      </c>
      <c r="M106" s="23">
        <f t="shared" si="16"/>
        <v>0.95918502981328713</v>
      </c>
      <c r="N106" s="23">
        <f t="shared" si="17"/>
        <v>0.97425839382569601</v>
      </c>
      <c r="Q106" s="23">
        <f t="shared" si="12"/>
        <v>3.2033150098937237E-2</v>
      </c>
      <c r="R106" s="23">
        <f t="shared" si="13"/>
        <v>4.1671282340906758E-2</v>
      </c>
      <c r="S106" s="23">
        <f t="shared" si="14"/>
        <v>2.6078719120991561E-2</v>
      </c>
    </row>
    <row r="107" spans="1:19" x14ac:dyDescent="0.25">
      <c r="A107" s="11">
        <v>96</v>
      </c>
      <c r="B107" s="7">
        <v>3.0700000000000002E-2</v>
      </c>
      <c r="C107" s="7">
        <v>4.07E-2</v>
      </c>
      <c r="D107" s="19">
        <v>2.4559999999999998E-2</v>
      </c>
      <c r="G107" s="23">
        <f t="shared" si="11"/>
        <v>5.4865772653918413E-2</v>
      </c>
      <c r="H107" s="23">
        <f t="shared" si="11"/>
        <v>2.1714346420352481E-2</v>
      </c>
      <c r="I107" s="23">
        <f t="shared" si="11"/>
        <v>9.7366584219661226E-2</v>
      </c>
      <c r="L107" s="23">
        <f t="shared" si="15"/>
        <v>0.9675353334413842</v>
      </c>
      <c r="M107" s="23">
        <f t="shared" si="16"/>
        <v>0.95826382785907382</v>
      </c>
      <c r="N107" s="23">
        <f t="shared" si="17"/>
        <v>0.97422039292639007</v>
      </c>
      <c r="Q107" s="23">
        <f t="shared" si="12"/>
        <v>3.3003334392200143E-2</v>
      </c>
      <c r="R107" s="23">
        <f t="shared" si="13"/>
        <v>4.2632144500439936E-2</v>
      </c>
      <c r="S107" s="23">
        <f t="shared" si="14"/>
        <v>2.6117724831055365E-2</v>
      </c>
    </row>
    <row r="108" spans="1:19" x14ac:dyDescent="0.25">
      <c r="A108" s="11">
        <v>97</v>
      </c>
      <c r="B108" s="7">
        <v>3.0720000000000001E-2</v>
      </c>
      <c r="C108" s="7">
        <v>4.0719999999999999E-2</v>
      </c>
      <c r="D108" s="19">
        <v>2.4580000000000001E-2</v>
      </c>
      <c r="G108" s="23">
        <f t="shared" si="11"/>
        <v>5.3131465554502336E-2</v>
      </c>
      <c r="H108" s="23">
        <f t="shared" si="11"/>
        <v>2.082627668964445E-2</v>
      </c>
      <c r="I108" s="23">
        <f t="shared" si="11"/>
        <v>9.4852812171231593E-2</v>
      </c>
      <c r="L108" s="23">
        <f t="shared" si="15"/>
        <v>0.96838999952929272</v>
      </c>
      <c r="M108" s="23">
        <f t="shared" si="16"/>
        <v>0.95910216621230382</v>
      </c>
      <c r="N108" s="23">
        <f t="shared" si="17"/>
        <v>0.97418239462156231</v>
      </c>
      <c r="Q108" s="23">
        <f t="shared" si="12"/>
        <v>3.2120380769063914E-2</v>
      </c>
      <c r="R108" s="23">
        <f t="shared" si="13"/>
        <v>4.1757675662205604E-2</v>
      </c>
      <c r="S108" s="23">
        <f t="shared" si="14"/>
        <v>2.6156729399387353E-2</v>
      </c>
    </row>
    <row r="109" spans="1:19" x14ac:dyDescent="0.25">
      <c r="A109" s="11">
        <v>98</v>
      </c>
      <c r="B109" s="7">
        <v>3.075E-2</v>
      </c>
      <c r="C109" s="7">
        <v>4.0750000000000001E-2</v>
      </c>
      <c r="D109" s="19">
        <v>2.46E-2</v>
      </c>
      <c r="G109" s="23">
        <f t="shared" si="11"/>
        <v>5.1401091297501679E-2</v>
      </c>
      <c r="H109" s="23">
        <f t="shared" si="11"/>
        <v>1.9954960995447499E-2</v>
      </c>
      <c r="I109" s="23">
        <f t="shared" si="11"/>
        <v>9.2400335697566019E-2</v>
      </c>
      <c r="L109" s="23">
        <f t="shared" si="15"/>
        <v>0.96743221292803161</v>
      </c>
      <c r="M109" s="23">
        <f t="shared" si="16"/>
        <v>0.95816267558616475</v>
      </c>
      <c r="N109" s="23">
        <f t="shared" si="17"/>
        <v>0.97414439891103832</v>
      </c>
      <c r="Q109" s="23">
        <f t="shared" si="12"/>
        <v>3.310992068988116E-2</v>
      </c>
      <c r="R109" s="23">
        <f t="shared" si="13"/>
        <v>4.2737707925722526E-2</v>
      </c>
      <c r="S109" s="23">
        <f t="shared" si="14"/>
        <v>2.6195732825973622E-2</v>
      </c>
    </row>
    <row r="110" spans="1:19" x14ac:dyDescent="0.25">
      <c r="A110" s="11">
        <v>99</v>
      </c>
      <c r="B110" s="7">
        <v>3.0769999999999999E-2</v>
      </c>
      <c r="C110" s="7">
        <v>4.0770000000000001E-2</v>
      </c>
      <c r="D110" s="19">
        <v>2.462E-2</v>
      </c>
      <c r="G110" s="23">
        <f t="shared" si="11"/>
        <v>4.9771961250608864E-2</v>
      </c>
      <c r="H110" s="23">
        <f t="shared" si="11"/>
        <v>1.9137193035025833E-2</v>
      </c>
      <c r="I110" s="23">
        <f t="shared" si="11"/>
        <v>9.0007758900561188E-2</v>
      </c>
      <c r="L110" s="23">
        <f t="shared" si="15"/>
        <v>0.96830553582094869</v>
      </c>
      <c r="M110" s="23">
        <f t="shared" si="16"/>
        <v>0.95901931551716735</v>
      </c>
      <c r="N110" s="23">
        <f t="shared" si="17"/>
        <v>0.97410640579449914</v>
      </c>
      <c r="Q110" s="23">
        <f t="shared" si="12"/>
        <v>3.2207605329513278E-2</v>
      </c>
      <c r="R110" s="23">
        <f t="shared" si="13"/>
        <v>4.184406299061745E-2</v>
      </c>
      <c r="S110" s="23">
        <f t="shared" si="14"/>
        <v>2.6234735110948669E-2</v>
      </c>
    </row>
    <row r="111" spans="1:19" x14ac:dyDescent="0.25">
      <c r="A111" s="13">
        <v>100</v>
      </c>
      <c r="B111" s="8">
        <v>3.0790000000000001E-2</v>
      </c>
      <c r="C111" s="8">
        <v>4.079E-2</v>
      </c>
      <c r="D111" s="20">
        <v>2.4629999999999999E-2</v>
      </c>
      <c r="G111" s="23">
        <f t="shared" si="11"/>
        <v>4.8192597208507354E-2</v>
      </c>
      <c r="H111" s="23">
        <f t="shared" si="11"/>
        <v>1.8352233089866308E-2</v>
      </c>
      <c r="I111" s="23">
        <f t="shared" si="11"/>
        <v>8.7759322643857787E-2</v>
      </c>
      <c r="L111" s="23">
        <f t="shared" si="15"/>
        <v>0.96826799663068952</v>
      </c>
      <c r="M111" s="23">
        <f t="shared" si="16"/>
        <v>0.95898249321502615</v>
      </c>
      <c r="N111" s="23">
        <f t="shared" si="17"/>
        <v>0.97501952849212226</v>
      </c>
      <c r="Q111" s="23">
        <f t="shared" si="12"/>
        <v>3.2246373999677169E-2</v>
      </c>
      <c r="R111" s="23">
        <f t="shared" si="13"/>
        <v>4.1882459515561354E-2</v>
      </c>
      <c r="S111" s="23">
        <f t="shared" si="14"/>
        <v>2.5297778962182584E-2</v>
      </c>
    </row>
    <row r="112" spans="1:19" x14ac:dyDescent="0.25">
      <c r="A112" s="11">
        <v>101</v>
      </c>
      <c r="B112" s="7">
        <v>3.0810000000000001E-2</v>
      </c>
      <c r="C112" s="7">
        <v>4.0809999999999999E-2</v>
      </c>
      <c r="D112" s="19">
        <v>2.4649999999999998E-2</v>
      </c>
      <c r="G112" s="23">
        <f t="shared" si="11"/>
        <v>4.6661540563204679E-2</v>
      </c>
      <c r="H112" s="23">
        <f t="shared" si="11"/>
        <v>1.759879451853005E-2</v>
      </c>
      <c r="I112" s="23">
        <f t="shared" si="11"/>
        <v>8.5481083148240558E-2</v>
      </c>
      <c r="L112" s="23">
        <f t="shared" si="15"/>
        <v>0.96823045998790036</v>
      </c>
      <c r="M112" s="23">
        <f t="shared" si="16"/>
        <v>0.95894567338770942</v>
      </c>
      <c r="N112" s="23">
        <f t="shared" si="17"/>
        <v>0.97403991476936636</v>
      </c>
      <c r="Q112" s="23">
        <f t="shared" si="12"/>
        <v>3.2285141541851622E-2</v>
      </c>
      <c r="R112" s="23">
        <f t="shared" si="13"/>
        <v>4.1920854934078496E-2</v>
      </c>
      <c r="S112" s="23">
        <f t="shared" si="14"/>
        <v>2.6302995923246753E-2</v>
      </c>
    </row>
    <row r="113" spans="1:19" x14ac:dyDescent="0.25">
      <c r="A113" s="11">
        <v>102</v>
      </c>
      <c r="B113" s="7">
        <v>3.083E-2</v>
      </c>
      <c r="C113" s="7">
        <v>4.0829999999999998E-2</v>
      </c>
      <c r="D113" s="19">
        <v>2.4660000000000001E-2</v>
      </c>
      <c r="G113" s="23">
        <f t="shared" si="11"/>
        <v>4.5177373484530499E-2</v>
      </c>
      <c r="H113" s="23">
        <f t="shared" si="11"/>
        <v>1.6875639919357588E-2</v>
      </c>
      <c r="I113" s="23">
        <f t="shared" si="11"/>
        <v>8.3341660805200113E-2</v>
      </c>
      <c r="L113" s="23">
        <f t="shared" si="15"/>
        <v>0.96819292589228112</v>
      </c>
      <c r="M113" s="23">
        <f t="shared" si="16"/>
        <v>0.95890885603493803</v>
      </c>
      <c r="N113" s="23">
        <f t="shared" si="17"/>
        <v>0.97497197901282695</v>
      </c>
      <c r="Q113" s="23">
        <f t="shared" si="12"/>
        <v>3.2323907956157118E-2</v>
      </c>
      <c r="R113" s="23">
        <f t="shared" si="13"/>
        <v>4.1959249246275879E-2</v>
      </c>
      <c r="S113" s="23">
        <f t="shared" si="14"/>
        <v>2.5346547871300112E-2</v>
      </c>
    </row>
    <row r="114" spans="1:19" x14ac:dyDescent="0.25">
      <c r="A114" s="11">
        <v>103</v>
      </c>
      <c r="B114" s="7">
        <v>3.0849999999999999E-2</v>
      </c>
      <c r="C114" s="7">
        <v>4.0849999999999997E-2</v>
      </c>
      <c r="D114" s="19">
        <v>2.4680000000000001E-2</v>
      </c>
      <c r="G114" s="23">
        <f t="shared" si="11"/>
        <v>4.3738717841324055E-2</v>
      </c>
      <c r="H114" s="23">
        <f t="shared" si="11"/>
        <v>1.6181579295295758E-2</v>
      </c>
      <c r="I114" s="23">
        <f t="shared" si="11"/>
        <v>8.1172563348092849E-2</v>
      </c>
      <c r="L114" s="23">
        <f t="shared" si="15"/>
        <v>0.96815539434360731</v>
      </c>
      <c r="M114" s="23">
        <f t="shared" si="16"/>
        <v>0.95887204115645464</v>
      </c>
      <c r="N114" s="23">
        <f t="shared" si="17"/>
        <v>0.97397343134093239</v>
      </c>
      <c r="Q114" s="23">
        <f t="shared" si="12"/>
        <v>3.2362673242636086E-2</v>
      </c>
      <c r="R114" s="23">
        <f t="shared" si="13"/>
        <v>4.1997642452237867E-2</v>
      </c>
      <c r="S114" s="23">
        <f t="shared" si="14"/>
        <v>2.6371253595703182E-2</v>
      </c>
    </row>
    <row r="115" spans="1:19" x14ac:dyDescent="0.25">
      <c r="A115" s="11">
        <v>104</v>
      </c>
      <c r="B115" s="7">
        <v>3.0880000000000001E-2</v>
      </c>
      <c r="C115" s="7">
        <v>4.088E-2</v>
      </c>
      <c r="D115" s="19">
        <v>2.47E-2</v>
      </c>
      <c r="G115" s="23">
        <f t="shared" si="11"/>
        <v>4.2301536637912543E-2</v>
      </c>
      <c r="H115" s="23">
        <f t="shared" si="11"/>
        <v>1.5499973601914465E-2</v>
      </c>
      <c r="I115" s="23">
        <f t="shared" si="11"/>
        <v>7.9056836988572146E-2</v>
      </c>
      <c r="L115" s="23">
        <f t="shared" si="15"/>
        <v>0.96714167048459587</v>
      </c>
      <c r="M115" s="23">
        <f t="shared" si="16"/>
        <v>0.9578776780101157</v>
      </c>
      <c r="N115" s="23">
        <f t="shared" si="17"/>
        <v>0.97393544971041734</v>
      </c>
      <c r="Q115" s="23">
        <f t="shared" si="12"/>
        <v>3.3410289104973831E-2</v>
      </c>
      <c r="R115" s="23">
        <f t="shared" si="13"/>
        <v>4.3035193913025391E-2</v>
      </c>
      <c r="S115" s="23">
        <f t="shared" si="14"/>
        <v>2.6410250933709425E-2</v>
      </c>
    </row>
    <row r="116" spans="1:19" x14ac:dyDescent="0.25">
      <c r="A116" s="13">
        <v>105</v>
      </c>
      <c r="B116" s="8">
        <v>3.09E-2</v>
      </c>
      <c r="C116" s="8">
        <v>4.0899999999999999E-2</v>
      </c>
      <c r="D116" s="20">
        <v>2.4719999999999999E-2</v>
      </c>
      <c r="G116" s="23">
        <f t="shared" si="11"/>
        <v>4.0950889487143149E-2</v>
      </c>
      <c r="H116" s="23">
        <f t="shared" si="11"/>
        <v>1.4861207692556295E-2</v>
      </c>
      <c r="I116" s="23">
        <f t="shared" si="11"/>
        <v>7.6993253582542109E-2</v>
      </c>
      <c r="L116" s="23">
        <f t="shared" si="15"/>
        <v>0.96807096720077812</v>
      </c>
      <c r="M116" s="23">
        <f t="shared" si="16"/>
        <v>0.95878922598427696</v>
      </c>
      <c r="N116" s="23">
        <f t="shared" si="17"/>
        <v>0.97389747067254495</v>
      </c>
      <c r="Q116" s="23">
        <f t="shared" si="12"/>
        <v>3.2449881168898756E-2</v>
      </c>
      <c r="R116" s="23">
        <f t="shared" si="13"/>
        <v>4.2084013464312002E-2</v>
      </c>
      <c r="S116" s="23">
        <f t="shared" si="14"/>
        <v>2.6449247130436337E-2</v>
      </c>
    </row>
    <row r="117" spans="1:19" x14ac:dyDescent="0.25">
      <c r="A117" s="11">
        <v>106</v>
      </c>
      <c r="B117" s="7">
        <v>3.092E-2</v>
      </c>
      <c r="C117" s="7">
        <v>4.0919999999999998E-2</v>
      </c>
      <c r="D117" s="19">
        <v>2.4740000000000002E-2</v>
      </c>
      <c r="G117" s="23">
        <f t="shared" si="11"/>
        <v>3.9641830585855457E-2</v>
      </c>
      <c r="H117" s="23">
        <f t="shared" si="11"/>
        <v>1.4248218827970996E-2</v>
      </c>
      <c r="I117" s="23">
        <f t="shared" si="11"/>
        <v>7.4980610992798388E-2</v>
      </c>
      <c r="L117" s="23">
        <f t="shared" si="15"/>
        <v>0.96803344401838498</v>
      </c>
      <c r="M117" s="23">
        <f t="shared" si="16"/>
        <v>0.95875241923357724</v>
      </c>
      <c r="N117" s="23">
        <f t="shared" si="17"/>
        <v>0.97385949422716589</v>
      </c>
      <c r="Q117" s="23">
        <f t="shared" si="12"/>
        <v>3.2488642696614313E-2</v>
      </c>
      <c r="R117" s="23">
        <f t="shared" si="13"/>
        <v>4.212240298330476E-2</v>
      </c>
      <c r="S117" s="23">
        <f t="shared" si="14"/>
        <v>2.6488242185844425E-2</v>
      </c>
    </row>
    <row r="118" spans="1:19" x14ac:dyDescent="0.25">
      <c r="A118" s="11">
        <v>107</v>
      </c>
      <c r="B118" s="7">
        <v>3.0929999999999999E-2</v>
      </c>
      <c r="C118" s="7">
        <v>4.0930000000000001E-2</v>
      </c>
      <c r="D118" s="19">
        <v>2.4740000000000002E-2</v>
      </c>
      <c r="G118" s="23">
        <f t="shared" si="11"/>
        <v>3.8412978273084118E-2</v>
      </c>
      <c r="H118" s="23">
        <f t="shared" si="11"/>
        <v>1.3674038499179817E-2</v>
      </c>
      <c r="I118" s="23">
        <f t="shared" si="11"/>
        <v>7.317037589320062E-2</v>
      </c>
      <c r="L118" s="23">
        <f t="shared" si="15"/>
        <v>0.96900112092175172</v>
      </c>
      <c r="M118" s="23">
        <f t="shared" si="16"/>
        <v>0.95970160651491454</v>
      </c>
      <c r="N118" s="23">
        <f t="shared" si="17"/>
        <v>0.97585729062981852</v>
      </c>
      <c r="Q118" s="23">
        <f t="shared" si="12"/>
        <v>3.1489510310046369E-2</v>
      </c>
      <c r="R118" s="23">
        <f t="shared" si="13"/>
        <v>4.113286938380261E-2</v>
      </c>
      <c r="S118" s="23">
        <f t="shared" si="14"/>
        <v>2.4438921877017926E-2</v>
      </c>
    </row>
    <row r="119" spans="1:19" x14ac:dyDescent="0.25">
      <c r="A119" s="11">
        <v>108</v>
      </c>
      <c r="B119" s="7">
        <v>3.0949999999999998E-2</v>
      </c>
      <c r="C119" s="7">
        <v>4.095E-2</v>
      </c>
      <c r="D119" s="19">
        <v>2.4760000000000001E-2</v>
      </c>
      <c r="G119" s="23">
        <f t="shared" si="11"/>
        <v>3.7182525102291163E-2</v>
      </c>
      <c r="H119" s="23">
        <f t="shared" si="11"/>
        <v>1.3109136673635521E-2</v>
      </c>
      <c r="I119" s="23">
        <f t="shared" si="11"/>
        <v>7.12534960337802E-2</v>
      </c>
      <c r="L119" s="23">
        <f t="shared" si="15"/>
        <v>0.9679677747961779</v>
      </c>
      <c r="M119" s="23">
        <f t="shared" si="16"/>
        <v>0.9586880038711183</v>
      </c>
      <c r="N119" s="23">
        <f t="shared" si="17"/>
        <v>0.97380251452830724</v>
      </c>
      <c r="Q119" s="23">
        <f t="shared" si="12"/>
        <v>3.2556482759517238E-2</v>
      </c>
      <c r="R119" s="23">
        <f t="shared" si="13"/>
        <v>4.2189591889626933E-2</v>
      </c>
      <c r="S119" s="23">
        <f t="shared" si="14"/>
        <v>2.6546753055408816E-2</v>
      </c>
    </row>
    <row r="120" spans="1:19" x14ac:dyDescent="0.25">
      <c r="A120" s="11">
        <v>109</v>
      </c>
      <c r="B120" s="7">
        <v>3.0970000000000001E-2</v>
      </c>
      <c r="C120" s="7">
        <v>4.0969999999999999E-2</v>
      </c>
      <c r="D120" s="19">
        <v>2.478E-2</v>
      </c>
      <c r="G120" s="23">
        <f t="shared" si="11"/>
        <v>3.5990091134843784E-2</v>
      </c>
      <c r="H120" s="23">
        <f t="shared" si="11"/>
        <v>1.2567089653403049E-2</v>
      </c>
      <c r="I120" s="23">
        <f t="shared" si="11"/>
        <v>6.938412810074697E-2</v>
      </c>
      <c r="L120" s="23">
        <f t="shared" si="15"/>
        <v>0.96793025852421455</v>
      </c>
      <c r="M120" s="23">
        <f t="shared" si="16"/>
        <v>0.95865120383384117</v>
      </c>
      <c r="N120" s="23">
        <f t="shared" si="17"/>
        <v>0.9737645443790296</v>
      </c>
      <c r="Q120" s="23">
        <f t="shared" si="12"/>
        <v>3.2595241280185504E-2</v>
      </c>
      <c r="R120" s="23">
        <f t="shared" si="13"/>
        <v>4.2227978459028703E-2</v>
      </c>
      <c r="S120" s="23">
        <f t="shared" si="14"/>
        <v>2.6585745447592485E-2</v>
      </c>
    </row>
    <row r="121" spans="1:19" x14ac:dyDescent="0.25">
      <c r="A121" s="13">
        <v>110</v>
      </c>
      <c r="B121" s="8">
        <v>3.099E-2</v>
      </c>
      <c r="C121" s="8">
        <v>4.0989999999999999E-2</v>
      </c>
      <c r="D121" s="20">
        <v>2.479E-2</v>
      </c>
      <c r="G121" s="23">
        <f t="shared" si="11"/>
        <v>3.4834548094015781E-2</v>
      </c>
      <c r="H121" s="23">
        <f t="shared" si="11"/>
        <v>1.204699318662901E-2</v>
      </c>
      <c r="I121" s="23">
        <f t="shared" si="11"/>
        <v>6.7633727649304462E-2</v>
      </c>
      <c r="L121" s="23">
        <f t="shared" si="15"/>
        <v>0.96789274479749055</v>
      </c>
      <c r="M121" s="23">
        <f t="shared" si="16"/>
        <v>0.95861440626921912</v>
      </c>
      <c r="N121" s="23">
        <f t="shared" si="17"/>
        <v>0.9747723218644343</v>
      </c>
      <c r="Q121" s="23">
        <f t="shared" si="12"/>
        <v>3.2633998673464053E-2</v>
      </c>
      <c r="R121" s="23">
        <f t="shared" si="13"/>
        <v>4.2266363922610441E-2</v>
      </c>
      <c r="S121" s="23">
        <f t="shared" si="14"/>
        <v>2.555135128988243E-2</v>
      </c>
    </row>
    <row r="122" spans="1:19" x14ac:dyDescent="0.25">
      <c r="A122" s="11">
        <v>111</v>
      </c>
      <c r="B122" s="7">
        <v>3.1009999999999999E-2</v>
      </c>
      <c r="C122" s="7">
        <v>4.1009999999999998E-2</v>
      </c>
      <c r="D122" s="19">
        <v>2.4809999999999999E-2</v>
      </c>
      <c r="G122" s="23">
        <f t="shared" si="11"/>
        <v>3.3714799683435361E-2</v>
      </c>
      <c r="H122" s="23">
        <f t="shared" si="11"/>
        <v>1.1547977950706011E-2</v>
      </c>
      <c r="I122" s="23">
        <f t="shared" si="11"/>
        <v>6.5854831608941955E-2</v>
      </c>
      <c r="L122" s="23">
        <f t="shared" si="15"/>
        <v>0.96785523361582571</v>
      </c>
      <c r="M122" s="23">
        <f t="shared" si="16"/>
        <v>0.95857761117713114</v>
      </c>
      <c r="N122" s="23">
        <f t="shared" si="17"/>
        <v>0.97369809262049745</v>
      </c>
      <c r="Q122" s="23">
        <f t="shared" si="12"/>
        <v>3.2672754939349742E-2</v>
      </c>
      <c r="R122" s="23">
        <f t="shared" si="13"/>
        <v>4.230474828031449E-2</v>
      </c>
      <c r="S122" s="23">
        <f t="shared" si="14"/>
        <v>2.6653989897879163E-2</v>
      </c>
    </row>
    <row r="123" spans="1:19" x14ac:dyDescent="0.25">
      <c r="A123" s="11">
        <v>112</v>
      </c>
      <c r="B123" s="7">
        <v>3.1029999999999999E-2</v>
      </c>
      <c r="C123" s="7">
        <v>4.1029999999999997E-2</v>
      </c>
      <c r="D123" s="19">
        <v>2.4819999999999998E-2</v>
      </c>
      <c r="G123" s="23">
        <f t="shared" si="11"/>
        <v>3.2629780727743238E-2</v>
      </c>
      <c r="H123" s="23">
        <f t="shared" si="11"/>
        <v>1.1069208237551123E-2</v>
      </c>
      <c r="I123" s="23">
        <f t="shared" si="11"/>
        <v>6.4190337216247381E-2</v>
      </c>
      <c r="L123" s="23">
        <f t="shared" si="15"/>
        <v>0.96781772497894414</v>
      </c>
      <c r="M123" s="23">
        <f t="shared" si="16"/>
        <v>0.9585408185572768</v>
      </c>
      <c r="N123" s="23">
        <f t="shared" si="17"/>
        <v>0.97472479464257622</v>
      </c>
      <c r="Q123" s="23">
        <f t="shared" si="12"/>
        <v>3.2711510077938329E-2</v>
      </c>
      <c r="R123" s="23">
        <f t="shared" si="13"/>
        <v>4.2343131532270345E-2</v>
      </c>
      <c r="S123" s="23">
        <f t="shared" si="14"/>
        <v>2.5600109732729116E-2</v>
      </c>
    </row>
    <row r="124" spans="1:19" x14ac:dyDescent="0.25">
      <c r="A124" s="11">
        <v>113</v>
      </c>
      <c r="B124" s="7">
        <v>3.1040000000000002E-2</v>
      </c>
      <c r="C124" s="7">
        <v>4.104E-2</v>
      </c>
      <c r="D124" s="19">
        <v>2.4830000000000001E-2</v>
      </c>
      <c r="G124" s="23">
        <f t="shared" si="11"/>
        <v>3.1613084519923458E-2</v>
      </c>
      <c r="H124" s="23">
        <f t="shared" si="11"/>
        <v>1.0621403411121666E-2</v>
      </c>
      <c r="I124" s="23">
        <f t="shared" si="11"/>
        <v>6.2566692888515713E-2</v>
      </c>
      <c r="L124" s="23">
        <f t="shared" si="15"/>
        <v>0.96884146368304147</v>
      </c>
      <c r="M124" s="23">
        <f t="shared" si="16"/>
        <v>0.95954499935141457</v>
      </c>
      <c r="N124" s="23">
        <f t="shared" si="17"/>
        <v>0.97470578286164999</v>
      </c>
      <c r="Q124" s="23">
        <f t="shared" si="12"/>
        <v>3.1654288646883327E-2</v>
      </c>
      <c r="R124" s="23">
        <f t="shared" si="13"/>
        <v>4.1296065883271581E-2</v>
      </c>
      <c r="S124" s="23">
        <f t="shared" si="14"/>
        <v>2.5619614690890972E-2</v>
      </c>
    </row>
    <row r="125" spans="1:19" x14ac:dyDescent="0.25">
      <c r="A125" s="11">
        <v>114</v>
      </c>
      <c r="B125" s="7">
        <v>3.1060000000000001E-2</v>
      </c>
      <c r="C125" s="7">
        <v>4.1059999999999999E-2</v>
      </c>
      <c r="D125" s="19">
        <v>2.4850000000000001E-2</v>
      </c>
      <c r="G125" s="23">
        <f t="shared" si="11"/>
        <v>3.0593628320429441E-2</v>
      </c>
      <c r="H125" s="23">
        <f t="shared" si="11"/>
        <v>1.0180364795403272E-2</v>
      </c>
      <c r="I125" s="23">
        <f t="shared" si="11"/>
        <v>6.0915130451058626E-2</v>
      </c>
      <c r="L125" s="23">
        <f t="shared" si="15"/>
        <v>0.96775208066610752</v>
      </c>
      <c r="M125" s="23">
        <f t="shared" si="16"/>
        <v>0.95847642739408778</v>
      </c>
      <c r="N125" s="23">
        <f t="shared" si="17"/>
        <v>0.97360316869552432</v>
      </c>
      <c r="Q125" s="23">
        <f t="shared" si="12"/>
        <v>3.2779339522963087E-2</v>
      </c>
      <c r="R125" s="23">
        <f t="shared" si="13"/>
        <v>4.2410310023595056E-2</v>
      </c>
      <c r="S125" s="23">
        <f t="shared" si="14"/>
        <v>2.6751482696691566E-2</v>
      </c>
    </row>
    <row r="126" spans="1:19" x14ac:dyDescent="0.25">
      <c r="A126" s="13">
        <v>115</v>
      </c>
      <c r="B126" s="8">
        <v>3.108E-2</v>
      </c>
      <c r="C126" s="8">
        <v>4.1079999999999998E-2</v>
      </c>
      <c r="D126" s="20">
        <v>2.486E-2</v>
      </c>
      <c r="G126" s="23">
        <f t="shared" si="11"/>
        <v>2.9605900148228576E-2</v>
      </c>
      <c r="H126" s="23">
        <f t="shared" si="11"/>
        <v>9.757265184683719E-3</v>
      </c>
      <c r="I126" s="23">
        <f t="shared" si="11"/>
        <v>5.9371435148911939E-2</v>
      </c>
      <c r="L126" s="23">
        <f t="shared" si="15"/>
        <v>0.96771457893599067</v>
      </c>
      <c r="M126" s="23">
        <f t="shared" si="16"/>
        <v>0.95843964148410532</v>
      </c>
      <c r="N126" s="23">
        <f t="shared" si="17"/>
        <v>0.97465826157284607</v>
      </c>
      <c r="Q126" s="23">
        <f t="shared" si="12"/>
        <v>3.281809165536019E-2</v>
      </c>
      <c r="R126" s="23">
        <f t="shared" si="13"/>
        <v>4.2448690326816682E-2</v>
      </c>
      <c r="S126" s="23">
        <f t="shared" si="14"/>
        <v>2.5668370375032175E-2</v>
      </c>
    </row>
    <row r="127" spans="1:19" x14ac:dyDescent="0.25">
      <c r="A127" s="11">
        <v>116</v>
      </c>
      <c r="B127" s="7">
        <v>3.109E-2</v>
      </c>
      <c r="C127" s="7">
        <v>4.1090000000000002E-2</v>
      </c>
      <c r="D127" s="19">
        <v>2.487E-2</v>
      </c>
      <c r="G127" s="23">
        <f t="shared" si="11"/>
        <v>2.8681199709057466E-2</v>
      </c>
      <c r="H127" s="23">
        <f t="shared" si="11"/>
        <v>9.3618160736084078E-3</v>
      </c>
      <c r="I127" s="23">
        <f t="shared" si="11"/>
        <v>5.7865731150207329E-2</v>
      </c>
      <c r="L127" s="23">
        <f t="shared" si="15"/>
        <v>0.96876634608164625</v>
      </c>
      <c r="M127" s="23">
        <f t="shared" si="16"/>
        <v>0.95947131664556373</v>
      </c>
      <c r="N127" s="23">
        <f t="shared" si="17"/>
        <v>0.97463925210956937</v>
      </c>
      <c r="Q127" s="23">
        <f t="shared" si="12"/>
        <v>3.1731825082331508E-2</v>
      </c>
      <c r="R127" s="23">
        <f t="shared" si="13"/>
        <v>4.1372858045248352E-2</v>
      </c>
      <c r="S127" s="23">
        <f t="shared" si="14"/>
        <v>2.568787428671716E-2</v>
      </c>
    </row>
    <row r="128" spans="1:19" x14ac:dyDescent="0.25">
      <c r="A128" s="11">
        <v>117</v>
      </c>
      <c r="B128" s="7">
        <v>3.1109999999999999E-2</v>
      </c>
      <c r="C128" s="7">
        <v>4.1110000000000001E-2</v>
      </c>
      <c r="D128" s="19">
        <v>2.4889999999999999E-2</v>
      </c>
      <c r="G128" s="23">
        <f t="shared" si="11"/>
        <v>2.7753332681031556E-2</v>
      </c>
      <c r="H128" s="23">
        <f t="shared" si="11"/>
        <v>8.9721329304533835E-3</v>
      </c>
      <c r="I128" s="23">
        <f t="shared" si="11"/>
        <v>5.6332767242775396E-2</v>
      </c>
      <c r="L128" s="23">
        <f t="shared" si="15"/>
        <v>0.96764894643745003</v>
      </c>
      <c r="M128" s="23">
        <f t="shared" si="16"/>
        <v>0.95837526179844879</v>
      </c>
      <c r="N128" s="23">
        <f t="shared" si="17"/>
        <v>0.97350825995004397</v>
      </c>
      <c r="Q128" s="23">
        <f t="shared" si="12"/>
        <v>3.2885916121105592E-2</v>
      </c>
      <c r="R128" s="23">
        <f t="shared" si="13"/>
        <v>4.2515863934002744E-2</v>
      </c>
      <c r="S128" s="23">
        <f t="shared" si="14"/>
        <v>2.684896940870941E-2</v>
      </c>
    </row>
    <row r="129" spans="1:19" x14ac:dyDescent="0.25">
      <c r="A129" s="11">
        <v>118</v>
      </c>
      <c r="B129" s="7">
        <v>3.1130000000000001E-2</v>
      </c>
      <c r="C129" s="7">
        <v>4.113E-2</v>
      </c>
      <c r="D129" s="19">
        <v>2.4899999999999999E-2</v>
      </c>
      <c r="G129" s="23">
        <f t="shared" si="11"/>
        <v>2.6854442522570649E-2</v>
      </c>
      <c r="H129" s="23">
        <f t="shared" si="11"/>
        <v>8.5983402582258568E-3</v>
      </c>
      <c r="I129" s="23">
        <f t="shared" si="11"/>
        <v>5.4901449463229571E-2</v>
      </c>
      <c r="L129" s="23">
        <f t="shared" si="15"/>
        <v>0.96761145161225026</v>
      </c>
      <c r="M129" s="23">
        <f t="shared" si="16"/>
        <v>0.95833848259661958</v>
      </c>
      <c r="N129" s="23">
        <f t="shared" si="17"/>
        <v>0.97459173675283295</v>
      </c>
      <c r="Q129" s="23">
        <f t="shared" si="12"/>
        <v>3.2924665247830089E-2</v>
      </c>
      <c r="R129" s="23">
        <f t="shared" si="13"/>
        <v>4.2554241288932523E-2</v>
      </c>
      <c r="S129" s="23">
        <f t="shared" si="14"/>
        <v>2.5736627212375865E-2</v>
      </c>
    </row>
    <row r="130" spans="1:19" x14ac:dyDescent="0.25">
      <c r="A130" s="11">
        <v>119</v>
      </c>
      <c r="B130" s="7">
        <v>3.1140000000000001E-2</v>
      </c>
      <c r="C130" s="7">
        <v>4.1140000000000003E-2</v>
      </c>
      <c r="D130" s="19">
        <v>2.4910000000000002E-2</v>
      </c>
      <c r="G130" s="23">
        <f t="shared" si="11"/>
        <v>2.6013663208187383E-2</v>
      </c>
      <c r="H130" s="23">
        <f t="shared" si="11"/>
        <v>8.249227390018446E-3</v>
      </c>
      <c r="I130" s="23">
        <f t="shared" si="11"/>
        <v>5.3505455462746744E-2</v>
      </c>
      <c r="L130" s="23">
        <f t="shared" si="15"/>
        <v>0.9686912393107171</v>
      </c>
      <c r="M130" s="23">
        <f t="shared" si="16"/>
        <v>0.95939764446127596</v>
      </c>
      <c r="N130" s="23">
        <f t="shared" si="17"/>
        <v>0.97457272960675112</v>
      </c>
      <c r="Q130" s="23">
        <f t="shared" si="12"/>
        <v>3.1809356349630509E-2</v>
      </c>
      <c r="R130" s="23">
        <f t="shared" si="13"/>
        <v>4.1449645137871367E-2</v>
      </c>
      <c r="S130" s="23">
        <f t="shared" si="14"/>
        <v>2.5756130077742512E-2</v>
      </c>
    </row>
    <row r="131" spans="1:19" x14ac:dyDescent="0.25">
      <c r="A131" s="13">
        <v>120</v>
      </c>
      <c r="B131" s="8">
        <v>3.116E-2</v>
      </c>
      <c r="C131" s="8">
        <v>4.1160000000000002E-2</v>
      </c>
      <c r="D131" s="20">
        <v>2.4930000000000001E-2</v>
      </c>
      <c r="G131" s="23">
        <f t="shared" si="11"/>
        <v>2.5169411384170195E-2</v>
      </c>
      <c r="H131" s="23">
        <f t="shared" si="11"/>
        <v>7.9050210715356731E-3</v>
      </c>
      <c r="I131" s="23">
        <f t="shared" si="11"/>
        <v>5.2082925521729835E-2</v>
      </c>
      <c r="L131" s="23">
        <f t="shared" si="15"/>
        <v>0.96754583092505508</v>
      </c>
      <c r="M131" s="23">
        <f t="shared" si="16"/>
        <v>0.95827411438563781</v>
      </c>
      <c r="N131" s="23">
        <f t="shared" si="17"/>
        <v>0.97341336638079179</v>
      </c>
      <c r="Q131" s="23">
        <f t="shared" si="12"/>
        <v>3.2992484734972023E-2</v>
      </c>
      <c r="R131" s="23">
        <f t="shared" si="13"/>
        <v>4.2621410012656159E-2</v>
      </c>
      <c r="S131" s="23">
        <f t="shared" si="14"/>
        <v>2.6946450034579458E-2</v>
      </c>
    </row>
    <row r="132" spans="1:19" x14ac:dyDescent="0.25">
      <c r="A132" s="11">
        <v>121</v>
      </c>
      <c r="B132" s="7">
        <v>3.117E-2</v>
      </c>
      <c r="C132" s="7">
        <v>4.1169999999999998E-2</v>
      </c>
      <c r="D132" s="19">
        <v>2.494E-2</v>
      </c>
      <c r="G132" s="23">
        <f t="shared" si="11"/>
        <v>2.4380206914576978E-2</v>
      </c>
      <c r="H132" s="23">
        <f t="shared" si="11"/>
        <v>7.5836946395392672E-3</v>
      </c>
      <c r="I132" s="23">
        <f t="shared" si="11"/>
        <v>5.0756124461734851E-2</v>
      </c>
      <c r="L132" s="23">
        <f t="shared" si="15"/>
        <v>0.96864430170625404</v>
      </c>
      <c r="M132" s="23">
        <f t="shared" si="16"/>
        <v>0.95935160335581704</v>
      </c>
      <c r="N132" s="23">
        <f t="shared" si="17"/>
        <v>0.97452522018100884</v>
      </c>
      <c r="Q132" s="23">
        <f t="shared" si="12"/>
        <v>3.1857812183406838E-2</v>
      </c>
      <c r="R132" s="23">
        <f t="shared" si="13"/>
        <v>4.1497635885510885E-2</v>
      </c>
      <c r="S132" s="23">
        <f t="shared" si="14"/>
        <v>2.5804880245230873E-2</v>
      </c>
    </row>
    <row r="133" spans="1:19" x14ac:dyDescent="0.25">
      <c r="A133" s="11">
        <v>122</v>
      </c>
      <c r="B133" s="7">
        <v>3.1189999999999999E-2</v>
      </c>
      <c r="C133" s="7">
        <v>4.1189999999999997E-2</v>
      </c>
      <c r="D133" s="19">
        <v>2.495E-2</v>
      </c>
      <c r="G133" s="23">
        <f t="shared" si="11"/>
        <v>2.3587367892968628E-2</v>
      </c>
      <c r="H133" s="23">
        <f t="shared" si="11"/>
        <v>7.2667701705008136E-3</v>
      </c>
      <c r="I133" s="23">
        <f t="shared" si="11"/>
        <v>4.9462158755129992E-2</v>
      </c>
      <c r="L133" s="23">
        <f t="shared" si="15"/>
        <v>0.96748021768698322</v>
      </c>
      <c r="M133" s="23">
        <f t="shared" si="16"/>
        <v>0.95820975341147074</v>
      </c>
      <c r="N133" s="23">
        <f t="shared" si="17"/>
        <v>0.97450621535179693</v>
      </c>
      <c r="Q133" s="23">
        <f t="shared" si="12"/>
        <v>3.3060301122399022E-2</v>
      </c>
      <c r="R133" s="23">
        <f t="shared" si="13"/>
        <v>4.2688575695887548E-2</v>
      </c>
      <c r="S133" s="23">
        <f t="shared" si="14"/>
        <v>2.5824382064304732E-2</v>
      </c>
    </row>
    <row r="134" spans="1:19" x14ac:dyDescent="0.25">
      <c r="A134" s="11">
        <v>123</v>
      </c>
      <c r="B134" s="7">
        <v>3.1199999999999999E-2</v>
      </c>
      <c r="C134" s="7">
        <v>4.1200000000000001E-2</v>
      </c>
      <c r="D134" s="19">
        <v>2.496E-2</v>
      </c>
      <c r="G134" s="23">
        <f t="shared" si="11"/>
        <v>2.2846662465950924E-2</v>
      </c>
      <c r="H134" s="23">
        <f t="shared" si="11"/>
        <v>6.9710530737033156E-3</v>
      </c>
      <c r="I134" s="23">
        <f t="shared" si="11"/>
        <v>4.8200241143798506E-2</v>
      </c>
      <c r="L134" s="23">
        <f t="shared" si="15"/>
        <v>0.96859736828717935</v>
      </c>
      <c r="M134" s="23">
        <f t="shared" si="16"/>
        <v>0.95930556631638764</v>
      </c>
      <c r="N134" s="23">
        <f t="shared" si="17"/>
        <v>0.97448721117129555</v>
      </c>
      <c r="Q134" s="23">
        <f t="shared" si="12"/>
        <v>3.1906266044183056E-2</v>
      </c>
      <c r="R134" s="23">
        <f t="shared" si="13"/>
        <v>4.1545624697859371E-2</v>
      </c>
      <c r="S134" s="23">
        <f t="shared" si="14"/>
        <v>2.5843883598012707E-2</v>
      </c>
    </row>
    <row r="135" spans="1:19" x14ac:dyDescent="0.25">
      <c r="A135" s="11">
        <v>124</v>
      </c>
      <c r="B135" s="7">
        <v>3.1220000000000001E-2</v>
      </c>
      <c r="C135" s="7">
        <v>4.122E-2</v>
      </c>
      <c r="D135" s="19">
        <v>2.4979999999999999E-2</v>
      </c>
      <c r="G135" s="23">
        <f t="shared" si="11"/>
        <v>2.2102195102637019E-2</v>
      </c>
      <c r="H135" s="23">
        <f t="shared" si="11"/>
        <v>6.6792824334452527E-3</v>
      </c>
      <c r="I135" s="23">
        <f t="shared" si="11"/>
        <v>4.6912813804173878E-2</v>
      </c>
      <c r="L135" s="23">
        <f t="shared" si="15"/>
        <v>0.96741461189688394</v>
      </c>
      <c r="M135" s="23">
        <f t="shared" si="16"/>
        <v>0.95814539967301349</v>
      </c>
      <c r="N135" s="23">
        <f t="shared" si="17"/>
        <v>0.97329002284897759</v>
      </c>
      <c r="Q135" s="23">
        <f t="shared" si="12"/>
        <v>3.3128114410357977E-2</v>
      </c>
      <c r="R135" s="23">
        <f t="shared" si="13"/>
        <v>4.2755738338864105E-2</v>
      </c>
      <c r="S135" s="23">
        <f t="shared" si="14"/>
        <v>2.7073170450911663E-2</v>
      </c>
    </row>
    <row r="136" spans="1:19" x14ac:dyDescent="0.25">
      <c r="A136" s="13">
        <v>125</v>
      </c>
      <c r="B136" s="8">
        <v>3.1230000000000001E-2</v>
      </c>
      <c r="C136" s="8">
        <v>4.1230000000000003E-2</v>
      </c>
      <c r="D136" s="20">
        <v>2.4979999999999999E-2</v>
      </c>
      <c r="G136" s="23">
        <f t="shared" si="11"/>
        <v>2.1407090770692888E-2</v>
      </c>
      <c r="H136" s="23">
        <f t="shared" si="11"/>
        <v>6.4071653501691908E-3</v>
      </c>
      <c r="I136" s="23">
        <f t="shared" si="11"/>
        <v>4.5769491896596882E-2</v>
      </c>
      <c r="L136" s="23">
        <f t="shared" si="15"/>
        <v>0.96855043905294291</v>
      </c>
      <c r="M136" s="23">
        <f t="shared" si="16"/>
        <v>0.95925953334246106</v>
      </c>
      <c r="N136" s="23">
        <f t="shared" si="17"/>
        <v>0.97562879275693171</v>
      </c>
      <c r="Q136" s="23">
        <f t="shared" si="12"/>
        <v>3.195471793212655E-2</v>
      </c>
      <c r="R136" s="23">
        <f t="shared" si="13"/>
        <v>4.1593611575076725E-2</v>
      </c>
      <c r="S136" s="23">
        <f t="shared" si="14"/>
        <v>2.4673100204884335E-2</v>
      </c>
    </row>
    <row r="137" spans="1:19" x14ac:dyDescent="0.25">
      <c r="A137" s="11">
        <v>126</v>
      </c>
      <c r="B137" s="7">
        <v>3.125E-2</v>
      </c>
      <c r="C137" s="7">
        <v>4.1250000000000002E-2</v>
      </c>
      <c r="D137" s="19">
        <v>2.5000000000000001E-2</v>
      </c>
      <c r="G137" s="23">
        <f t="shared" si="11"/>
        <v>2.070812814008233E-2</v>
      </c>
      <c r="H137" s="23">
        <f t="shared" si="11"/>
        <v>6.138583726519189E-3</v>
      </c>
      <c r="I137" s="23">
        <f t="shared" si="11"/>
        <v>4.4544384322095204E-2</v>
      </c>
      <c r="L137" s="23">
        <f t="shared" si="15"/>
        <v>0.96734901355360892</v>
      </c>
      <c r="M137" s="23">
        <f t="shared" si="16"/>
        <v>0.95808105316918202</v>
      </c>
      <c r="N137" s="23">
        <f t="shared" si="17"/>
        <v>0.97323309646369993</v>
      </c>
      <c r="Q137" s="23">
        <f t="shared" si="12"/>
        <v>3.3195924599093443E-2</v>
      </c>
      <c r="R137" s="23">
        <f t="shared" si="13"/>
        <v>4.2822897941801649E-2</v>
      </c>
      <c r="S137" s="23">
        <f t="shared" si="14"/>
        <v>2.7131660776281121E-2</v>
      </c>
    </row>
    <row r="138" spans="1:19" x14ac:dyDescent="0.25">
      <c r="A138" s="11">
        <v>127</v>
      </c>
      <c r="B138" s="7">
        <v>3.1260000000000003E-2</v>
      </c>
      <c r="C138" s="7">
        <v>4.1259999999999998E-2</v>
      </c>
      <c r="D138" s="19">
        <v>2.5010000000000001E-2</v>
      </c>
      <c r="G138" s="23">
        <f t="shared" si="11"/>
        <v>2.0055894872095501E-2</v>
      </c>
      <c r="H138" s="23">
        <f t="shared" si="11"/>
        <v>5.888212408573356E-3</v>
      </c>
      <c r="I138" s="23">
        <f t="shared" si="11"/>
        <v>4.3404124087905012E-2</v>
      </c>
      <c r="L138" s="23">
        <f t="shared" si="15"/>
        <v>0.96850351400306545</v>
      </c>
      <c r="M138" s="23">
        <f t="shared" si="16"/>
        <v>0.95921350443357023</v>
      </c>
      <c r="N138" s="23">
        <f t="shared" si="17"/>
        <v>0.9744017062634629</v>
      </c>
      <c r="Q138" s="23">
        <f t="shared" si="12"/>
        <v>3.2003167847331662E-2</v>
      </c>
      <c r="R138" s="23">
        <f t="shared" si="13"/>
        <v>4.1641596517260765E-2</v>
      </c>
      <c r="S138" s="23">
        <f t="shared" si="14"/>
        <v>2.5931630936634826E-2</v>
      </c>
    </row>
    <row r="139" spans="1:19" x14ac:dyDescent="0.25">
      <c r="A139" s="11">
        <v>128</v>
      </c>
      <c r="B139" s="7">
        <v>3.1269999999999999E-2</v>
      </c>
      <c r="C139" s="7">
        <v>4.1270000000000001E-2</v>
      </c>
      <c r="D139" s="19">
        <v>2.5020000000000001E-2</v>
      </c>
      <c r="G139" s="23">
        <f t="shared" si="11"/>
        <v>1.9423828187513027E-2</v>
      </c>
      <c r="H139" s="23">
        <f t="shared" si="11"/>
        <v>5.64794444150837E-3</v>
      </c>
      <c r="I139" s="23">
        <f t="shared" si="11"/>
        <v>4.2292227867153226E-2</v>
      </c>
      <c r="L139" s="23">
        <f t="shared" si="15"/>
        <v>0.96848474283429298</v>
      </c>
      <c r="M139" s="23">
        <f t="shared" si="16"/>
        <v>0.95919509175396744</v>
      </c>
      <c r="N139" s="23">
        <f t="shared" si="17"/>
        <v>0.9743827056963551</v>
      </c>
      <c r="Q139" s="23">
        <f t="shared" si="12"/>
        <v>3.2022549656908254E-2</v>
      </c>
      <c r="R139" s="23">
        <f t="shared" si="13"/>
        <v>4.166079230239219E-2</v>
      </c>
      <c r="S139" s="23">
        <f t="shared" si="14"/>
        <v>2.5951130853600284E-2</v>
      </c>
    </row>
    <row r="140" spans="1:19" x14ac:dyDescent="0.25">
      <c r="A140" s="11">
        <v>129</v>
      </c>
      <c r="B140" s="7">
        <v>3.1289999999999998E-2</v>
      </c>
      <c r="C140" s="7">
        <v>4.129E-2</v>
      </c>
      <c r="D140" s="19">
        <v>2.503E-2</v>
      </c>
      <c r="G140" s="23">
        <f t="shared" si="11"/>
        <v>1.8787800913641396E-2</v>
      </c>
      <c r="H140" s="23">
        <f t="shared" si="11"/>
        <v>5.4106694137524922E-3</v>
      </c>
      <c r="I140" s="23">
        <f t="shared" si="11"/>
        <v>4.1208011870236802E-2</v>
      </c>
      <c r="L140" s="23">
        <f t="shared" si="15"/>
        <v>0.96725530787589475</v>
      </c>
      <c r="M140" s="23">
        <f t="shared" si="16"/>
        <v>0.95798913565578381</v>
      </c>
      <c r="N140" s="23">
        <f t="shared" si="17"/>
        <v>0.97436370577775844</v>
      </c>
      <c r="Q140" s="23">
        <f t="shared" si="12"/>
        <v>3.3292797821952991E-2</v>
      </c>
      <c r="R140" s="23">
        <f t="shared" si="13"/>
        <v>4.2918841727164848E-2</v>
      </c>
      <c r="S140" s="23">
        <f t="shared" si="14"/>
        <v>2.5970630485245935E-2</v>
      </c>
    </row>
    <row r="141" spans="1:19" x14ac:dyDescent="0.25">
      <c r="A141" s="13">
        <v>130</v>
      </c>
      <c r="B141" s="8">
        <v>3.1300000000000001E-2</v>
      </c>
      <c r="C141" s="8">
        <v>4.1300000000000003E-2</v>
      </c>
      <c r="D141" s="20">
        <v>2.504E-2</v>
      </c>
      <c r="G141" s="23">
        <f t="shared" ref="G141:I161" si="18">(1+B141)^(-$A141)</f>
        <v>1.8194817027138006E-2</v>
      </c>
      <c r="H141" s="23">
        <f t="shared" si="18"/>
        <v>5.1896385281625596E-3</v>
      </c>
      <c r="I141" s="23">
        <f t="shared" si="18"/>
        <v>4.0150808231468771E-2</v>
      </c>
      <c r="L141" s="23">
        <f t="shared" si="15"/>
        <v>0.968437823605378</v>
      </c>
      <c r="M141" s="23">
        <f t="shared" si="16"/>
        <v>0.95914906850007675</v>
      </c>
      <c r="N141" s="23">
        <f t="shared" si="17"/>
        <v>0.97434470650762905</v>
      </c>
      <c r="Q141" s="23">
        <f t="shared" ref="Q141:Q161" si="19">-LN(L141)</f>
        <v>3.2070996848073359E-2</v>
      </c>
      <c r="R141" s="23">
        <f t="shared" ref="R141:R161" si="20">-LN(M141)</f>
        <v>4.170877457257402E-2</v>
      </c>
      <c r="S141" s="23">
        <f t="shared" ref="S141:S161" si="21">-LN(N141)</f>
        <v>2.5990129831592681E-2</v>
      </c>
    </row>
    <row r="142" spans="1:19" x14ac:dyDescent="0.25">
      <c r="A142" s="11">
        <v>131</v>
      </c>
      <c r="B142" s="7">
        <v>3.1309999999999998E-2</v>
      </c>
      <c r="C142" s="7">
        <v>4.1309999999999999E-2</v>
      </c>
      <c r="D142" s="19">
        <v>2.5049999999999999E-2</v>
      </c>
      <c r="G142" s="23">
        <f t="shared" si="18"/>
        <v>1.7620207506051824E-2</v>
      </c>
      <c r="H142" s="23">
        <f t="shared" si="18"/>
        <v>4.9775414164521361E-3</v>
      </c>
      <c r="I142" s="23">
        <f t="shared" si="18"/>
        <v>3.9119964652316493E-2</v>
      </c>
      <c r="L142" s="23">
        <f t="shared" ref="L142:L161" si="22">G142/G141</f>
        <v>0.96841905471051792</v>
      </c>
      <c r="M142" s="23">
        <f t="shared" ref="M142:M161" si="23">H142/H141</f>
        <v>0.95913065802956443</v>
      </c>
      <c r="N142" s="23">
        <f t="shared" ref="N142:N161" si="24">I142/I141</f>
        <v>0.97432570788589157</v>
      </c>
      <c r="Q142" s="23">
        <f t="shared" si="19"/>
        <v>3.2090377624289498E-2</v>
      </c>
      <c r="R142" s="23">
        <f t="shared" si="20"/>
        <v>4.1727969344075043E-2</v>
      </c>
      <c r="S142" s="23">
        <f t="shared" si="21"/>
        <v>2.6009628892693787E-2</v>
      </c>
    </row>
    <row r="143" spans="1:19" x14ac:dyDescent="0.25">
      <c r="A143" s="11">
        <v>132</v>
      </c>
      <c r="B143" s="7">
        <v>3.1329999999999997E-2</v>
      </c>
      <c r="C143" s="7">
        <v>4.1329999999999999E-2</v>
      </c>
      <c r="D143" s="19">
        <v>2.5059999999999999E-2</v>
      </c>
      <c r="G143" s="23">
        <f t="shared" si="18"/>
        <v>1.7041588384981418E-2</v>
      </c>
      <c r="H143" s="23">
        <f t="shared" si="18"/>
        <v>4.7679731480111745E-3</v>
      </c>
      <c r="I143" s="23">
        <f t="shared" si="18"/>
        <v>3.8114844052294886E-2</v>
      </c>
      <c r="L143" s="23">
        <f t="shared" si="22"/>
        <v>0.96716161708812598</v>
      </c>
      <c r="M143" s="23">
        <f t="shared" si="23"/>
        <v>0.95789723260799375</v>
      </c>
      <c r="N143" s="23">
        <f t="shared" si="24"/>
        <v>0.97430670991257939</v>
      </c>
      <c r="Q143" s="23">
        <f t="shared" si="19"/>
        <v>3.3389665034633913E-2</v>
      </c>
      <c r="R143" s="23">
        <f t="shared" si="20"/>
        <v>4.3014779617201432E-2</v>
      </c>
      <c r="S143" s="23">
        <f t="shared" si="21"/>
        <v>2.6029127668490856E-2</v>
      </c>
    </row>
    <row r="144" spans="1:19" x14ac:dyDescent="0.25">
      <c r="A144" s="11">
        <v>133</v>
      </c>
      <c r="B144" s="7">
        <v>3.134E-2</v>
      </c>
      <c r="C144" s="7">
        <v>4.1340000000000002E-2</v>
      </c>
      <c r="D144" s="19">
        <v>2.5069999999999999E-2</v>
      </c>
      <c r="G144" s="23">
        <f t="shared" si="18"/>
        <v>1.6502599435544801E-2</v>
      </c>
      <c r="H144" s="23">
        <f t="shared" si="18"/>
        <v>4.5728898122389811E-3</v>
      </c>
      <c r="I144" s="23">
        <f t="shared" si="18"/>
        <v>3.7134824227344994E-2</v>
      </c>
      <c r="L144" s="23">
        <f t="shared" si="22"/>
        <v>0.96837214130159233</v>
      </c>
      <c r="M144" s="23">
        <f t="shared" si="23"/>
        <v>0.95908464042974595</v>
      </c>
      <c r="N144" s="23">
        <f t="shared" si="24"/>
        <v>0.97428771258763991</v>
      </c>
      <c r="Q144" s="23">
        <f t="shared" si="19"/>
        <v>3.2138822091644953E-2</v>
      </c>
      <c r="R144" s="23">
        <f t="shared" si="20"/>
        <v>4.1775948942469728E-2</v>
      </c>
      <c r="S144" s="23">
        <f t="shared" si="21"/>
        <v>2.6048626159013794E-2</v>
      </c>
    </row>
    <row r="145" spans="1:19" x14ac:dyDescent="0.25">
      <c r="A145" s="11">
        <v>134</v>
      </c>
      <c r="B145" s="7">
        <v>3.1350000000000003E-2</v>
      </c>
      <c r="C145" s="7">
        <v>4.1349999999999998E-2</v>
      </c>
      <c r="D145" s="19">
        <v>2.5080000000000002E-2</v>
      </c>
      <c r="G145" s="23">
        <f t="shared" si="18"/>
        <v>1.5980347854405202E-2</v>
      </c>
      <c r="H145" s="23">
        <f t="shared" si="18"/>
        <v>4.3857042023428081E-3</v>
      </c>
      <c r="I145" s="23">
        <f t="shared" si="18"/>
        <v>3.6179297515556735E-2</v>
      </c>
      <c r="L145" s="23">
        <f t="shared" si="22"/>
        <v>0.96835337468018967</v>
      </c>
      <c r="M145" s="23">
        <f t="shared" si="23"/>
        <v>0.95906623216785469</v>
      </c>
      <c r="N145" s="23">
        <f t="shared" si="24"/>
        <v>0.97426871591101716</v>
      </c>
      <c r="Q145" s="23">
        <f t="shared" si="19"/>
        <v>3.2158201834668304E-2</v>
      </c>
      <c r="R145" s="23">
        <f t="shared" si="20"/>
        <v>4.1795142700536206E-2</v>
      </c>
      <c r="S145" s="23">
        <f t="shared" si="21"/>
        <v>2.6068124364295939E-2</v>
      </c>
    </row>
    <row r="146" spans="1:19" x14ac:dyDescent="0.25">
      <c r="A146" s="13">
        <v>135</v>
      </c>
      <c r="B146" s="8">
        <v>3.1359999999999999E-2</v>
      </c>
      <c r="C146" s="8">
        <v>4.1360000000000001E-2</v>
      </c>
      <c r="D146" s="20">
        <v>2.5090000000000001E-2</v>
      </c>
      <c r="G146" s="23">
        <f t="shared" si="18"/>
        <v>1.5474323886410908E-2</v>
      </c>
      <c r="H146" s="23">
        <f t="shared" si="18"/>
        <v>4.2061000742643863E-3</v>
      </c>
      <c r="I146" s="23">
        <f t="shared" si="18"/>
        <v>3.5247670470084348E-2</v>
      </c>
      <c r="L146" s="23">
        <f t="shared" si="22"/>
        <v>0.96833460869534194</v>
      </c>
      <c r="M146" s="23">
        <f t="shared" si="23"/>
        <v>0.95904782452439929</v>
      </c>
      <c r="N146" s="23">
        <f t="shared" si="24"/>
        <v>0.97424971988270925</v>
      </c>
      <c r="Q146" s="23">
        <f t="shared" si="19"/>
        <v>3.2177581295902542E-2</v>
      </c>
      <c r="R146" s="23">
        <f t="shared" si="20"/>
        <v>4.1814336182166498E-2</v>
      </c>
      <c r="S146" s="23">
        <f t="shared" si="21"/>
        <v>2.6087622284315121E-2</v>
      </c>
    </row>
    <row r="147" spans="1:19" x14ac:dyDescent="0.25">
      <c r="A147" s="11">
        <v>136</v>
      </c>
      <c r="B147" s="7">
        <v>3.1370000000000002E-2</v>
      </c>
      <c r="C147" s="7">
        <v>4.1369999999999997E-2</v>
      </c>
      <c r="D147" s="19">
        <v>2.5100000000000001E-2</v>
      </c>
      <c r="G147" s="23">
        <f t="shared" si="18"/>
        <v>1.4984032984296047E-2</v>
      </c>
      <c r="H147" s="23">
        <f t="shared" si="18"/>
        <v>4.0337737041658646E-3</v>
      </c>
      <c r="I147" s="23">
        <f t="shared" si="18"/>
        <v>3.4339363539102809E-2</v>
      </c>
      <c r="L147" s="23">
        <f t="shared" si="22"/>
        <v>0.9683158433470932</v>
      </c>
      <c r="M147" s="23">
        <f t="shared" si="23"/>
        <v>0.95902941749937787</v>
      </c>
      <c r="N147" s="23">
        <f t="shared" si="24"/>
        <v>0.97423072450270309</v>
      </c>
      <c r="Q147" s="23">
        <f t="shared" si="19"/>
        <v>3.2196960475278494E-2</v>
      </c>
      <c r="R147" s="23">
        <f t="shared" si="20"/>
        <v>4.1833529387339578E-2</v>
      </c>
      <c r="S147" s="23">
        <f t="shared" si="21"/>
        <v>2.6107119919060697E-2</v>
      </c>
    </row>
    <row r="148" spans="1:19" x14ac:dyDescent="0.25">
      <c r="A148" s="11">
        <v>137</v>
      </c>
      <c r="B148" s="7">
        <v>3.1390000000000001E-2</v>
      </c>
      <c r="C148" s="7">
        <v>4.1390000000000003E-2</v>
      </c>
      <c r="D148" s="19">
        <v>2.511E-2</v>
      </c>
      <c r="G148" s="23">
        <f t="shared" si="18"/>
        <v>1.4489735701541946E-2</v>
      </c>
      <c r="H148" s="23">
        <f t="shared" si="18"/>
        <v>3.8633476048977912E-3</v>
      </c>
      <c r="I148" s="23">
        <f t="shared" si="18"/>
        <v>3.3453810752660955E-2</v>
      </c>
      <c r="L148" s="23">
        <f t="shared" si="22"/>
        <v>0.96701173287110709</v>
      </c>
      <c r="M148" s="23">
        <f t="shared" si="23"/>
        <v>0.95775020817551904</v>
      </c>
      <c r="N148" s="23">
        <f t="shared" si="24"/>
        <v>0.9742117297708951</v>
      </c>
      <c r="Q148" s="23">
        <f t="shared" si="19"/>
        <v>3.3544650333466694E-2</v>
      </c>
      <c r="R148" s="23">
        <f t="shared" si="20"/>
        <v>4.3168278042468311E-2</v>
      </c>
      <c r="S148" s="23">
        <f t="shared" si="21"/>
        <v>2.6126617268614889E-2</v>
      </c>
    </row>
    <row r="149" spans="1:19" x14ac:dyDescent="0.25">
      <c r="A149" s="11">
        <v>138</v>
      </c>
      <c r="B149" s="7">
        <v>3.1399999999999997E-2</v>
      </c>
      <c r="C149" s="7">
        <v>4.1399999999999999E-2</v>
      </c>
      <c r="D149" s="19">
        <v>2.512E-2</v>
      </c>
      <c r="G149" s="23">
        <f t="shared" si="18"/>
        <v>1.4029961014559073E-2</v>
      </c>
      <c r="H149" s="23">
        <f t="shared" si="18"/>
        <v>3.7048862552626393E-3</v>
      </c>
      <c r="I149" s="23">
        <f t="shared" si="18"/>
        <v>3.2590459416301273E-2</v>
      </c>
      <c r="L149" s="23">
        <f t="shared" si="22"/>
        <v>0.96826893903013389</v>
      </c>
      <c r="M149" s="23">
        <f t="shared" si="23"/>
        <v>0.95898340873229704</v>
      </c>
      <c r="N149" s="23">
        <f t="shared" si="24"/>
        <v>0.97419273568733844</v>
      </c>
      <c r="Q149" s="23">
        <f t="shared" si="19"/>
        <v>3.2245400716465249E-2</v>
      </c>
      <c r="R149" s="23">
        <f t="shared" si="20"/>
        <v>4.1881504840329688E-2</v>
      </c>
      <c r="S149" s="23">
        <f t="shared" si="21"/>
        <v>2.6146114332899012E-2</v>
      </c>
    </row>
    <row r="150" spans="1:19" x14ac:dyDescent="0.25">
      <c r="A150" s="11">
        <v>139</v>
      </c>
      <c r="B150" s="7">
        <v>3.141E-2</v>
      </c>
      <c r="C150" s="7">
        <v>4.1410000000000002E-2</v>
      </c>
      <c r="D150" s="19">
        <v>2.513E-2</v>
      </c>
      <c r="G150" s="23">
        <f t="shared" si="18"/>
        <v>1.35845122209854E-2</v>
      </c>
      <c r="H150" s="23">
        <f t="shared" si="18"/>
        <v>3.5528562622839811E-3</v>
      </c>
      <c r="I150" s="23">
        <f t="shared" si="18"/>
        <v>3.1748769811288012E-2</v>
      </c>
      <c r="L150" s="23">
        <f t="shared" si="22"/>
        <v>0.96825017595477103</v>
      </c>
      <c r="M150" s="23">
        <f t="shared" si="23"/>
        <v>0.95896500391538175</v>
      </c>
      <c r="N150" s="23">
        <f t="shared" si="24"/>
        <v>0.97417374225193465</v>
      </c>
      <c r="Q150" s="23">
        <f t="shared" si="19"/>
        <v>3.2264778862767303E-2</v>
      </c>
      <c r="R150" s="23">
        <f t="shared" si="20"/>
        <v>4.1900697032147244E-2</v>
      </c>
      <c r="S150" s="23">
        <f t="shared" si="21"/>
        <v>2.6165611111990061E-2</v>
      </c>
    </row>
    <row r="151" spans="1:19" x14ac:dyDescent="0.25">
      <c r="A151" s="13">
        <v>140</v>
      </c>
      <c r="B151" s="8">
        <v>3.1419999999999997E-2</v>
      </c>
      <c r="C151" s="8">
        <v>4.1419999999999998E-2</v>
      </c>
      <c r="D151" s="20">
        <v>2.5139999999999999E-2</v>
      </c>
      <c r="G151" s="23">
        <f t="shared" si="18"/>
        <v>1.3152951469646502E-2</v>
      </c>
      <c r="H151" s="23">
        <f t="shared" si="18"/>
        <v>3.4069994319991417E-3</v>
      </c>
      <c r="I151" s="23">
        <f t="shared" si="18"/>
        <v>3.0928214901328882E-2</v>
      </c>
      <c r="L151" s="23">
        <f t="shared" si="22"/>
        <v>0.96823141351573727</v>
      </c>
      <c r="M151" s="23">
        <f t="shared" si="23"/>
        <v>0.9589465997166251</v>
      </c>
      <c r="N151" s="23">
        <f t="shared" si="24"/>
        <v>0.97415474946473712</v>
      </c>
      <c r="Q151" s="23">
        <f t="shared" si="19"/>
        <v>3.2284156727381524E-2</v>
      </c>
      <c r="R151" s="23">
        <f t="shared" si="20"/>
        <v>4.1919888947689506E-2</v>
      </c>
      <c r="S151" s="23">
        <f t="shared" si="21"/>
        <v>2.6185107605809121E-2</v>
      </c>
    </row>
    <row r="152" spans="1:19" x14ac:dyDescent="0.25">
      <c r="A152" s="11">
        <v>141</v>
      </c>
      <c r="B152" s="7">
        <v>3.143E-2</v>
      </c>
      <c r="C152" s="7">
        <v>4.1430000000000002E-2</v>
      </c>
      <c r="D152" s="19">
        <v>2.5139999999999999E-2</v>
      </c>
      <c r="G152" s="23">
        <f t="shared" si="18"/>
        <v>1.2734854020280243E-2</v>
      </c>
      <c r="H152" s="23">
        <f t="shared" si="18"/>
        <v>3.2670678195638701E-3</v>
      </c>
      <c r="I152" s="23">
        <f t="shared" si="18"/>
        <v>3.0169747450425194E-2</v>
      </c>
      <c r="L152" s="23">
        <f t="shared" si="22"/>
        <v>0.96821265171310666</v>
      </c>
      <c r="M152" s="23">
        <f t="shared" si="23"/>
        <v>0.95892819613616331</v>
      </c>
      <c r="N152" s="23">
        <f t="shared" si="24"/>
        <v>0.97547652028015686</v>
      </c>
      <c r="Q152" s="23">
        <f t="shared" si="19"/>
        <v>3.2303534310207785E-2</v>
      </c>
      <c r="R152" s="23">
        <f t="shared" si="20"/>
        <v>4.1939080586791438E-2</v>
      </c>
      <c r="S152" s="23">
        <f t="shared" si="21"/>
        <v>2.4829188629293349E-2</v>
      </c>
    </row>
    <row r="153" spans="1:19" x14ac:dyDescent="0.25">
      <c r="A153" s="11">
        <v>142</v>
      </c>
      <c r="B153" s="7">
        <v>3.1440000000000003E-2</v>
      </c>
      <c r="C153" s="7">
        <v>4.1439999999999998E-2</v>
      </c>
      <c r="D153" s="19">
        <v>2.5149999999999999E-2</v>
      </c>
      <c r="G153" s="23">
        <f t="shared" si="18"/>
        <v>1.2329807859441206E-2</v>
      </c>
      <c r="H153" s="23">
        <f t="shared" si="18"/>
        <v>3.1328233271430898E-3</v>
      </c>
      <c r="I153" s="23">
        <f t="shared" si="18"/>
        <v>2.9389143096751693E-2</v>
      </c>
      <c r="L153" s="23">
        <f t="shared" si="22"/>
        <v>0.9681938905468408</v>
      </c>
      <c r="M153" s="23">
        <f t="shared" si="23"/>
        <v>0.95890979317389835</v>
      </c>
      <c r="N153" s="23">
        <f t="shared" si="24"/>
        <v>0.97412625495270766</v>
      </c>
      <c r="Q153" s="23">
        <f t="shared" si="19"/>
        <v>3.2322911611262092E-2</v>
      </c>
      <c r="R153" s="23">
        <f t="shared" si="20"/>
        <v>4.1958271949532305E-2</v>
      </c>
      <c r="S153" s="23">
        <f t="shared" si="21"/>
        <v>2.6214358532104548E-2</v>
      </c>
    </row>
    <row r="154" spans="1:19" x14ac:dyDescent="0.25">
      <c r="A154" s="11">
        <v>143</v>
      </c>
      <c r="B154" s="7">
        <v>3.1449999999999999E-2</v>
      </c>
      <c r="C154" s="7">
        <v>4.1450000000000001E-2</v>
      </c>
      <c r="D154" s="19">
        <v>2.5159999999999998E-2</v>
      </c>
      <c r="G154" s="23">
        <f t="shared" si="18"/>
        <v>1.1937413327397018E-2</v>
      </c>
      <c r="H154" s="23">
        <f t="shared" si="18"/>
        <v>3.0040373173881095E-3</v>
      </c>
      <c r="I154" s="23">
        <f t="shared" si="18"/>
        <v>2.8628177765629138E-2</v>
      </c>
      <c r="L154" s="23">
        <f t="shared" si="22"/>
        <v>0.96817513001682975</v>
      </c>
      <c r="M154" s="23">
        <f t="shared" si="23"/>
        <v>0.95889139082974595</v>
      </c>
      <c r="N154" s="23">
        <f t="shared" si="24"/>
        <v>0.97410726373962697</v>
      </c>
      <c r="Q154" s="23">
        <f t="shared" si="19"/>
        <v>3.2342288630634326E-2</v>
      </c>
      <c r="R154" s="23">
        <f t="shared" si="20"/>
        <v>4.1977463035976985E-2</v>
      </c>
      <c r="S154" s="23">
        <f t="shared" si="21"/>
        <v>2.623385436040139E-2</v>
      </c>
    </row>
    <row r="155" spans="1:19" x14ac:dyDescent="0.25">
      <c r="A155" s="11">
        <v>144</v>
      </c>
      <c r="B155" s="7">
        <v>3.1460000000000002E-2</v>
      </c>
      <c r="C155" s="7">
        <v>4.1459999999999997E-2</v>
      </c>
      <c r="D155" s="19">
        <v>2.5170000000000001E-2</v>
      </c>
      <c r="G155" s="23">
        <f t="shared" si="18"/>
        <v>1.1557282755711842E-2</v>
      </c>
      <c r="H155" s="23">
        <f t="shared" si="18"/>
        <v>2.8804902419031805E-3</v>
      </c>
      <c r="I155" s="23">
        <f t="shared" si="18"/>
        <v>2.7886372243858631E-2</v>
      </c>
      <c r="L155" s="23">
        <f t="shared" si="22"/>
        <v>0.96815637012310229</v>
      </c>
      <c r="M155" s="23">
        <f t="shared" si="23"/>
        <v>0.95887298910376118</v>
      </c>
      <c r="N155" s="23">
        <f t="shared" si="24"/>
        <v>0.97408827317465119</v>
      </c>
      <c r="Q155" s="23">
        <f t="shared" si="19"/>
        <v>3.2361665368271134E-2</v>
      </c>
      <c r="R155" s="23">
        <f t="shared" si="20"/>
        <v>4.199665384604509E-2</v>
      </c>
      <c r="S155" s="23">
        <f t="shared" si="21"/>
        <v>2.6253349903447819E-2</v>
      </c>
    </row>
    <row r="156" spans="1:19" x14ac:dyDescent="0.25">
      <c r="A156" s="13">
        <v>145</v>
      </c>
      <c r="B156" s="8">
        <v>3.1480000000000001E-2</v>
      </c>
      <c r="C156" s="8">
        <v>4.1480000000000003E-2</v>
      </c>
      <c r="D156" s="20">
        <v>2.5180000000000001E-2</v>
      </c>
      <c r="G156" s="23">
        <f t="shared" si="18"/>
        <v>1.1173322128876426E-2</v>
      </c>
      <c r="H156" s="23">
        <f t="shared" si="18"/>
        <v>2.7581285881796789E-3</v>
      </c>
      <c r="I156" s="23">
        <f t="shared" si="18"/>
        <v>2.7163258624229938E-2</v>
      </c>
      <c r="L156" s="23">
        <f t="shared" si="22"/>
        <v>0.96677760378877509</v>
      </c>
      <c r="M156" s="23">
        <f t="shared" si="23"/>
        <v>0.95752054565452871</v>
      </c>
      <c r="N156" s="23">
        <f t="shared" si="24"/>
        <v>0.97406928325759756</v>
      </c>
      <c r="Q156" s="23">
        <f t="shared" si="19"/>
        <v>3.3786795720285714E-2</v>
      </c>
      <c r="R156" s="23">
        <f t="shared" si="20"/>
        <v>4.3408100554906112E-2</v>
      </c>
      <c r="S156" s="23">
        <f t="shared" si="21"/>
        <v>2.6272845161407349E-2</v>
      </c>
    </row>
    <row r="157" spans="1:19" x14ac:dyDescent="0.25">
      <c r="A157" s="11">
        <v>146</v>
      </c>
      <c r="B157" s="7">
        <v>3.1489999999999997E-2</v>
      </c>
      <c r="C157" s="7">
        <v>4.1489999999999999E-2</v>
      </c>
      <c r="D157" s="19">
        <v>2.5190000000000001E-2</v>
      </c>
      <c r="G157" s="23">
        <f t="shared" si="18"/>
        <v>1.0816999073861694E-2</v>
      </c>
      <c r="H157" s="23">
        <f t="shared" si="18"/>
        <v>2.6445681430901651E-3</v>
      </c>
      <c r="I157" s="23">
        <f t="shared" si="18"/>
        <v>2.6458380048619348E-2</v>
      </c>
      <c r="L157" s="23">
        <f t="shared" si="22"/>
        <v>0.96810947980333906</v>
      </c>
      <c r="M157" s="23">
        <f t="shared" si="23"/>
        <v>0.95882699393487603</v>
      </c>
      <c r="N157" s="23">
        <f t="shared" si="24"/>
        <v>0.97405029398859277</v>
      </c>
      <c r="Q157" s="23">
        <f t="shared" si="19"/>
        <v>3.2410099130374813E-2</v>
      </c>
      <c r="R157" s="23">
        <f t="shared" si="20"/>
        <v>4.2044622943714985E-2</v>
      </c>
      <c r="S157" s="23">
        <f t="shared" si="21"/>
        <v>2.6292340134125843E-2</v>
      </c>
    </row>
    <row r="158" spans="1:19" x14ac:dyDescent="0.25">
      <c r="A158" s="11">
        <v>147</v>
      </c>
      <c r="B158" s="7">
        <v>3.15E-2</v>
      </c>
      <c r="C158" s="7">
        <v>4.1500000000000002E-2</v>
      </c>
      <c r="D158" s="19">
        <v>2.52E-2</v>
      </c>
      <c r="G158" s="23">
        <f t="shared" si="18"/>
        <v>1.047183644525233E-2</v>
      </c>
      <c r="H158" s="23">
        <f t="shared" si="18"/>
        <v>2.5356346641138713E-3</v>
      </c>
      <c r="I158" s="23">
        <f t="shared" si="18"/>
        <v>2.5771290456667848E-2</v>
      </c>
      <c r="L158" s="23">
        <f t="shared" si="22"/>
        <v>0.96809072218158743</v>
      </c>
      <c r="M158" s="23">
        <f t="shared" si="23"/>
        <v>0.95880859441609789</v>
      </c>
      <c r="N158" s="23">
        <f t="shared" si="24"/>
        <v>0.97403130536756521</v>
      </c>
      <c r="Q158" s="23">
        <f t="shared" si="19"/>
        <v>3.2429474835152641E-2</v>
      </c>
      <c r="R158" s="23">
        <f t="shared" si="20"/>
        <v>4.2063812740661254E-2</v>
      </c>
      <c r="S158" s="23">
        <f t="shared" si="21"/>
        <v>2.6311834821652728E-2</v>
      </c>
    </row>
    <row r="159" spans="1:19" x14ac:dyDescent="0.25">
      <c r="A159" s="11">
        <v>148</v>
      </c>
      <c r="B159" s="7">
        <v>3.1510000000000003E-2</v>
      </c>
      <c r="C159" s="7">
        <v>4.1509999999999998E-2</v>
      </c>
      <c r="D159" s="19">
        <v>2.521E-2</v>
      </c>
      <c r="G159" s="23">
        <f t="shared" si="18"/>
        <v>1.013749128676638E-2</v>
      </c>
      <c r="H159" s="23">
        <f t="shared" si="18"/>
        <v>2.4311416553612552E-3</v>
      </c>
      <c r="I159" s="23">
        <f t="shared" si="18"/>
        <v>2.5101554339943013E-2</v>
      </c>
      <c r="L159" s="23">
        <f t="shared" si="22"/>
        <v>0.96807196519598682</v>
      </c>
      <c r="M159" s="23">
        <f t="shared" si="23"/>
        <v>0.95879019551535705</v>
      </c>
      <c r="N159" s="23">
        <f t="shared" si="24"/>
        <v>0.97401231739439131</v>
      </c>
      <c r="Q159" s="23">
        <f t="shared" si="19"/>
        <v>3.2448850258223728E-2</v>
      </c>
      <c r="R159" s="23">
        <f t="shared" si="20"/>
        <v>4.2083002261261722E-2</v>
      </c>
      <c r="S159" s="23">
        <f t="shared" si="21"/>
        <v>2.6331329224090781E-2</v>
      </c>
    </row>
    <row r="160" spans="1:19" x14ac:dyDescent="0.25">
      <c r="A160" s="11">
        <v>149</v>
      </c>
      <c r="B160" s="7">
        <v>3.1519999999999999E-2</v>
      </c>
      <c r="C160" s="7">
        <v>4.1520000000000001E-2</v>
      </c>
      <c r="D160" s="19">
        <v>2.5219999999999999E-2</v>
      </c>
      <c r="G160" s="23">
        <f t="shared" si="18"/>
        <v>9.8136309698072938E-3</v>
      </c>
      <c r="H160" s="23">
        <f t="shared" si="18"/>
        <v>2.3309100542375462E-3</v>
      </c>
      <c r="I160" s="23">
        <f t="shared" si="18"/>
        <v>2.4448746501473176E-2</v>
      </c>
      <c r="L160" s="23">
        <f t="shared" si="22"/>
        <v>0.96805320884646695</v>
      </c>
      <c r="M160" s="23">
        <f t="shared" si="23"/>
        <v>0.9587717972325166</v>
      </c>
      <c r="N160" s="23">
        <f t="shared" si="24"/>
        <v>0.97399333006916422</v>
      </c>
      <c r="Q160" s="23">
        <f t="shared" si="19"/>
        <v>3.2468225399637021E-2</v>
      </c>
      <c r="R160" s="23">
        <f t="shared" si="20"/>
        <v>4.210219150563619E-2</v>
      </c>
      <c r="S160" s="23">
        <f t="shared" si="21"/>
        <v>2.6350823341320283E-2</v>
      </c>
    </row>
    <row r="161" spans="1:19" x14ac:dyDescent="0.25">
      <c r="A161" s="13">
        <v>150</v>
      </c>
      <c r="B161" s="8">
        <v>3.1530000000000002E-2</v>
      </c>
      <c r="C161" s="8">
        <v>4.1529999999999997E-2</v>
      </c>
      <c r="D161" s="20">
        <v>2.5219999999999999E-2</v>
      </c>
      <c r="G161" s="23">
        <f t="shared" si="18"/>
        <v>9.4999328891068758E-3</v>
      </c>
      <c r="H161" s="23">
        <f t="shared" si="18"/>
        <v>2.2347679385867052E-3</v>
      </c>
      <c r="I161" s="23">
        <f t="shared" si="18"/>
        <v>2.3847317162631602E-2</v>
      </c>
      <c r="L161" s="23">
        <f t="shared" si="22"/>
        <v>0.96803445313304071</v>
      </c>
      <c r="M161" s="23">
        <f t="shared" si="23"/>
        <v>0.95875339956766825</v>
      </c>
      <c r="N161" s="23">
        <f t="shared" si="24"/>
        <v>0.97540040186496535</v>
      </c>
      <c r="Q161" s="23">
        <f t="shared" si="19"/>
        <v>3.2487600259355563E-2</v>
      </c>
      <c r="R161" s="23">
        <f t="shared" si="20"/>
        <v>4.2121380473666037E-2</v>
      </c>
      <c r="S161" s="23">
        <f t="shared" si="21"/>
        <v>2.4907223706100181E-2</v>
      </c>
    </row>
    <row r="162" spans="1:19" x14ac:dyDescent="0.25">
      <c r="C162" s="18"/>
    </row>
    <row r="163" spans="1:19" x14ac:dyDescent="0.25">
      <c r="C163" s="18"/>
    </row>
    <row r="164" spans="1:19" x14ac:dyDescent="0.25">
      <c r="C164" s="18"/>
    </row>
    <row r="165" spans="1:19" x14ac:dyDescent="0.25">
      <c r="C165" s="18"/>
    </row>
    <row r="166" spans="1:19" x14ac:dyDescent="0.25">
      <c r="C166" s="18"/>
    </row>
    <row r="167" spans="1:19" x14ac:dyDescent="0.25">
      <c r="C167" s="18"/>
    </row>
    <row r="168" spans="1:19" x14ac:dyDescent="0.25">
      <c r="C168" s="18"/>
    </row>
    <row r="169" spans="1:19" x14ac:dyDescent="0.25">
      <c r="C169" s="18"/>
    </row>
    <row r="170" spans="1:19" x14ac:dyDescent="0.25">
      <c r="C170" s="18"/>
    </row>
    <row r="171" spans="1:19" x14ac:dyDescent="0.25">
      <c r="C171" s="18"/>
    </row>
  </sheetData>
  <mergeCells count="3">
    <mergeCell ref="G1:I1"/>
    <mergeCell ref="L1:N1"/>
    <mergeCell ref="Q1:S1"/>
  </mergeCells>
  <hyperlinks>
    <hyperlink ref="A3" location="Main_Menu!D10" display="Main menu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D452-C87C-408F-8FCB-96206894331F}">
  <dimension ref="B2:H20"/>
  <sheetViews>
    <sheetView workbookViewId="0">
      <selection activeCell="F25" sqref="F25"/>
    </sheetView>
  </sheetViews>
  <sheetFormatPr defaultRowHeight="15" x14ac:dyDescent="0.25"/>
  <cols>
    <col min="2" max="2" width="29.140625" customWidth="1"/>
    <col min="3" max="3" width="14.85546875" customWidth="1"/>
    <col min="5" max="5" width="18.85546875" customWidth="1"/>
    <col min="6" max="6" width="17.42578125" customWidth="1"/>
  </cols>
  <sheetData>
    <row r="2" spans="2:8" ht="15.75" thickBot="1" x14ac:dyDescent="0.3"/>
    <row r="3" spans="2:8" ht="15.75" thickBot="1" x14ac:dyDescent="0.3">
      <c r="B3" s="94" t="s">
        <v>48</v>
      </c>
      <c r="C3" s="95"/>
      <c r="E3" s="114" t="s">
        <v>82</v>
      </c>
      <c r="F3" s="115"/>
    </row>
    <row r="4" spans="2:8" x14ac:dyDescent="0.25">
      <c r="B4" s="28" t="s">
        <v>33</v>
      </c>
      <c r="C4" s="29">
        <v>70000</v>
      </c>
      <c r="E4" s="105" t="s">
        <v>83</v>
      </c>
      <c r="F4" s="106">
        <v>0.39</v>
      </c>
    </row>
    <row r="5" spans="2:8" x14ac:dyDescent="0.25">
      <c r="B5" s="30" t="s">
        <v>39</v>
      </c>
      <c r="C5" s="35">
        <v>0.8</v>
      </c>
      <c r="E5" s="107" t="s">
        <v>85</v>
      </c>
      <c r="F5" s="108">
        <v>5.3199999999999997E-2</v>
      </c>
    </row>
    <row r="6" spans="2:8" x14ac:dyDescent="0.25">
      <c r="B6" s="30" t="s">
        <v>40</v>
      </c>
      <c r="C6" s="35">
        <v>0.2</v>
      </c>
      <c r="E6" s="109" t="s">
        <v>84</v>
      </c>
      <c r="F6" s="110">
        <v>0.25</v>
      </c>
    </row>
    <row r="7" spans="2:8" x14ac:dyDescent="0.25">
      <c r="B7" s="30" t="s">
        <v>41</v>
      </c>
      <c r="C7" s="36">
        <v>0.2</v>
      </c>
      <c r="E7" s="109" t="s">
        <v>86</v>
      </c>
      <c r="F7" s="110">
        <v>0.15</v>
      </c>
      <c r="H7" s="24"/>
    </row>
    <row r="8" spans="2:8" x14ac:dyDescent="0.25">
      <c r="B8" s="30" t="s">
        <v>42</v>
      </c>
      <c r="C8" s="31">
        <v>0.1</v>
      </c>
      <c r="E8" s="109" t="s">
        <v>87</v>
      </c>
      <c r="F8" s="110">
        <f>MIN(1.5*C12,1)</f>
        <v>0.22499999999999998</v>
      </c>
    </row>
    <row r="9" spans="2:8" x14ac:dyDescent="0.25">
      <c r="B9" s="30" t="s">
        <v>34</v>
      </c>
      <c r="C9" s="31">
        <v>50</v>
      </c>
      <c r="E9" s="109" t="s">
        <v>88</v>
      </c>
      <c r="F9" s="110">
        <f>MAX(0.5*C12,C12-0.2)</f>
        <v>7.4999999999999997E-2</v>
      </c>
      <c r="G9" s="24"/>
    </row>
    <row r="10" spans="2:8" x14ac:dyDescent="0.25">
      <c r="B10" s="30" t="s">
        <v>35</v>
      </c>
      <c r="C10" s="35">
        <v>0.02</v>
      </c>
      <c r="E10" s="109" t="s">
        <v>89</v>
      </c>
      <c r="F10" s="110">
        <v>0.4</v>
      </c>
    </row>
    <row r="11" spans="2:8" x14ac:dyDescent="0.25">
      <c r="B11" s="30" t="s">
        <v>36</v>
      </c>
      <c r="C11" s="37">
        <v>20</v>
      </c>
      <c r="D11" s="24"/>
      <c r="E11" s="109" t="s">
        <v>90</v>
      </c>
      <c r="F11" s="111">
        <f>1.5/1000</f>
        <v>1.5E-3</v>
      </c>
    </row>
    <row r="12" spans="2:8" x14ac:dyDescent="0.25">
      <c r="B12" s="30" t="s">
        <v>43</v>
      </c>
      <c r="C12" s="40">
        <v>0.15</v>
      </c>
      <c r="D12" s="24"/>
      <c r="E12" s="109" t="s">
        <v>92</v>
      </c>
      <c r="F12" s="110">
        <v>0.1</v>
      </c>
    </row>
    <row r="13" spans="2:8" ht="15.75" thickBot="1" x14ac:dyDescent="0.3">
      <c r="B13" s="30" t="s">
        <v>44</v>
      </c>
      <c r="C13" s="37">
        <v>50</v>
      </c>
      <c r="D13" s="24"/>
      <c r="E13" s="112" t="s">
        <v>91</v>
      </c>
      <c r="F13" s="113">
        <v>0.01</v>
      </c>
    </row>
    <row r="14" spans="2:8" x14ac:dyDescent="0.25">
      <c r="B14" s="30" t="s">
        <v>37</v>
      </c>
      <c r="C14" s="38">
        <v>2.1999999999999999E-2</v>
      </c>
    </row>
    <row r="15" spans="2:8" ht="15.75" thickBot="1" x14ac:dyDescent="0.3">
      <c r="B15" s="32" t="s">
        <v>38</v>
      </c>
      <c r="C15" s="39">
        <v>1.4E-2</v>
      </c>
    </row>
    <row r="16" spans="2:8" ht="15.75" thickBot="1" x14ac:dyDescent="0.3">
      <c r="C16" s="25"/>
    </row>
    <row r="17" spans="2:3" ht="15.75" thickBot="1" x14ac:dyDescent="0.3">
      <c r="B17" s="92" t="s">
        <v>49</v>
      </c>
      <c r="C17" s="93"/>
    </row>
    <row r="18" spans="2:3" x14ac:dyDescent="0.25">
      <c r="B18" s="28" t="s">
        <v>45</v>
      </c>
      <c r="C18" s="29" t="s">
        <v>47</v>
      </c>
    </row>
    <row r="19" spans="2:3" x14ac:dyDescent="0.25">
      <c r="B19" s="30" t="s">
        <v>46</v>
      </c>
      <c r="C19" s="31">
        <v>100</v>
      </c>
    </row>
    <row r="20" spans="2:3" ht="15.75" thickBot="1" x14ac:dyDescent="0.3">
      <c r="B20" s="32" t="s">
        <v>32</v>
      </c>
      <c r="C20" s="33">
        <v>60</v>
      </c>
    </row>
  </sheetData>
  <mergeCells count="3">
    <mergeCell ref="B17:C17"/>
    <mergeCell ref="B3:C3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3126-F20D-45CA-BC7D-AAAD6494E8F5}">
  <dimension ref="A1:X53"/>
  <sheetViews>
    <sheetView topLeftCell="I1" workbookViewId="0">
      <selection activeCell="V26" sqref="V26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66208.72677363352</v>
      </c>
    </row>
    <row r="4" spans="1:24" x14ac:dyDescent="0.25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F3*(1-'MORTALITY RATES MALE'!D63/1000)</f>
        <v>0.99406075000000005</v>
      </c>
      <c r="G4" s="64">
        <f>(1-DATA!$C$12)*$G3</f>
        <v>0.85</v>
      </c>
      <c r="I4" s="58">
        <f>(D4-DATA!$C$11*((1+DATA!$C$10)^A4))*F4*G3*DATA!$C$12</f>
        <v>10423.827746862118</v>
      </c>
      <c r="J4" s="47">
        <f>MAX(D4,DATA!$C$4)*F3*('MORTALITY RATES MALE'!D63/1000)*G3</f>
        <v>415.7475</v>
      </c>
      <c r="K4" s="47">
        <v>0</v>
      </c>
      <c r="L4" s="60">
        <f>D3*EXP('EIOPA RATES'!Q12)*DATA!$C$15*G4*F4</f>
        <v>845.8060525958399</v>
      </c>
      <c r="M4" s="47">
        <f>DATA!$C$13*((1+DATA!$C$10)^A4)*F4*G4</f>
        <v>43.092533512500005</v>
      </c>
      <c r="N4" s="47">
        <f t="shared" ref="N4:N53" si="1">SUM(I4:M4)</f>
        <v>11728.473832970456</v>
      </c>
      <c r="O4" s="26">
        <f>N4*'EIOPA RATES'!G12</f>
        <v>11482.293461163121</v>
      </c>
      <c r="Q4" s="83">
        <f>B3*EXP('EIOPA RATES'!Q12)*(DATA!$C$14-DATA!$C$15)</f>
        <v>457.60511999999983</v>
      </c>
      <c r="R4" s="85">
        <f>C3*EXP('EIOPA RATES'!Q12)*(DATA!$C$14-DATA!$C$15)</f>
        <v>114.40127999999996</v>
      </c>
      <c r="S4" s="60">
        <f>Q4+R4-M4</f>
        <v>528.91386648749972</v>
      </c>
      <c r="T4" s="81">
        <f>S4*F4*G3</f>
        <v>525.77251480596385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F4*(1-'MORTALITY RATES MALE'!D64/1000)</f>
        <v>0.98761736750578999</v>
      </c>
      <c r="G5" s="64">
        <f>(1-DATA!$C$12)*$G4</f>
        <v>0.72249999999999992</v>
      </c>
      <c r="I5" s="58">
        <f>(D5-DATA!$C$11*((1+DATA!$C$10)^A5))*F5*G4*DATA!$C$12</f>
        <v>8784.5607576126913</v>
      </c>
      <c r="J5" s="47">
        <f>MAX(D5,DATA!$C$4)*F4*('MORTALITY RATES MALE'!D64/1000)*G4</f>
        <v>383.38125840549503</v>
      </c>
      <c r="K5" s="47">
        <v>0</v>
      </c>
      <c r="L5" s="60">
        <f>D4*EXP('EIOPA RATES'!Q13)*DATA!$C$15*G5*F5</f>
        <v>712.79790744559159</v>
      </c>
      <c r="M5" s="47">
        <f>DATA!$C$13*((1+DATA!$C$10)^A5)*F5*G5</f>
        <v>37.11905556815298</v>
      </c>
      <c r="N5" s="47">
        <f t="shared" si="1"/>
        <v>9917.8589790319311</v>
      </c>
      <c r="O5" s="26">
        <f>N5*'EIOPA RATES'!G13</f>
        <v>9515.7497704399284</v>
      </c>
      <c r="Q5" s="83">
        <f>B4*EXP('EIOPA RATES'!Q13)*(DATA!$C$14-DATA!$C$15)</f>
        <v>456.65875094864623</v>
      </c>
      <c r="R5" s="85">
        <f>C4*EXP('EIOPA RATES'!Q13)*(DATA!$C$14-DATA!$C$15)</f>
        <v>114.16468773716156</v>
      </c>
      <c r="S5" s="60">
        <f t="shared" ref="S5:S53" si="2">Q5+R5-M5</f>
        <v>533.70438311765486</v>
      </c>
      <c r="T5" s="81">
        <f t="shared" ref="T5:T53" si="3">S5*F5*G4</f>
        <v>448.03136019881589</v>
      </c>
      <c r="W5" s="67" t="s">
        <v>71</v>
      </c>
      <c r="X5" s="70">
        <f>SUMPRODUCT(I4:I53,'EIOPA RATES'!G12:G61)</f>
        <v>57189.370700905987</v>
      </c>
    </row>
    <row r="6" spans="1:24" x14ac:dyDescent="0.25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F5*(1-'MORTALITY RATES MALE'!D65/1000)</f>
        <v>0.98064236922864867</v>
      </c>
      <c r="G6" s="64">
        <f>(1-DATA!$C$12)*$G5</f>
        <v>0.61412499999999992</v>
      </c>
      <c r="I6" s="58">
        <f>(D6-DATA!$C$11*((1+DATA!$C$10)^A6))*F6*G5*DATA!$C$12</f>
        <v>7417.4088494649077</v>
      </c>
      <c r="J6" s="47">
        <f>MAX(D6,DATA!$C$4)*F5*('MORTALITY RATES MALE'!D65/1000)*G5</f>
        <v>352.76053786641955</v>
      </c>
      <c r="K6" s="47">
        <v>0</v>
      </c>
      <c r="L6" s="60">
        <f>D5*EXP('EIOPA RATES'!Q14)*DATA!$C$15*G6*F6</f>
        <v>601.8678081441451</v>
      </c>
      <c r="M6" s="47">
        <f>DATA!$C$13*((1+DATA!$C$10)^A6)*F6*G6</f>
        <v>31.954935849632967</v>
      </c>
      <c r="N6" s="47">
        <f t="shared" si="1"/>
        <v>8403.9921313251052</v>
      </c>
      <c r="O6" s="26">
        <f>N6*'EIOPA RATES'!G14</f>
        <v>7882.3504142716838</v>
      </c>
      <c r="Q6" s="83">
        <f>B5*EXP('EIOPA RATES'!Q14)*(DATA!$C$14-DATA!$C$15)</f>
        <v>456.86261674469409</v>
      </c>
      <c r="R6" s="85">
        <f>C5*EXP('EIOPA RATES'!Q14)*(DATA!$C$14-DATA!$C$15)</f>
        <v>114.21565418617352</v>
      </c>
      <c r="S6" s="60">
        <f t="shared" si="2"/>
        <v>539.12333508123459</v>
      </c>
      <c r="T6" s="81">
        <f t="shared" si="3"/>
        <v>381.97649088832026</v>
      </c>
      <c r="W6" s="67" t="s">
        <v>70</v>
      </c>
      <c r="X6" s="70">
        <f>SUMPRODUCT(J4:J53,'EIOPA RATES'!G12:G61)</f>
        <v>4123.2970154708546</v>
      </c>
    </row>
    <row r="7" spans="1:24" x14ac:dyDescent="0.25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F6*(1-'MORTALITY RATES MALE'!D66/1000)</f>
        <v>0.97297945323986956</v>
      </c>
      <c r="G7" s="64">
        <f>(1-DATA!$C$12)*$G6</f>
        <v>0.52200624999999989</v>
      </c>
      <c r="I7" s="58">
        <f>(D7-DATA!$C$11*((1+DATA!$C$10)^A7))*F7*G6*DATA!$C$12</f>
        <v>6269.5612276394395</v>
      </c>
      <c r="J7" s="47">
        <f>MAX(D7,DATA!$C$4)*F6*('MORTALITY RATES MALE'!D66/1000)*G6</f>
        <v>329.41917971262848</v>
      </c>
      <c r="K7" s="47">
        <v>0</v>
      </c>
      <c r="L7" s="60">
        <f>D6*EXP('EIOPA RATES'!Q15)*DATA!$C$15*G7*F7</f>
        <v>508.7312126577616</v>
      </c>
      <c r="M7" s="47">
        <f>DATA!$C$13*((1+DATA!$C$10)^A7)*F7*G7</f>
        <v>27.488438076556427</v>
      </c>
      <c r="N7" s="47">
        <f t="shared" si="1"/>
        <v>7135.200058086386</v>
      </c>
      <c r="O7" s="26">
        <f>N7*'EIOPA RATES'!G15</f>
        <v>6530.3999844128903</v>
      </c>
      <c r="Q7" s="83">
        <f>B6*EXP('EIOPA RATES'!Q15)*(DATA!$C$14-DATA!$C$15)</f>
        <v>457.88978008483207</v>
      </c>
      <c r="R7" s="85">
        <f>C6*EXP('EIOPA RATES'!Q15)*(DATA!$C$14-DATA!$C$15)</f>
        <v>114.47244502120802</v>
      </c>
      <c r="S7" s="60">
        <f t="shared" si="2"/>
        <v>544.87378702948365</v>
      </c>
      <c r="T7" s="81">
        <f t="shared" si="3"/>
        <v>325.5789824995756</v>
      </c>
      <c r="W7" s="67" t="s">
        <v>74</v>
      </c>
      <c r="X7" s="70">
        <f>SUMPRODUCT(K4:K53,'EIOPA RATES'!G12:G61)</f>
        <v>4.9233144930308404E-5</v>
      </c>
    </row>
    <row r="8" spans="1:24" x14ac:dyDescent="0.25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F7*(1-'MORTALITY RATES MALE'!D67/1000)</f>
        <v>0.96461204399748646</v>
      </c>
      <c r="G8" s="64">
        <f>(1-DATA!$C$12)*$G7</f>
        <v>0.44370531249999989</v>
      </c>
      <c r="I8" s="58">
        <f>(D8-DATA!$C$11*((1+DATA!$C$10)^A8))*F8*G7*DATA!$C$12</f>
        <v>5302.3930390148535</v>
      </c>
      <c r="J8" s="47">
        <f>MAX(D8,DATA!$C$4)*F7*('MORTALITY RATES MALE'!D67/1000)*G7</f>
        <v>306.72951661373332</v>
      </c>
      <c r="K8" s="47">
        <v>0</v>
      </c>
      <c r="L8" s="60">
        <f>D7*EXP('EIOPA RATES'!Q16)*DATA!$C$15*G8*F8</f>
        <v>430.25442592064155</v>
      </c>
      <c r="M8" s="47">
        <f>DATA!$C$13*((1+DATA!$C$10)^A8)*F8*G8</f>
        <v>23.62752176353268</v>
      </c>
      <c r="N8" s="47">
        <f t="shared" si="1"/>
        <v>6063.0045033127617</v>
      </c>
      <c r="O8" s="26">
        <f>N8*'EIOPA RATES'!G16</f>
        <v>5407.43550007051</v>
      </c>
      <c r="Q8" s="83">
        <f>B7*EXP('EIOPA RATES'!Q16)*(DATA!$C$14-DATA!$C$15)</f>
        <v>459.5470431522653</v>
      </c>
      <c r="R8" s="85">
        <f>C7*EXP('EIOPA RATES'!Q16)*(DATA!$C$14-DATA!$C$15)</f>
        <v>114.88676078806633</v>
      </c>
      <c r="S8" s="60">
        <f t="shared" si="2"/>
        <v>550.80628217679896</v>
      </c>
      <c r="T8" s="81">
        <f t="shared" si="3"/>
        <v>277.34942378478354</v>
      </c>
      <c r="W8" s="67" t="s">
        <v>73</v>
      </c>
      <c r="X8" s="70">
        <f>SUMPRODUCT(L4:L53,'EIOPA RATES'!G12:G61)</f>
        <v>4640.5462986818538</v>
      </c>
    </row>
    <row r="9" spans="1:24" ht="15.75" thickBot="1" x14ac:dyDescent="0.3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F8*(1-'MORTALITY RATES MALE'!D68/1000)</f>
        <v>0.95541877997380709</v>
      </c>
      <c r="G9" s="64">
        <f>(1-DATA!$C$12)*$G8</f>
        <v>0.37714951562499988</v>
      </c>
      <c r="I9" s="58">
        <f>(D9-DATA!$C$11*((1+DATA!$C$10)^A9))*F9*G8*DATA!$C$12</f>
        <v>4483.7090731170319</v>
      </c>
      <c r="J9" s="47">
        <f>MAX(D9,DATA!$C$4)*F8*('MORTALITY RATES MALE'!D68/1000)*G8</f>
        <v>287.71389038544959</v>
      </c>
      <c r="K9" s="47">
        <v>0</v>
      </c>
      <c r="L9" s="60">
        <f>D8*EXP('EIOPA RATES'!Q17)*DATA!$C$15*G9*F9</f>
        <v>363.82536759038447</v>
      </c>
      <c r="M9" s="47">
        <f>DATA!$C$13*((1+DATA!$C$10)^A9)*F9*G9</f>
        <v>20.289827877053902</v>
      </c>
      <c r="N9" s="47">
        <f t="shared" si="1"/>
        <v>5155.5381589699191</v>
      </c>
      <c r="O9" s="26">
        <f>N9*'EIOPA RATES'!G17</f>
        <v>4477.2227968593115</v>
      </c>
      <c r="Q9" s="83">
        <f>B8*EXP('EIOPA RATES'!Q17)*(DATA!$C$14-DATA!$C$15)</f>
        <v>461.57001416860459</v>
      </c>
      <c r="R9" s="85">
        <f>C8*EXP('EIOPA RATES'!Q17)*(DATA!$C$14-DATA!$C$15)</f>
        <v>115.39250354215115</v>
      </c>
      <c r="S9" s="60">
        <f t="shared" si="2"/>
        <v>556.67268983370184</v>
      </c>
      <c r="T9" s="81">
        <f t="shared" si="3"/>
        <v>235.98712954146788</v>
      </c>
      <c r="W9" s="68" t="s">
        <v>72</v>
      </c>
      <c r="X9" s="71">
        <f>SUMPRODUCT(M4:M53,'EIOPA RATES'!G12:G61)</f>
        <v>255.51270934167138</v>
      </c>
    </row>
    <row r="10" spans="1:24" ht="15.75" thickBot="1" x14ac:dyDescent="0.3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F9*(1-'MORTALITY RATES MALE'!D69/1000)</f>
        <v>0.9452800574102932</v>
      </c>
      <c r="G10" s="64">
        <f>(1-DATA!$C$12)*$G9</f>
        <v>0.32057708828124987</v>
      </c>
      <c r="I10" s="58">
        <f>(D10-DATA!$C$11*((1+DATA!$C$10)^A10))*F10*G9*DATA!$C$12</f>
        <v>3790.4655177974009</v>
      </c>
      <c r="J10" s="47">
        <f>MAX(D10,DATA!$C$4)*F9*('MORTALITY RATES MALE'!D69/1000)*G9</f>
        <v>271.12200949010281</v>
      </c>
      <c r="K10" s="47">
        <v>0</v>
      </c>
      <c r="L10" s="60">
        <f>D9*EXP('EIOPA RATES'!Q18)*DATA!$C$15*G10*F10</f>
        <v>307.57436626011497</v>
      </c>
      <c r="M10" s="47">
        <f>DATA!$C$13*((1+DATA!$C$10)^A10)*F10*G10</f>
        <v>17.404605440224138</v>
      </c>
      <c r="N10" s="47">
        <f t="shared" si="1"/>
        <v>4386.5664989878433</v>
      </c>
      <c r="O10" s="26">
        <f>N10*'EIOPA RATES'!G18</f>
        <v>3706.1821476116397</v>
      </c>
      <c r="Q10" s="83">
        <f>B9*EXP('EIOPA RATES'!Q18)*(DATA!$C$14-DATA!$C$15)</f>
        <v>463.99051262311571</v>
      </c>
      <c r="R10" s="85">
        <f>C9*EXP('EIOPA RATES'!Q18)*(DATA!$C$14-DATA!$C$15)</f>
        <v>115.99762815577893</v>
      </c>
      <c r="S10" s="60">
        <f t="shared" si="2"/>
        <v>562.58353533867046</v>
      </c>
      <c r="T10" s="81">
        <f t="shared" si="3"/>
        <v>200.56773397114853</v>
      </c>
    </row>
    <row r="11" spans="1:24" ht="15.75" thickBot="1" x14ac:dyDescent="0.3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F10*(1-'MORTALITY RATES MALE'!D70/1000)</f>
        <v>0.93406394086989775</v>
      </c>
      <c r="G11" s="64">
        <f>(1-DATA!$C$12)*$G10</f>
        <v>0.2724905250390624</v>
      </c>
      <c r="I11" s="58">
        <f>(D11-DATA!$C$11*((1+DATA!$C$10)^A11))*F11*G10*DATA!$C$12</f>
        <v>3202.9663702111579</v>
      </c>
      <c r="J11" s="47">
        <f>MAX(D11,DATA!$C$4)*F10*('MORTALITY RATES MALE'!D70/1000)*G10</f>
        <v>256.48957374869627</v>
      </c>
      <c r="K11" s="47">
        <v>0</v>
      </c>
      <c r="L11" s="60">
        <f>D10*EXP('EIOPA RATES'!Q19)*DATA!$C$15*G11*F11</f>
        <v>259.90337309263327</v>
      </c>
      <c r="M11" s="47">
        <f>DATA!$C$13*((1+DATA!$C$10)^A11)*F11*G11</f>
        <v>14.910746638698756</v>
      </c>
      <c r="N11" s="47">
        <f t="shared" si="1"/>
        <v>3734.2700636911859</v>
      </c>
      <c r="O11" s="26">
        <f>N11*'EIOPA RATES'!G19</f>
        <v>3067.0430980551337</v>
      </c>
      <c r="Q11" s="83">
        <f>B10*EXP('EIOPA RATES'!Q19)*(DATA!$C$14-DATA!$C$15)</f>
        <v>466.80536833792246</v>
      </c>
      <c r="R11" s="85">
        <f>C10*EXP('EIOPA RATES'!Q19)*(DATA!$C$14-DATA!$C$15)</f>
        <v>116.70134208448061</v>
      </c>
      <c r="S11" s="60">
        <f t="shared" si="2"/>
        <v>568.59596378370429</v>
      </c>
      <c r="T11" s="81">
        <f t="shared" si="3"/>
        <v>170.26009020618264</v>
      </c>
      <c r="W11" s="66" t="s">
        <v>75</v>
      </c>
      <c r="X11" s="69">
        <f>DATA!C4-X3</f>
        <v>3791.2732263664802</v>
      </c>
    </row>
    <row r="12" spans="1:24" x14ac:dyDescent="0.25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F11*(1-'MORTALITY RATES MALE'!D71/1000)</f>
        <v>0.92188797839060632</v>
      </c>
      <c r="G12" s="64">
        <f>(1-DATA!$C$12)*$G11</f>
        <v>0.23161694628320303</v>
      </c>
      <c r="I12" s="58">
        <f>(D12-DATA!$C$11*((1+DATA!$C$10)^A12))*F12*G11*DATA!$C$12</f>
        <v>2704.7408414513611</v>
      </c>
      <c r="J12" s="47">
        <f>MAX(D12,DATA!$C$4)*F11*('MORTALITY RATES MALE'!D71/1000)*G11</f>
        <v>238.23421761450615</v>
      </c>
      <c r="K12" s="47">
        <v>0</v>
      </c>
      <c r="L12" s="60">
        <f>D11*EXP('EIOPA RATES'!Q20)*DATA!$C$15*G12*F12</f>
        <v>219.47603038225046</v>
      </c>
      <c r="M12" s="47">
        <f>DATA!$C$13*((1+DATA!$C$10)^A12)*F12*G12</f>
        <v>12.759099767800144</v>
      </c>
      <c r="N12" s="47">
        <f t="shared" si="1"/>
        <v>3175.210189215918</v>
      </c>
      <c r="O12" s="26">
        <f>N12*'EIOPA RATES'!G20</f>
        <v>2533.7909468561802</v>
      </c>
      <c r="Q12" s="83">
        <f>B11*EXP('EIOPA RATES'!Q20)*(DATA!$C$14-DATA!$C$15)</f>
        <v>469.88388598655206</v>
      </c>
      <c r="R12" s="85">
        <f>C11*EXP('EIOPA RATES'!Q20)*(DATA!$C$14-DATA!$C$15)</f>
        <v>117.47097149663801</v>
      </c>
      <c r="S12" s="60">
        <f t="shared" si="2"/>
        <v>574.59575771538982</v>
      </c>
      <c r="T12" s="81">
        <f t="shared" si="3"/>
        <v>144.34175209189709</v>
      </c>
    </row>
    <row r="13" spans="1:24" ht="15.75" thickBot="1" x14ac:dyDescent="0.3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F12*(1-'MORTALITY RATES MALE'!D72/1000)</f>
        <v>0.90863777466599593</v>
      </c>
      <c r="G13" s="64">
        <f>(1-DATA!$C$12)*$G12</f>
        <v>0.19687440434072256</v>
      </c>
      <c r="I13" s="58">
        <f>(D13-DATA!$C$11*((1+DATA!$C$10)^A13))*F13*G12*DATA!$C$12</f>
        <v>2279.7152769424388</v>
      </c>
      <c r="J13" s="47">
        <f>MAX(D13,DATA!$C$4)*F12*('MORTALITY RATES MALE'!D72/1000)*G12</f>
        <v>221.70103055925134</v>
      </c>
      <c r="K13" s="47">
        <v>0</v>
      </c>
      <c r="L13" s="60">
        <f>D12*EXP('EIOPA RATES'!Q21)*DATA!$C$15*G13*F13</f>
        <v>184.98821020431549</v>
      </c>
      <c r="M13" s="47">
        <f>DATA!$C$13*((1+DATA!$C$10)^A13)*F13*G13</f>
        <v>10.903144473882108</v>
      </c>
      <c r="N13" s="47">
        <f t="shared" si="1"/>
        <v>2697.3076621798878</v>
      </c>
      <c r="O13" s="26">
        <f>N13*'EIOPA RATES'!G21</f>
        <v>2092.3881374731609</v>
      </c>
      <c r="Q13" s="83">
        <f>B12*EXP('EIOPA RATES'!Q21)*(DATA!$C$14-DATA!$C$15)</f>
        <v>472.73302600322535</v>
      </c>
      <c r="R13" s="85">
        <f>C12*EXP('EIOPA RATES'!Q21)*(DATA!$C$14-DATA!$C$15)</f>
        <v>118.18325650080634</v>
      </c>
      <c r="S13" s="60">
        <f t="shared" si="2"/>
        <v>580.01313803014955</v>
      </c>
      <c r="T13" s="81">
        <f t="shared" si="3"/>
        <v>122.06719083055447</v>
      </c>
    </row>
    <row r="14" spans="1:24" x14ac:dyDescent="0.25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F13*(1-'MORTALITY RATES MALE'!D73/1000)</f>
        <v>0.89446296177656215</v>
      </c>
      <c r="G14" s="64">
        <f>(1-DATA!$C$12)*$G13</f>
        <v>0.16734324368961417</v>
      </c>
      <c r="I14" s="58">
        <f>(D14-DATA!$C$11*((1+DATA!$C$10)^A14))*F14*G13*DATA!$C$12</f>
        <v>1923.2049809013806</v>
      </c>
      <c r="J14" s="47">
        <f>MAX(D14,DATA!$C$4)*F13*('MORTALITY RATES MALE'!D73/1000)*G13</f>
        <v>203.2532951949899</v>
      </c>
      <c r="K14" s="47">
        <v>0</v>
      </c>
      <c r="L14" s="60">
        <f>D13*EXP('EIOPA RATES'!Q22)*DATA!$C$15*G14*F14</f>
        <v>156.05968603798183</v>
      </c>
      <c r="M14" s="47">
        <f>DATA!$C$13*((1+DATA!$C$10)^A14)*F14*G14</f>
        <v>9.3055583875057977</v>
      </c>
      <c r="N14" s="47">
        <f t="shared" si="1"/>
        <v>2291.823520521858</v>
      </c>
      <c r="O14" s="26">
        <f>N14*'EIOPA RATES'!G22</f>
        <v>1724.5492899943313</v>
      </c>
      <c r="Q14" s="83">
        <f>B13*EXP('EIOPA RATES'!Q22)*(DATA!$C$14-DATA!$C$15)</f>
        <v>476.61984649345004</v>
      </c>
      <c r="R14" s="85">
        <f>C13*EXP('EIOPA RATES'!Q22)*(DATA!$C$14-DATA!$C$15)</f>
        <v>119.15496162336251</v>
      </c>
      <c r="S14" s="60">
        <f t="shared" si="2"/>
        <v>586.46924972930674</v>
      </c>
      <c r="T14" s="81">
        <f t="shared" si="3"/>
        <v>103.27539500869794</v>
      </c>
      <c r="W14" s="73" t="s">
        <v>77</v>
      </c>
      <c r="X14" s="72">
        <f>SUM(T3:T53)</f>
        <v>3433.1655750430723</v>
      </c>
    </row>
    <row r="15" spans="1:24" x14ac:dyDescent="0.25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F14*(1-'MORTALITY RATES MALE'!D74/1000)</f>
        <v>0.8789076873596019</v>
      </c>
      <c r="G15" s="64">
        <f>(1-DATA!$C$12)*$G14</f>
        <v>0.14224175713617204</v>
      </c>
      <c r="I15" s="58">
        <f>(D15-DATA!$C$11*((1+DATA!$C$10)^A15))*F15*G14*DATA!$C$12</f>
        <v>1618.3253542576904</v>
      </c>
      <c r="J15" s="47">
        <f>MAX(D15,DATA!$C$4)*F14*('MORTALITY RATES MALE'!D74/1000)*G14</f>
        <v>191.01133536643928</v>
      </c>
      <c r="K15" s="47">
        <v>0</v>
      </c>
      <c r="L15" s="60">
        <f>D14*EXP('EIOPA RATES'!Q23)*DATA!$C$15*G15*F15</f>
        <v>131.32059243711018</v>
      </c>
      <c r="M15" s="47">
        <f>DATA!$C$13*((1+DATA!$C$10)^A15)*F15*G15</f>
        <v>7.9276129256474652</v>
      </c>
      <c r="N15" s="47">
        <f t="shared" si="1"/>
        <v>1948.5848949868873</v>
      </c>
      <c r="O15" s="26">
        <f>N15*'EIOPA RATES'!G23</f>
        <v>1423.3455513462445</v>
      </c>
      <c r="Q15" s="83">
        <f>B14*EXP('EIOPA RATES'!Q23)*(DATA!$C$14-DATA!$C$15)</f>
        <v>480.19142458855589</v>
      </c>
      <c r="R15" s="85">
        <f>C14*EXP('EIOPA RATES'!Q23)*(DATA!$C$14-DATA!$C$15)</f>
        <v>120.04785614713897</v>
      </c>
      <c r="S15" s="60">
        <f t="shared" si="2"/>
        <v>592.31166781004731</v>
      </c>
      <c r="T15" s="81">
        <f t="shared" si="3"/>
        <v>87.116763749342027</v>
      </c>
      <c r="W15" s="74" t="s">
        <v>78</v>
      </c>
      <c r="X15" s="70">
        <f>DATA!C4-X3-X14</f>
        <v>358.10765132340794</v>
      </c>
    </row>
    <row r="16" spans="1:24" ht="15.75" thickBot="1" x14ac:dyDescent="0.3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F15*(1-'MORTALITY RATES MALE'!D75/1000)</f>
        <v>0.86194382856233609</v>
      </c>
      <c r="G16" s="64">
        <f>(1-DATA!$C$12)*$G15</f>
        <v>0.12090549356574623</v>
      </c>
      <c r="I16" s="58">
        <f>(D16-DATA!$C$11*((1+DATA!$C$10)^A16))*F16*G15*DATA!$C$12</f>
        <v>1358.6251188680787</v>
      </c>
      <c r="J16" s="47">
        <f>MAX(D16,DATA!$C$4)*F15*('MORTALITY RATES MALE'!D75/1000)*G15</f>
        <v>178.32249550475842</v>
      </c>
      <c r="K16" s="47">
        <v>0</v>
      </c>
      <c r="L16" s="60">
        <f>D15*EXP('EIOPA RATES'!Q24)*DATA!$C$15*G16*F16</f>
        <v>110.24745058841506</v>
      </c>
      <c r="M16" s="47">
        <f>DATA!$C$13*((1+DATA!$C$10)^A16)*F16*G16</f>
        <v>6.7405795123229648</v>
      </c>
      <c r="N16" s="47">
        <f t="shared" si="1"/>
        <v>1653.9356444735752</v>
      </c>
      <c r="O16" s="26">
        <f>N16*'EIOPA RATES'!G24</f>
        <v>1173.1873821342131</v>
      </c>
      <c r="Q16" s="83">
        <f>B15*EXP('EIOPA RATES'!Q24)*(DATA!$C$14-DATA!$C$15)</f>
        <v>483.61024766430512</v>
      </c>
      <c r="R16" s="85">
        <f>C15*EXP('EIOPA RATES'!Q24)*(DATA!$C$14-DATA!$C$15)</f>
        <v>120.90256191607628</v>
      </c>
      <c r="S16" s="60">
        <f t="shared" si="2"/>
        <v>597.77223006805843</v>
      </c>
      <c r="T16" s="81">
        <f t="shared" si="3"/>
        <v>73.289508430056401</v>
      </c>
      <c r="W16" s="75" t="s">
        <v>79</v>
      </c>
      <c r="X16" s="71">
        <f>(DATA!$C$14-DATA!$C$15)*X18*DATA!C4</f>
        <v>3158.2046093443378</v>
      </c>
    </row>
    <row r="17" spans="1:24" ht="15.75" thickBot="1" x14ac:dyDescent="0.3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F16*(1-'MORTALITY RATES MALE'!D76/1000)</f>
        <v>0.84323913031623632</v>
      </c>
      <c r="G17" s="64">
        <f>(1-DATA!$C$12)*$G16</f>
        <v>0.10276966953088429</v>
      </c>
      <c r="I17" s="58">
        <f>(D17-DATA!$C$11*((1+DATA!$C$10)^A17))*F17*G16*DATA!$C$12</f>
        <v>1136.5015059885832</v>
      </c>
      <c r="J17" s="47">
        <f>MAX(D17,DATA!$C$4)*F16*('MORTALITY RATES MALE'!D76/1000)*G16</f>
        <v>168.12523394282113</v>
      </c>
      <c r="K17" s="47">
        <v>0</v>
      </c>
      <c r="L17" s="60">
        <f>D16*EXP('EIOPA RATES'!Q25)*DATA!$C$15*G17*F17</f>
        <v>92.223383923867019</v>
      </c>
      <c r="M17" s="47">
        <f>DATA!$C$13*((1+DATA!$C$10)^A17)*F17*G17</f>
        <v>5.7172623418476558</v>
      </c>
      <c r="N17" s="47">
        <f t="shared" si="1"/>
        <v>1402.5673861971188</v>
      </c>
      <c r="O17" s="26">
        <f>N17*'EIOPA RATES'!G25</f>
        <v>967.22960744314958</v>
      </c>
      <c r="Q17" s="83">
        <f>B16*EXP('EIOPA RATES'!Q25)*(DATA!$C$14-DATA!$C$15)</f>
        <v>486.49376679922625</v>
      </c>
      <c r="R17" s="85">
        <f>C16*EXP('EIOPA RATES'!Q25)*(DATA!$C$14-DATA!$C$15)</f>
        <v>121.62344169980656</v>
      </c>
      <c r="S17" s="60">
        <f t="shared" si="2"/>
        <v>602.39994615718513</v>
      </c>
      <c r="T17" s="81">
        <f t="shared" si="3"/>
        <v>61.416025841292935</v>
      </c>
    </row>
    <row r="18" spans="1:24" ht="15.75" thickBot="1" x14ac:dyDescent="0.3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F17*(1-'MORTALITY RATES MALE'!D77/1000)</f>
        <v>0.82299520181343011</v>
      </c>
      <c r="G18" s="64">
        <f>(1-DATA!$C$12)*$G17</f>
        <v>8.7354219101251643E-2</v>
      </c>
      <c r="I18" s="58">
        <f>(D18-DATA!$C$11*((1+DATA!$C$10)^A18))*F18*G17*DATA!$C$12</f>
        <v>948.13725572303053</v>
      </c>
      <c r="J18" s="47">
        <f>MAX(D18,DATA!$C$4)*F17*('MORTALITY RATES MALE'!D77/1000)*G17</f>
        <v>155.53704324186754</v>
      </c>
      <c r="K18" s="47">
        <v>0</v>
      </c>
      <c r="L18" s="60">
        <f>D17*EXP('EIOPA RATES'!Q26)*DATA!$C$15*G18*F18</f>
        <v>76.938630878886784</v>
      </c>
      <c r="M18" s="47">
        <f>DATA!$C$13*((1+DATA!$C$10)^A18)*F18*G18</f>
        <v>4.8378652721730049</v>
      </c>
      <c r="N18" s="47">
        <f t="shared" si="1"/>
        <v>1185.450795115958</v>
      </c>
      <c r="O18" s="26">
        <f>N18*'EIOPA RATES'!G26</f>
        <v>795.04243615259747</v>
      </c>
      <c r="Q18" s="83">
        <f>B17*EXP('EIOPA RATES'!Q26)*(DATA!$C$14-DATA!$C$15)</f>
        <v>489.23239117530414</v>
      </c>
      <c r="R18" s="85">
        <f>C17*EXP('EIOPA RATES'!Q26)*(DATA!$C$14-DATA!$C$15)</f>
        <v>122.30809779382604</v>
      </c>
      <c r="S18" s="60">
        <f t="shared" si="2"/>
        <v>606.70262369695718</v>
      </c>
      <c r="T18" s="81">
        <f t="shared" si="3"/>
        <v>51.31426778997853</v>
      </c>
      <c r="W18" s="66" t="s">
        <v>80</v>
      </c>
      <c r="X18" s="69">
        <f>SUMPRODUCT(O4:O53,A4:A53)/SUM(O4:O53)</f>
        <v>5.6396510881148894</v>
      </c>
    </row>
    <row r="19" spans="1:24" x14ac:dyDescent="0.25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F18*(1-'MORTALITY RATES MALE'!D78/1000)</f>
        <v>0.80079191877193023</v>
      </c>
      <c r="G19" s="64">
        <f>(1-DATA!$C$12)*$G18</f>
        <v>7.4251086236063898E-2</v>
      </c>
      <c r="I19" s="58">
        <f>(D19-DATA!$C$11*((1+DATA!$C$10)^A19))*F19*G18*DATA!$C$12</f>
        <v>788.84554918594017</v>
      </c>
      <c r="J19" s="47">
        <f>MAX(D19,DATA!$C$4)*F18*('MORTALITY RATES MALE'!D78/1000)*G18</f>
        <v>145.86691938860869</v>
      </c>
      <c r="K19" s="47">
        <v>0</v>
      </c>
      <c r="L19" s="60">
        <f>D18*EXP('EIOPA RATES'!Q27)*DATA!$C$15*G19*F19</f>
        <v>64.012885490609506</v>
      </c>
      <c r="M19" s="47">
        <f>DATA!$C$13*((1+DATA!$C$10)^A19)*F19*G19</f>
        <v>4.0812692377695097</v>
      </c>
      <c r="N19" s="47">
        <f t="shared" si="1"/>
        <v>1002.806623302928</v>
      </c>
      <c r="O19" s="26">
        <f>N19*'EIOPA RATES'!G27</f>
        <v>653.85459517514721</v>
      </c>
      <c r="Q19" s="83">
        <f>B18*EXP('EIOPA RATES'!Q27)*(DATA!$C$14-DATA!$C$15)</f>
        <v>492.14927457160695</v>
      </c>
      <c r="R19" s="85">
        <f>C18*EXP('EIOPA RATES'!Q27)*(DATA!$C$14-DATA!$C$15)</f>
        <v>123.03731864290174</v>
      </c>
      <c r="S19" s="60">
        <f t="shared" si="2"/>
        <v>611.1053239767391</v>
      </c>
      <c r="T19" s="81">
        <f t="shared" si="3"/>
        <v>42.748377397181251</v>
      </c>
    </row>
    <row r="20" spans="1:24" x14ac:dyDescent="0.25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F19*(1-'MORTALITY RATES MALE'!D79/1000)</f>
        <v>0.77767464164498379</v>
      </c>
      <c r="G20" s="64">
        <f>(1-DATA!$C$12)*$G19</f>
        <v>6.3113423300654309E-2</v>
      </c>
      <c r="I20" s="58">
        <f>(D20-DATA!$C$11*((1+DATA!$C$10)^A20))*F20*G19*DATA!$C$12</f>
        <v>654.84334326686576</v>
      </c>
      <c r="J20" s="47">
        <f>MAX(D20,DATA!$C$4)*F19*('MORTALITY RATES MALE'!D79/1000)*G19</f>
        <v>129.82123569357452</v>
      </c>
      <c r="K20" s="47">
        <v>0</v>
      </c>
      <c r="L20" s="60">
        <f>D19*EXP('EIOPA RATES'!Q28)*DATA!$C$15*G20*F20</f>
        <v>53.139211227165504</v>
      </c>
      <c r="M20" s="47">
        <f>DATA!$C$13*((1+DATA!$C$10)^A20)*F20*G20</f>
        <v>3.4363120827083646</v>
      </c>
      <c r="N20" s="47">
        <f t="shared" si="1"/>
        <v>841.24010227031408</v>
      </c>
      <c r="O20" s="26">
        <f>N20*'EIOPA RATES'!G28</f>
        <v>533.4236797982353</v>
      </c>
      <c r="Q20" s="83">
        <f>B19*EXP('EIOPA RATES'!Q28)*(DATA!$C$14-DATA!$C$15)</f>
        <v>494.93408882265277</v>
      </c>
      <c r="R20" s="85">
        <f>C19*EXP('EIOPA RATES'!Q28)*(DATA!$C$14-DATA!$C$15)</f>
        <v>123.73352220566319</v>
      </c>
      <c r="S20" s="60">
        <f t="shared" si="2"/>
        <v>615.23129894560759</v>
      </c>
      <c r="T20" s="81">
        <f t="shared" si="3"/>
        <v>35.525415869676252</v>
      </c>
    </row>
    <row r="21" spans="1:24" x14ac:dyDescent="0.25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F20*(1-'MORTALITY RATES MALE'!D80/1000)</f>
        <v>0.75285926935573844</v>
      </c>
      <c r="G21" s="64">
        <f>(1-DATA!$C$12)*$G20</f>
        <v>5.3646409805556163E-2</v>
      </c>
      <c r="I21" s="58">
        <f>(D21-DATA!$C$11*((1+DATA!$C$10)^A21))*F21*G20*DATA!$C$12</f>
        <v>541.1210361912182</v>
      </c>
      <c r="J21" s="47">
        <f>MAX(D21,DATA!$C$4)*F20*('MORTALITY RATES MALE'!D80/1000)*G20</f>
        <v>118.95248523513096</v>
      </c>
      <c r="K21" s="47">
        <v>0</v>
      </c>
      <c r="L21" s="60">
        <f>D20*EXP('EIOPA RATES'!Q29)*DATA!$C$15*G21*F21</f>
        <v>43.91113204419203</v>
      </c>
      <c r="M21" s="47">
        <f>DATA!$C$13*((1+DATA!$C$10)^A21)*F21*G21</f>
        <v>2.8842145327092514</v>
      </c>
      <c r="N21" s="47">
        <f t="shared" si="1"/>
        <v>706.86886800325055</v>
      </c>
      <c r="O21" s="26">
        <f>N21*'EIOPA RATES'!G29</f>
        <v>436.52115250359788</v>
      </c>
      <c r="Q21" s="83">
        <f>B20*EXP('EIOPA RATES'!Q29)*(DATA!$C$14-DATA!$C$15)</f>
        <v>497.0179881475209</v>
      </c>
      <c r="R21" s="85">
        <f>C20*EXP('EIOPA RATES'!Q29)*(DATA!$C$14-DATA!$C$15)</f>
        <v>124.25449703688022</v>
      </c>
      <c r="S21" s="60">
        <f t="shared" si="2"/>
        <v>618.38827065169187</v>
      </c>
      <c r="T21" s="81">
        <f t="shared" si="3"/>
        <v>29.383043799299553</v>
      </c>
    </row>
    <row r="22" spans="1:24" x14ac:dyDescent="0.25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F21*(1-'MORTALITY RATES MALE'!D81/1000)</f>
        <v>0.725725694286669</v>
      </c>
      <c r="G22" s="64">
        <f>(1-DATA!$C$12)*$G21</f>
        <v>4.5599448334722736E-2</v>
      </c>
      <c r="I22" s="58">
        <f>(D22-DATA!$C$11*((1+DATA!$C$10)^A22))*F22*G21*DATA!$C$12</f>
        <v>444.15283658517211</v>
      </c>
      <c r="J22" s="47">
        <f>MAX(D22,DATA!$C$4)*F21*('MORTALITY RATES MALE'!D81/1000)*G21</f>
        <v>110.74956894611137</v>
      </c>
      <c r="K22" s="47">
        <v>0</v>
      </c>
      <c r="L22" s="60">
        <f>D21*EXP('EIOPA RATES'!Q30)*DATA!$C$15*G22*F22</f>
        <v>36.042560102693137</v>
      </c>
      <c r="M22" s="47">
        <f>DATA!$C$13*((1+DATA!$C$10)^A22)*F22*G22</f>
        <v>2.4104901208742051</v>
      </c>
      <c r="N22" s="47">
        <f t="shared" si="1"/>
        <v>593.35545575485082</v>
      </c>
      <c r="O22" s="26">
        <f>N22*'EIOPA RATES'!G30</f>
        <v>357.73123230257164</v>
      </c>
      <c r="Q22" s="83">
        <f>B21*EXP('EIOPA RATES'!Q30)*(DATA!$C$14-DATA!$C$15)</f>
        <v>497.89238215234604</v>
      </c>
      <c r="R22" s="85">
        <f>C21*EXP('EIOPA RATES'!Q30)*(DATA!$C$14-DATA!$C$15)</f>
        <v>124.47309553808651</v>
      </c>
      <c r="S22" s="60">
        <f t="shared" si="2"/>
        <v>619.95498756955828</v>
      </c>
      <c r="T22" s="81">
        <f t="shared" si="3"/>
        <v>24.1364459113579</v>
      </c>
    </row>
    <row r="23" spans="1:24" x14ac:dyDescent="0.25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F22*(1-'MORTALITY RATES MALE'!D82/1000)</f>
        <v>0.69585896860354401</v>
      </c>
      <c r="G23" s="64">
        <f>(1-DATA!$C$12)*$G22</f>
        <v>3.8759531084514326E-2</v>
      </c>
      <c r="I23" s="58">
        <f>(D23-DATA!$C$11*((1+DATA!$C$10)^A23))*F23*G22*DATA!$C$12</f>
        <v>361.67445196019793</v>
      </c>
      <c r="J23" s="47">
        <f>MAX(D23,DATA!$C$4)*F22*('MORTALITY RATES MALE'!D82/1000)*G22</f>
        <v>103.5291805194888</v>
      </c>
      <c r="K23" s="47">
        <v>0</v>
      </c>
      <c r="L23" s="60">
        <f>D22*EXP('EIOPA RATES'!Q31)*DATA!$C$15*G23*F23</f>
        <v>29.349756259251023</v>
      </c>
      <c r="M23" s="47">
        <f>DATA!$C$13*((1+DATA!$C$10)^A23)*F23*G23</f>
        <v>2.0038867925817305</v>
      </c>
      <c r="N23" s="47">
        <f t="shared" si="1"/>
        <v>496.55727553151951</v>
      </c>
      <c r="O23" s="26">
        <f>N23*'EIOPA RATES'!G31</f>
        <v>293.04135283197252</v>
      </c>
      <c r="Q23" s="83">
        <f>B22*EXP('EIOPA RATES'!Q31)*(DATA!$C$14-DATA!$C$15)</f>
        <v>497.45831434029049</v>
      </c>
      <c r="R23" s="85">
        <f>C22*EXP('EIOPA RATES'!Q31)*(DATA!$C$14-DATA!$C$15)</f>
        <v>124.36457858507262</v>
      </c>
      <c r="S23" s="60">
        <f t="shared" si="2"/>
        <v>619.8190061327814</v>
      </c>
      <c r="T23" s="81">
        <f t="shared" si="3"/>
        <v>19.667343676493473</v>
      </c>
    </row>
    <row r="24" spans="1:24" x14ac:dyDescent="0.25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F23*(1-'MORTALITY RATES MALE'!D83/1000)</f>
        <v>0.66379728750090472</v>
      </c>
      <c r="G24" s="64">
        <f>(1-DATA!$C$12)*$G23</f>
        <v>3.2945601421837174E-2</v>
      </c>
      <c r="I24" s="58">
        <f>(D24-DATA!$C$11*((1+DATA!$C$10)^A24))*F24*G23*DATA!$C$12</f>
        <v>293.20600857088328</v>
      </c>
      <c r="J24" s="47">
        <f>MAX(D24,DATA!$C$4)*F23*('MORTALITY RATES MALE'!D83/1000)*G23</f>
        <v>94.450806311926186</v>
      </c>
      <c r="K24" s="47">
        <v>0</v>
      </c>
      <c r="L24" s="60">
        <f>D23*EXP('EIOPA RATES'!Q32)*DATA!$C$15*G24*F24</f>
        <v>23.793753587493672</v>
      </c>
      <c r="M24" s="47">
        <f>DATA!$C$13*((1+DATA!$C$10)^A24)*F24*G24</f>
        <v>1.6573205854890232</v>
      </c>
      <c r="N24" s="47">
        <f t="shared" si="1"/>
        <v>413.10788905579216</v>
      </c>
      <c r="O24" s="26">
        <f>N24*'EIOPA RATES'!G32</f>
        <v>238.47157163943902</v>
      </c>
      <c r="Q24" s="83">
        <f>B23*EXP('EIOPA RATES'!Q32)*(DATA!$C$14-DATA!$C$15)</f>
        <v>497.37274660004852</v>
      </c>
      <c r="R24" s="85">
        <f>C23*EXP('EIOPA RATES'!Q32)*(DATA!$C$14-DATA!$C$15)</f>
        <v>124.34318665001213</v>
      </c>
      <c r="S24" s="60">
        <f t="shared" si="2"/>
        <v>620.05861266457157</v>
      </c>
      <c r="T24" s="81">
        <f t="shared" si="3"/>
        <v>15.953160405474472</v>
      </c>
    </row>
    <row r="25" spans="1:24" x14ac:dyDescent="0.25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F24*(1-'MORTALITY RATES MALE'!D84/1000)</f>
        <v>0.62830694733237769</v>
      </c>
      <c r="G25" s="64">
        <f>(1-DATA!$C$12)*$G24</f>
        <v>2.8003761208561597E-2</v>
      </c>
      <c r="I25" s="58">
        <f>(D25-DATA!$C$11*((1+DATA!$C$10)^A25))*F25*G24*DATA!$C$12</f>
        <v>236.11509071193748</v>
      </c>
      <c r="J25" s="47">
        <f>MAX(D25,DATA!$C$4)*F24*('MORTALITY RATES MALE'!D84/1000)*G24</f>
        <v>88.950283273509612</v>
      </c>
      <c r="K25" s="47">
        <v>0</v>
      </c>
      <c r="L25" s="60">
        <f>D24*EXP('EIOPA RATES'!Q33)*DATA!$C$15*G25*F25</f>
        <v>19.160954602887486</v>
      </c>
      <c r="M25" s="47">
        <f>DATA!$C$13*((1+DATA!$C$10)^A25)*F25*G25</f>
        <v>1.3600723470694571</v>
      </c>
      <c r="N25" s="47">
        <f t="shared" si="1"/>
        <v>345.58640093540401</v>
      </c>
      <c r="O25" s="26">
        <f>N25*'EIOPA RATES'!G33</f>
        <v>194.92599340855554</v>
      </c>
      <c r="Q25" s="83">
        <f>B24*EXP('EIOPA RATES'!Q33)*(DATA!$C$14-DATA!$C$15)</f>
        <v>497.82975740835207</v>
      </c>
      <c r="R25" s="85">
        <f>C24*EXP('EIOPA RATES'!Q33)*(DATA!$C$14-DATA!$C$15)</f>
        <v>124.45743935208802</v>
      </c>
      <c r="S25" s="60">
        <f t="shared" si="2"/>
        <v>620.92712441337062</v>
      </c>
      <c r="T25" s="81">
        <f t="shared" si="3"/>
        <v>12.853160588817108</v>
      </c>
    </row>
    <row r="26" spans="1:24" x14ac:dyDescent="0.25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F25*(1-'MORTALITY RATES MALE'!D85/1000)</f>
        <v>0.59080260194232703</v>
      </c>
      <c r="G26" s="64">
        <f>(1-DATA!$C$12)*$G25</f>
        <v>2.3803197027277356E-2</v>
      </c>
      <c r="I26" s="58">
        <f>(D26-DATA!$C$11*((1+DATA!$C$10)^A26))*F26*G25*DATA!$C$12</f>
        <v>189.09247109678708</v>
      </c>
      <c r="J26" s="47">
        <f>MAX(D26,DATA!$C$4)*F25*('MORTALITY RATES MALE'!D85/1000)*G25</f>
        <v>80.057475617677312</v>
      </c>
      <c r="K26" s="47">
        <v>0</v>
      </c>
      <c r="L26" s="60">
        <f>D25*EXP('EIOPA RATES'!Q34)*DATA!$C$15*G26*F26</f>
        <v>15.345138341384875</v>
      </c>
      <c r="M26" s="47">
        <f>DATA!$C$13*((1+DATA!$C$10)^A26)*F26*G26</f>
        <v>1.1087959873747357</v>
      </c>
      <c r="N26" s="47">
        <f t="shared" si="1"/>
        <v>285.60388104322396</v>
      </c>
      <c r="O26" s="26">
        <f>N26*'EIOPA RATES'!G34</f>
        <v>157.23595703590604</v>
      </c>
      <c r="Q26" s="83">
        <f>B25*EXP('EIOPA RATES'!Q34)*(DATA!$C$14-DATA!$C$15)</f>
        <v>498.82137556611747</v>
      </c>
      <c r="R26" s="85">
        <f>C25*EXP('EIOPA RATES'!Q34)*(DATA!$C$14-DATA!$C$15)</f>
        <v>124.70534389152937</v>
      </c>
      <c r="S26" s="60">
        <f t="shared" si="2"/>
        <v>622.41792347027206</v>
      </c>
      <c r="T26" s="81">
        <f t="shared" si="3"/>
        <v>10.297714697753275</v>
      </c>
    </row>
    <row r="27" spans="1:24" x14ac:dyDescent="0.25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F26*(1-'MORTALITY RATES MALE'!D86/1000)</f>
        <v>0.55137161507307941</v>
      </c>
      <c r="G27" s="64">
        <f>(1-DATA!$C$12)*$G26</f>
        <v>2.0232717473185752E-2</v>
      </c>
      <c r="I27" s="58">
        <f>(D27-DATA!$C$11*((1+DATA!$C$10)^A27))*F27*G26*DATA!$C$12</f>
        <v>150.45145377552993</v>
      </c>
      <c r="J27" s="47">
        <f>MAX(D27,DATA!$C$4)*F26*('MORTALITY RATES MALE'!D86/1000)*G26</f>
        <v>71.759786866651893</v>
      </c>
      <c r="K27" s="47">
        <v>0</v>
      </c>
      <c r="L27" s="60">
        <f>D26*EXP('EIOPA RATES'!Q35)*DATA!$C$15*G27*F27</f>
        <v>12.209447302437486</v>
      </c>
      <c r="M27" s="47">
        <f>DATA!$C$13*((1+DATA!$C$10)^A27)*F27*G27</f>
        <v>0.89716587949145066</v>
      </c>
      <c r="N27" s="47">
        <f t="shared" si="1"/>
        <v>235.31785382411076</v>
      </c>
      <c r="O27" s="26">
        <f>N27*'EIOPA RATES'!G35</f>
        <v>126.32148767048199</v>
      </c>
      <c r="Q27" s="83">
        <f>B26*EXP('EIOPA RATES'!Q35)*(DATA!$C$14-DATA!$C$15)</f>
        <v>500.32167895199501</v>
      </c>
      <c r="R27" s="85">
        <f>C26*EXP('EIOPA RATES'!Q35)*(DATA!$C$14-DATA!$C$15)</f>
        <v>125.08041973799875</v>
      </c>
      <c r="S27" s="60">
        <f t="shared" si="2"/>
        <v>624.50493281050228</v>
      </c>
      <c r="T27" s="81">
        <f t="shared" si="3"/>
        <v>8.1962570296396002</v>
      </c>
    </row>
    <row r="28" spans="1:24" x14ac:dyDescent="0.25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F27*(1-'MORTALITY RATES MALE'!D87/1000)</f>
        <v>0.50987157734481936</v>
      </c>
      <c r="G28" s="64">
        <f>(1-DATA!$C$12)*$G27</f>
        <v>1.7197809852207889E-2</v>
      </c>
      <c r="I28" s="58">
        <f>(D28-DATA!$C$11*((1+DATA!$C$10)^A28))*F28*G27*DATA!$C$12</f>
        <v>118.72189978150755</v>
      </c>
      <c r="J28" s="47">
        <f>MAX(D28,DATA!$C$4)*F27*('MORTALITY RATES MALE'!D87/1000)*G27</f>
        <v>64.448522047564268</v>
      </c>
      <c r="K28" s="47">
        <v>0</v>
      </c>
      <c r="L28" s="60">
        <f>D27*EXP('EIOPA RATES'!Q36)*DATA!$C$15*G28*F28</f>
        <v>9.6345931620543261</v>
      </c>
      <c r="M28" s="47">
        <f>DATA!$C$13*((1+DATA!$C$10)^A28)*F28*G28</f>
        <v>0.71929699217873222</v>
      </c>
      <c r="N28" s="47">
        <f t="shared" si="1"/>
        <v>193.52431198330487</v>
      </c>
      <c r="O28" s="26">
        <f>N28*'EIOPA RATES'!G36</f>
        <v>101.20330326895228</v>
      </c>
      <c r="Q28" s="83">
        <f>B27*EXP('EIOPA RATES'!Q36)*(DATA!$C$14-DATA!$C$15)</f>
        <v>502.28634641936048</v>
      </c>
      <c r="R28" s="85">
        <f>C27*EXP('EIOPA RATES'!Q36)*(DATA!$C$14-DATA!$C$15)</f>
        <v>125.57158660484012</v>
      </c>
      <c r="S28" s="60">
        <f t="shared" si="2"/>
        <v>627.13863603202185</v>
      </c>
      <c r="T28" s="81">
        <f t="shared" si="3"/>
        <v>6.4696170891068423</v>
      </c>
    </row>
    <row r="29" spans="1:24" x14ac:dyDescent="0.25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F28*(1-'MORTALITY RATES MALE'!D88/1000)</f>
        <v>0.46754646467894379</v>
      </c>
      <c r="G29" s="64">
        <f>(1-DATA!$C$12)*$G28</f>
        <v>1.4618138374376706E-2</v>
      </c>
      <c r="I29" s="58">
        <f>(D29-DATA!$C$11*((1+DATA!$C$10)^A29))*F29*G28*DATA!$C$12</f>
        <v>92.948294541011364</v>
      </c>
      <c r="J29" s="47">
        <f>MAX(D29,DATA!$C$4)*F28*('MORTALITY RATES MALE'!D88/1000)*G28</f>
        <v>56.119278867489086</v>
      </c>
      <c r="K29" s="47">
        <v>0</v>
      </c>
      <c r="L29" s="60">
        <f>D28*EXP('EIOPA RATES'!Q37)*DATA!$C$15*G29*F29</f>
        <v>7.5430475065003675</v>
      </c>
      <c r="M29" s="47">
        <f>DATA!$C$13*((1+DATA!$C$10)^A29)*F29*G29</f>
        <v>0.5718621018676151</v>
      </c>
      <c r="N29" s="47">
        <f t="shared" si="1"/>
        <v>157.18248301686842</v>
      </c>
      <c r="O29" s="26">
        <f>N29*'EIOPA RATES'!G37</f>
        <v>80.03346015656399</v>
      </c>
      <c r="Q29" s="83">
        <f>B28*EXP('EIOPA RATES'!Q37)*(DATA!$C$14-DATA!$C$15)</f>
        <v>504.52412190529066</v>
      </c>
      <c r="R29" s="85">
        <f>C28*EXP('EIOPA RATES'!Q37)*(DATA!$C$14-DATA!$C$15)</f>
        <v>126.13103047632266</v>
      </c>
      <c r="S29" s="60">
        <f t="shared" si="2"/>
        <v>630.08329027974571</v>
      </c>
      <c r="T29" s="81">
        <f t="shared" si="3"/>
        <v>5.0663580922864186</v>
      </c>
    </row>
    <row r="30" spans="1:24" x14ac:dyDescent="0.25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F29*(1-'MORTALITY RATES MALE'!D89/1000)</f>
        <v>0.42382320714490646</v>
      </c>
      <c r="G30" s="64">
        <f>(1-DATA!$C$12)*$G29</f>
        <v>1.24254176182202E-2</v>
      </c>
      <c r="I30" s="58">
        <f>(D30-DATA!$C$11*((1+DATA!$C$10)^A30))*F30*G29*DATA!$C$12</f>
        <v>71.997305297031119</v>
      </c>
      <c r="J30" s="47">
        <f>MAX(D30,DATA!$C$4)*F29*('MORTALITY RATES MALE'!D89/1000)*G29</f>
        <v>49.538640828045828</v>
      </c>
      <c r="K30" s="47">
        <v>0</v>
      </c>
      <c r="L30" s="60">
        <f>D29*EXP('EIOPA RATES'!Q38)*DATA!$C$15*G30*F30</f>
        <v>5.8428456813856959</v>
      </c>
      <c r="M30" s="47">
        <f>DATA!$C$13*((1+DATA!$C$10)^A30)*F30*G30</f>
        <v>0.44943860072756536</v>
      </c>
      <c r="N30" s="47">
        <f t="shared" si="1"/>
        <v>127.8282304071902</v>
      </c>
      <c r="O30" s="26">
        <f>N30*'EIOPA RATES'!G38</f>
        <v>63.319049762677857</v>
      </c>
      <c r="Q30" s="83">
        <f>B29*EXP('EIOPA RATES'!Q38)*(DATA!$C$14-DATA!$C$15)</f>
        <v>507.20161362011032</v>
      </c>
      <c r="R30" s="85">
        <f>C29*EXP('EIOPA RATES'!Q38)*(DATA!$C$14-DATA!$C$15)</f>
        <v>126.80040340502758</v>
      </c>
      <c r="S30" s="60">
        <f t="shared" si="2"/>
        <v>633.55257842441029</v>
      </c>
      <c r="T30" s="81">
        <f t="shared" si="3"/>
        <v>3.9251789836074811</v>
      </c>
    </row>
    <row r="31" spans="1:24" x14ac:dyDescent="0.25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F30*(1-'MORTALITY RATES MALE'!D90/1000)</f>
        <v>0.37851190781931843</v>
      </c>
      <c r="G31" s="64">
        <f>(1-DATA!$C$12)*$G30</f>
        <v>1.0561604975487169E-2</v>
      </c>
      <c r="I31" s="58">
        <f>(D31-DATA!$C$11*((1+DATA!$C$10)^A31))*F31*G30*DATA!$C$12</f>
        <v>54.966129866327876</v>
      </c>
      <c r="J31" s="47">
        <f>MAX(D31,DATA!$C$4)*F30*('MORTALITY RATES MALE'!D90/1000)*G30</f>
        <v>43.885890744217008</v>
      </c>
      <c r="K31" s="47">
        <v>0</v>
      </c>
      <c r="L31" s="60">
        <f>D30*EXP('EIOPA RATES'!Q39)*DATA!$C$15*G31*F31</f>
        <v>4.4607312119927762</v>
      </c>
      <c r="M31" s="47">
        <f>DATA!$C$13*((1+DATA!$C$10)^A31)*F31*G31</f>
        <v>0.34800403576014166</v>
      </c>
      <c r="N31" s="47">
        <f t="shared" si="1"/>
        <v>103.6607558582978</v>
      </c>
      <c r="O31" s="26">
        <f>N31*'EIOPA RATES'!G39</f>
        <v>49.933606901746771</v>
      </c>
      <c r="Q31" s="83">
        <f>B30*EXP('EIOPA RATES'!Q39)*(DATA!$C$14-DATA!$C$15)</f>
        <v>510.0920166285681</v>
      </c>
      <c r="R31" s="85">
        <f>C30*EXP('EIOPA RATES'!Q39)*(DATA!$C$14-DATA!$C$15)</f>
        <v>127.52300415714203</v>
      </c>
      <c r="S31" s="60">
        <f t="shared" si="2"/>
        <v>637.26701674995002</v>
      </c>
      <c r="T31" s="81">
        <f t="shared" si="3"/>
        <v>2.997174177190026</v>
      </c>
    </row>
    <row r="32" spans="1:24" x14ac:dyDescent="0.25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F31*(1-'MORTALITY RATES MALE'!D91/1000)</f>
        <v>0.33229496418945542</v>
      </c>
      <c r="G32" s="64">
        <f>(1-DATA!$C$12)*$G31</f>
        <v>8.9773642291640938E-3</v>
      </c>
      <c r="I32" s="58">
        <f>(D32-DATA!$C$11*((1+DATA!$C$10)^A32))*F32*G31*DATA!$C$12</f>
        <v>41.278902400284814</v>
      </c>
      <c r="J32" s="47">
        <f>MAX(D32,DATA!$C$4)*F31*('MORTALITY RATES MALE'!D91/1000)*G31</f>
        <v>38.292261296230173</v>
      </c>
      <c r="K32" s="47">
        <v>0</v>
      </c>
      <c r="L32" s="60">
        <f>D31*EXP('EIOPA RATES'!Q40)*DATA!$C$15*G32*F32</f>
        <v>3.3499757120350111</v>
      </c>
      <c r="M32" s="47">
        <f>DATA!$C$13*((1+DATA!$C$10)^A32)*F32*G32</f>
        <v>0.26487903826969583</v>
      </c>
      <c r="N32" s="47">
        <f t="shared" si="1"/>
        <v>83.186018446819702</v>
      </c>
      <c r="O32" s="26">
        <f>N32*'EIOPA RATES'!G40</f>
        <v>38.939941517340436</v>
      </c>
      <c r="Q32" s="83">
        <f>B31*EXP('EIOPA RATES'!Q40)*(DATA!$C$14-DATA!$C$15)</f>
        <v>513.3587764398261</v>
      </c>
      <c r="R32" s="85">
        <f>C31*EXP('EIOPA RATES'!Q40)*(DATA!$C$14-DATA!$C$15)</f>
        <v>128.33969410995653</v>
      </c>
      <c r="S32" s="60">
        <f t="shared" si="2"/>
        <v>641.43359151151299</v>
      </c>
      <c r="T32" s="81">
        <f t="shared" si="3"/>
        <v>2.2511549012568941</v>
      </c>
    </row>
    <row r="33" spans="1:20" x14ac:dyDescent="0.25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F32*(1-'MORTALITY RATES MALE'!D92/1000)</f>
        <v>0.28638541758610514</v>
      </c>
      <c r="G33" s="64">
        <f>(1-DATA!$C$12)*$G32</f>
        <v>7.6307595947894798E-3</v>
      </c>
      <c r="I33" s="58">
        <f>(D33-DATA!$C$11*((1+DATA!$C$10)^A33))*F33*G32*DATA!$C$12</f>
        <v>30.438279879413368</v>
      </c>
      <c r="J33" s="47">
        <f>MAX(D33,DATA!$C$4)*F32*('MORTALITY RATES MALE'!D92/1000)*G32</f>
        <v>32.54469776503327</v>
      </c>
      <c r="K33" s="47">
        <v>0</v>
      </c>
      <c r="L33" s="60">
        <f>D32*EXP('EIOPA RATES'!Q41)*DATA!$C$15*G33*F33</f>
        <v>2.4702234829751495</v>
      </c>
      <c r="M33" s="47">
        <f>DATA!$C$13*((1+DATA!$C$10)^A33)*F33*G33</f>
        <v>0.19792188980394515</v>
      </c>
      <c r="N33" s="47">
        <f t="shared" si="1"/>
        <v>65.651123017225729</v>
      </c>
      <c r="O33" s="26">
        <f>N33*'EIOPA RATES'!G41</f>
        <v>29.859150642934626</v>
      </c>
      <c r="Q33" s="83">
        <f>B32*EXP('EIOPA RATES'!Q41)*(DATA!$C$14-DATA!$C$15)</f>
        <v>516.73694398399039</v>
      </c>
      <c r="R33" s="85">
        <f>C32*EXP('EIOPA RATES'!Q41)*(DATA!$C$14-DATA!$C$15)</f>
        <v>129.1842359959976</v>
      </c>
      <c r="S33" s="60">
        <f t="shared" si="2"/>
        <v>645.723258090184</v>
      </c>
      <c r="T33" s="81">
        <f t="shared" si="3"/>
        <v>1.6601455878881599</v>
      </c>
    </row>
    <row r="34" spans="1:20" x14ac:dyDescent="0.25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F33*(1-'MORTALITY RATES MALE'!D93/1000)</f>
        <v>0.24178105776446565</v>
      </c>
      <c r="G34" s="64">
        <f>(1-DATA!$C$12)*$G33</f>
        <v>6.486145655571058E-3</v>
      </c>
      <c r="I34" s="58">
        <f>(D34-DATA!$C$11*((1+DATA!$C$10)^A34))*F34*G33*DATA!$C$12</f>
        <v>22.003650082733166</v>
      </c>
      <c r="J34" s="47">
        <f>MAX(D34,DATA!$C$4)*F33*('MORTALITY RATES MALE'!D93/1000)*G33</f>
        <v>27.074491010517654</v>
      </c>
      <c r="K34" s="47">
        <v>0</v>
      </c>
      <c r="L34" s="60">
        <f>D33*EXP('EIOPA RATES'!Q42)*DATA!$C$15*G34*F34</f>
        <v>1.7857200301343168</v>
      </c>
      <c r="M34" s="47">
        <f>DATA!$C$13*((1+DATA!$C$10)^A34)*F34*G34</f>
        <v>0.14487194783285653</v>
      </c>
      <c r="N34" s="47">
        <f t="shared" si="1"/>
        <v>51.008733071217989</v>
      </c>
      <c r="O34" s="26">
        <f>N34*'EIOPA RATES'!G42</f>
        <v>22.523291445320638</v>
      </c>
      <c r="Q34" s="83">
        <f>B33*EXP('EIOPA RATES'!Q42)*(DATA!$C$14-DATA!$C$15)</f>
        <v>520.54267315245465</v>
      </c>
      <c r="R34" s="85">
        <f>C33*EXP('EIOPA RATES'!Q42)*(DATA!$C$14-DATA!$C$15)</f>
        <v>130.13566828811366</v>
      </c>
      <c r="S34" s="60">
        <f t="shared" si="2"/>
        <v>650.53346949273555</v>
      </c>
      <c r="T34" s="81">
        <f t="shared" si="3"/>
        <v>1.2002167690212924</v>
      </c>
    </row>
    <row r="35" spans="1:20" x14ac:dyDescent="0.25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F34*(1-'MORTALITY RATES MALE'!D94/1000)</f>
        <v>0.19953762503048048</v>
      </c>
      <c r="G35" s="64">
        <f>(1-DATA!$C$12)*$G34</f>
        <v>5.5132238072353994E-3</v>
      </c>
      <c r="I35" s="58">
        <f>(D35-DATA!$C$11*((1+DATA!$C$10)^A35))*F35*G34*DATA!$C$12</f>
        <v>15.547408701155319</v>
      </c>
      <c r="J35" s="47">
        <f>MAX(D35,DATA!$C$4)*F34*('MORTALITY RATES MALE'!D94/1000)*G34</f>
        <v>21.953587698802107</v>
      </c>
      <c r="K35" s="47">
        <v>0</v>
      </c>
      <c r="L35" s="60">
        <f>D34*EXP('EIOPA RATES'!Q43)*DATA!$C$15*G35*F35</f>
        <v>1.2617671225951215</v>
      </c>
      <c r="M35" s="47">
        <f>DATA!$C$13*((1+DATA!$C$10)^A35)*F35*G35</f>
        <v>0.10365873923331376</v>
      </c>
      <c r="N35" s="47">
        <f t="shared" si="1"/>
        <v>38.866422261785864</v>
      </c>
      <c r="O35" s="26">
        <f>N35*'EIOPA RATES'!G43</f>
        <v>16.663121212117467</v>
      </c>
      <c r="Q35" s="83">
        <f>B34*EXP('EIOPA RATES'!Q43)*(DATA!$C$14-DATA!$C$15)</f>
        <v>524.32519088723791</v>
      </c>
      <c r="R35" s="85">
        <f>C34*EXP('EIOPA RATES'!Q43)*(DATA!$C$14-DATA!$C$15)</f>
        <v>131.08129772180948</v>
      </c>
      <c r="S35" s="60">
        <f t="shared" si="2"/>
        <v>655.3028298698141</v>
      </c>
      <c r="T35" s="81">
        <f t="shared" si="3"/>
        <v>0.84811264684554954</v>
      </c>
    </row>
    <row r="36" spans="1:20" x14ac:dyDescent="0.25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F35*(1-'MORTALITY RATES MALE'!D95/1000)</f>
        <v>0.16076360942014253</v>
      </c>
      <c r="G36" s="64">
        <f>(1-DATA!$C$12)*$G35</f>
        <v>4.6862402361500894E-3</v>
      </c>
      <c r="I36" s="58">
        <f>(D36-DATA!$C$11*((1+DATA!$C$10)^A36))*F36*G35*DATA!$C$12</f>
        <v>10.730150585665445</v>
      </c>
      <c r="J36" s="47">
        <f>MAX(D36,DATA!$C$4)*F35*('MORTALITY RATES MALE'!D95/1000)*G35</f>
        <v>17.261336210020261</v>
      </c>
      <c r="K36" s="47">
        <v>0</v>
      </c>
      <c r="L36" s="60">
        <f>D35*EXP('EIOPA RATES'!Q44)*DATA!$C$15*G36*F36</f>
        <v>0.87082218737513839</v>
      </c>
      <c r="M36" s="47">
        <f>DATA!$C$13*((1+DATA!$C$10)^A36)*F36*G36</f>
        <v>7.2408236326151537E-2</v>
      </c>
      <c r="N36" s="47">
        <f t="shared" si="1"/>
        <v>28.934717219386997</v>
      </c>
      <c r="O36" s="26">
        <f>N36*'EIOPA RATES'!G44</f>
        <v>12.038475197823178</v>
      </c>
      <c r="Q36" s="83">
        <f>B35*EXP('EIOPA RATES'!Q44)*(DATA!$C$14-DATA!$C$15)</f>
        <v>528.40768738218912</v>
      </c>
      <c r="R36" s="85">
        <f>C35*EXP('EIOPA RATES'!Q44)*(DATA!$C$14-DATA!$C$15)</f>
        <v>132.10192184554728</v>
      </c>
      <c r="S36" s="60">
        <f t="shared" si="2"/>
        <v>660.43720099141024</v>
      </c>
      <c r="T36" s="81">
        <f t="shared" si="3"/>
        <v>0.58536250330332351</v>
      </c>
    </row>
    <row r="37" spans="1:20" x14ac:dyDescent="0.25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F36*(1-'MORTALITY RATES MALE'!D96/1000)</f>
        <v>0.12646144753308092</v>
      </c>
      <c r="G37" s="64">
        <f>(1-DATA!$C$12)*$G36</f>
        <v>3.9833042007275761E-3</v>
      </c>
      <c r="I37" s="58">
        <f>(D37-DATA!$C$11*((1+DATA!$C$10)^A37))*F37*G36*DATA!$C$12</f>
        <v>7.2343214111935481</v>
      </c>
      <c r="J37" s="47">
        <f>MAX(D37,DATA!$C$4)*F36*('MORTALITY RATES MALE'!D96/1000)*G36</f>
        <v>13.088175172534942</v>
      </c>
      <c r="K37" s="47">
        <v>0</v>
      </c>
      <c r="L37" s="60">
        <f>D36*EXP('EIOPA RATES'!Q45)*DATA!$C$15*G37*F37</f>
        <v>0.58711592715041949</v>
      </c>
      <c r="M37" s="47">
        <f>DATA!$C$13*((1+DATA!$C$10)^A37)*F37*G37</f>
        <v>4.9382999718246806E-2</v>
      </c>
      <c r="N37" s="47">
        <f t="shared" si="1"/>
        <v>20.958995510597159</v>
      </c>
      <c r="O37" s="26">
        <f>N37*'EIOPA RATES'!G45</f>
        <v>8.4577824337558649</v>
      </c>
      <c r="Q37" s="83">
        <f>B36*EXP('EIOPA RATES'!Q45)*(DATA!$C$14-DATA!$C$15)</f>
        <v>532.81222072374385</v>
      </c>
      <c r="R37" s="85">
        <f>C36*EXP('EIOPA RATES'!Q45)*(DATA!$C$14-DATA!$C$15)</f>
        <v>133.20305518093596</v>
      </c>
      <c r="S37" s="60">
        <f t="shared" si="2"/>
        <v>665.96589290496161</v>
      </c>
      <c r="T37" s="81">
        <f t="shared" si="3"/>
        <v>0.39467051717416718</v>
      </c>
    </row>
    <row r="38" spans="1:20" x14ac:dyDescent="0.25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F37*(1-'MORTALITY RATES MALE'!D97/1000)</f>
        <v>9.6521773177263584E-2</v>
      </c>
      <c r="G38" s="64">
        <f>(1-DATA!$C$12)*$G37</f>
        <v>3.3858085706184394E-3</v>
      </c>
      <c r="I38" s="58">
        <f>(D38-DATA!$C$11*((1+DATA!$C$10)^A38))*F38*G37*DATA!$C$12</f>
        <v>4.7319459586076125</v>
      </c>
      <c r="J38" s="47">
        <f>MAX(D38,DATA!$C$4)*F37*('MORTALITY RATES MALE'!D97/1000)*G37</f>
        <v>9.7899834087811488</v>
      </c>
      <c r="K38" s="47">
        <v>0</v>
      </c>
      <c r="L38" s="60">
        <f>D37*EXP('EIOPA RATES'!Q46)*DATA!$C$15*G38*F38</f>
        <v>0.38403276719967555</v>
      </c>
      <c r="M38" s="47">
        <f>DATA!$C$13*((1+DATA!$C$10)^A38)*F38*G38</f>
        <v>3.267861995453851E-2</v>
      </c>
      <c r="N38" s="47">
        <f t="shared" si="1"/>
        <v>14.938640754542975</v>
      </c>
      <c r="O38" s="26">
        <f>N38*'EIOPA RATES'!G46</f>
        <v>5.8475996557940384</v>
      </c>
      <c r="Q38" s="83">
        <f>B37*EXP('EIOPA RATES'!Q46)*(DATA!$C$14-DATA!$C$15)</f>
        <v>537.19570082991515</v>
      </c>
      <c r="R38" s="85">
        <f>C37*EXP('EIOPA RATES'!Q46)*(DATA!$C$14-DATA!$C$15)</f>
        <v>134.29892520747879</v>
      </c>
      <c r="S38" s="60">
        <f t="shared" si="2"/>
        <v>671.46194741743932</v>
      </c>
      <c r="T38" s="81">
        <f t="shared" si="3"/>
        <v>0.25816072474222179</v>
      </c>
    </row>
    <row r="39" spans="1:20" x14ac:dyDescent="0.25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F38*(1-'MORTALITY RATES MALE'!D98/1000)</f>
        <v>7.1734046529360204E-2</v>
      </c>
      <c r="G39" s="64">
        <f>(1-DATA!$C$12)*$G38</f>
        <v>2.8779372850256733E-3</v>
      </c>
      <c r="I39" s="58">
        <f>(D39-DATA!$C$11*((1+DATA!$C$10)^A39))*F39*G38*DATA!$C$12</f>
        <v>3.0144460045090242</v>
      </c>
      <c r="J39" s="47">
        <f>MAX(D39,DATA!$C$4)*F38*('MORTALITY RATES MALE'!D98/1000)*G38</f>
        <v>6.9477103185948579</v>
      </c>
      <c r="K39" s="47">
        <v>0</v>
      </c>
      <c r="L39" s="60">
        <f>D38*EXP('EIOPA RATES'!Q47)*DATA!$C$15*G39*F39</f>
        <v>0.24464618116965464</v>
      </c>
      <c r="M39" s="47">
        <f>DATA!$C$13*((1+DATA!$C$10)^A39)*F39*G39</f>
        <v>2.1056338013032364E-2</v>
      </c>
      <c r="N39" s="47">
        <f t="shared" si="1"/>
        <v>10.227858842286569</v>
      </c>
      <c r="O39" s="26">
        <f>N39*'EIOPA RATES'!G47</f>
        <v>3.882745577513123</v>
      </c>
      <c r="Q39" s="83">
        <f>B38*EXP('EIOPA RATES'!Q47)*(DATA!$C$14-DATA!$C$15)</f>
        <v>541.73104374692946</v>
      </c>
      <c r="R39" s="85">
        <f>C38*EXP('EIOPA RATES'!Q47)*(DATA!$C$14-DATA!$C$15)</f>
        <v>135.43276093673236</v>
      </c>
      <c r="S39" s="60">
        <f t="shared" si="2"/>
        <v>677.14274834564878</v>
      </c>
      <c r="T39" s="81">
        <f t="shared" si="3"/>
        <v>0.1644629068383994</v>
      </c>
    </row>
    <row r="40" spans="1:20" x14ac:dyDescent="0.25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F39*(1-'MORTALITY RATES MALE'!D99/1000)</f>
        <v>5.1795523104075224E-2</v>
      </c>
      <c r="G40" s="64">
        <f>(1-DATA!$C$12)*$G39</f>
        <v>2.4462466922718223E-3</v>
      </c>
      <c r="I40" s="58">
        <f>(D40-DATA!$C$11*((1+DATA!$C$10)^A40))*F40*G39*DATA!$C$12</f>
        <v>1.866100136221567</v>
      </c>
      <c r="J40" s="47">
        <f>MAX(D40,DATA!$C$4)*F39*('MORTALITY RATES MALE'!D99/1000)*G39</f>
        <v>4.7913836557037008</v>
      </c>
      <c r="K40" s="47">
        <v>0</v>
      </c>
      <c r="L40" s="60">
        <f>D39*EXP('EIOPA RATES'!Q48)*DATA!$C$15*G40*F40</f>
        <v>0.15144965359939674</v>
      </c>
      <c r="M40" s="47">
        <f>DATA!$C$13*((1+DATA!$C$10)^A40)*F40*G40</f>
        <v>1.3181621422440403E-2</v>
      </c>
      <c r="N40" s="47">
        <f t="shared" si="1"/>
        <v>6.822115066947104</v>
      </c>
      <c r="O40" s="26">
        <f>N40*'EIOPA RATES'!G48</f>
        <v>2.5111235381805197</v>
      </c>
      <c r="Q40" s="83">
        <f>B39*EXP('EIOPA RATES'!Q48)*(DATA!$C$14-DATA!$C$15)</f>
        <v>546.42146038328121</v>
      </c>
      <c r="R40" s="85">
        <f>C39*EXP('EIOPA RATES'!Q48)*(DATA!$C$14-DATA!$C$15)</f>
        <v>136.6053650958203</v>
      </c>
      <c r="S40" s="60">
        <f t="shared" si="2"/>
        <v>683.01364385767909</v>
      </c>
      <c r="T40" s="81">
        <f t="shared" si="3"/>
        <v>0.10181292826732796</v>
      </c>
    </row>
    <row r="41" spans="1:20" x14ac:dyDescent="0.25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F40*(1-'MORTALITY RATES MALE'!D100/1000)</f>
        <v>3.6298378212799652E-2</v>
      </c>
      <c r="G41" s="64">
        <f>(1-DATA!$C$12)*$G40</f>
        <v>2.0793096884310488E-3</v>
      </c>
      <c r="I41" s="58">
        <f>(D41-DATA!$C$11*((1+DATA!$C$10)^A41))*F41*G40*DATA!$C$12</f>
        <v>1.1214587882291718</v>
      </c>
      <c r="J41" s="47">
        <f>MAX(D41,DATA!$C$4)*F40*('MORTALITY RATES MALE'!D100/1000)*G40</f>
        <v>3.1935624408153007</v>
      </c>
      <c r="K41" s="47">
        <v>0</v>
      </c>
      <c r="L41" s="60">
        <f>D40*EXP('EIOPA RATES'!Q49)*DATA!$C$15*G41*F41</f>
        <v>9.10162727453762E-2</v>
      </c>
      <c r="M41" s="47">
        <f>DATA!$C$13*((1+DATA!$C$10)^A41)*F41*G41</f>
        <v>8.0090854994577156E-3</v>
      </c>
      <c r="N41" s="47">
        <f t="shared" si="1"/>
        <v>4.414046587289306</v>
      </c>
      <c r="O41" s="26">
        <f>N41*'EIOPA RATES'!G49</f>
        <v>1.5750268707829085</v>
      </c>
      <c r="Q41" s="83">
        <f>B40*EXP('EIOPA RATES'!Q49)*(DATA!$C$14-DATA!$C$15)</f>
        <v>551.27028850852037</v>
      </c>
      <c r="R41" s="85">
        <f>C40*EXP('EIOPA RATES'!Q49)*(DATA!$C$14-DATA!$C$15)</f>
        <v>137.81757212713009</v>
      </c>
      <c r="S41" s="60">
        <f t="shared" si="2"/>
        <v>689.07985155015103</v>
      </c>
      <c r="T41" s="81">
        <f t="shared" si="3"/>
        <v>6.1186699083946312E-2</v>
      </c>
    </row>
    <row r="42" spans="1:20" x14ac:dyDescent="0.25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F41*(1-'MORTALITY RATES MALE'!D101/1000)</f>
        <v>2.4642309427137556E-2</v>
      </c>
      <c r="G42" s="64">
        <f>(1-DATA!$C$12)*$G41</f>
        <v>1.7674132351663914E-3</v>
      </c>
      <c r="I42" s="58">
        <f>(D42-DATA!$C$11*((1+DATA!$C$10)^A42))*F42*G41*DATA!$C$12</f>
        <v>0.65301581621300753</v>
      </c>
      <c r="J42" s="47">
        <f>MAX(D42,DATA!$C$4)*F41*('MORTALITY RATES MALE'!D101/1000)*G41</f>
        <v>2.0602711621767544</v>
      </c>
      <c r="K42" s="47">
        <v>0</v>
      </c>
      <c r="L42" s="60">
        <f>D41*EXP('EIOPA RATES'!Q50)*DATA!$C$15*G42*F42</f>
        <v>5.2998282436433841E-2</v>
      </c>
      <c r="M42" s="47">
        <f>DATA!$C$13*((1+DATA!$C$10)^A42)*F42*G42</f>
        <v>4.7140720119720394E-3</v>
      </c>
      <c r="N42" s="47">
        <f t="shared" si="1"/>
        <v>2.7709993328381679</v>
      </c>
      <c r="O42" s="26">
        <f>N42*'EIOPA RATES'!G50</f>
        <v>0.95828941933149081</v>
      </c>
      <c r="Q42" s="83">
        <f>B41*EXP('EIOPA RATES'!Q50)*(DATA!$C$14-DATA!$C$15)</f>
        <v>556.28099668581945</v>
      </c>
      <c r="R42" s="85">
        <f>C41*EXP('EIOPA RATES'!Q50)*(DATA!$C$14-DATA!$C$15)</f>
        <v>139.07024917145486</v>
      </c>
      <c r="S42" s="60">
        <f t="shared" si="2"/>
        <v>695.3465317852623</v>
      </c>
      <c r="T42" s="81">
        <f t="shared" si="3"/>
        <v>3.5628855891956461E-2</v>
      </c>
    </row>
    <row r="43" spans="1:20" x14ac:dyDescent="0.25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F42*(1-'MORTALITY RATES MALE'!D102/1000)</f>
        <v>1.6151421236759757E-2</v>
      </c>
      <c r="G43" s="64">
        <f>(1-DATA!$C$12)*$G42</f>
        <v>1.5023012498914326E-3</v>
      </c>
      <c r="I43" s="58">
        <f>(D43-DATA!$C$11*((1+DATA!$C$10)^A43))*F43*G42*DATA!$C$12</f>
        <v>0.36719101063746978</v>
      </c>
      <c r="J43" s="47">
        <f>MAX(D43,DATA!$C$4)*F42*('MORTALITY RATES MALE'!D102/1000)*G42</f>
        <v>1.2875578535774166</v>
      </c>
      <c r="K43" s="47">
        <v>0</v>
      </c>
      <c r="L43" s="60">
        <f>D42*EXP('EIOPA RATES'!Q51)*DATA!$C$15*G43*F43</f>
        <v>2.9801112755015621E-2</v>
      </c>
      <c r="M43" s="47">
        <f>DATA!$C$13*((1+DATA!$C$10)^A43)*F43*G43</f>
        <v>2.6788268748835064E-3</v>
      </c>
      <c r="N43" s="47">
        <f t="shared" si="1"/>
        <v>1.6872288038447854</v>
      </c>
      <c r="O43" s="26">
        <f>N43*'EIOPA RATES'!G51</f>
        <v>0.56539333568862604</v>
      </c>
      <c r="Q43" s="83">
        <f>B42*EXP('EIOPA RATES'!Q51)*(DATA!$C$14-DATA!$C$15)</f>
        <v>561.45718837824779</v>
      </c>
      <c r="R43" s="85">
        <f>C42*EXP('EIOPA RATES'!Q51)*(DATA!$C$14-DATA!$C$15)</f>
        <v>140.36429709456195</v>
      </c>
      <c r="S43" s="60">
        <f t="shared" si="2"/>
        <v>701.81880664593484</v>
      </c>
      <c r="T43" s="81">
        <f t="shared" si="3"/>
        <v>2.0034285045553619E-2</v>
      </c>
    </row>
    <row r="44" spans="1:20" x14ac:dyDescent="0.25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F43*(1-'MORTALITY RATES MALE'!D103/1000)</f>
        <v>1.0104321696063135E-2</v>
      </c>
      <c r="G44" s="64">
        <f>(1-DATA!$C$12)*$G43</f>
        <v>1.2769560624077175E-3</v>
      </c>
      <c r="I44" s="58">
        <f>(D44-DATA!$C$11*((1+DATA!$C$10)^A44))*F44*G43*DATA!$C$12</f>
        <v>0.1970366092163551</v>
      </c>
      <c r="J44" s="47">
        <f>MAX(D44,DATA!$C$4)*F43*('MORTALITY RATES MALE'!D103/1000)*G43</f>
        <v>0.78654146621999976</v>
      </c>
      <c r="K44" s="47">
        <v>0</v>
      </c>
      <c r="L44" s="60">
        <f>D43*EXP('EIOPA RATES'!Q52)*DATA!$C$15*G44*F44</f>
        <v>1.599152116129238E-2</v>
      </c>
      <c r="M44" s="47">
        <f>DATA!$C$13*((1+DATA!$C$10)^A44)*F44*G44</f>
        <v>1.4529817701980801E-3</v>
      </c>
      <c r="N44" s="47">
        <f t="shared" si="1"/>
        <v>1.0010225783678455</v>
      </c>
      <c r="O44" s="26">
        <f>N44*'EIOPA RATES'!G52</f>
        <v>0.32510038381136552</v>
      </c>
      <c r="Q44" s="83">
        <f>B43*EXP('EIOPA RATES'!Q52)*(DATA!$C$14-DATA!$C$15)</f>
        <v>566.57655123128723</v>
      </c>
      <c r="R44" s="85">
        <f>C43*EXP('EIOPA RATES'!Q52)*(DATA!$C$14-DATA!$C$15)</f>
        <v>141.64413780782181</v>
      </c>
      <c r="S44" s="60">
        <f t="shared" si="2"/>
        <v>708.21923605733889</v>
      </c>
      <c r="T44" s="81">
        <f t="shared" si="3"/>
        <v>1.0750580405494632E-2</v>
      </c>
    </row>
    <row r="45" spans="1:20" x14ac:dyDescent="0.25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F44*(1-'MORTALITY RATES MALE'!D104/1000)</f>
        <v>5.9619600361381104E-3</v>
      </c>
      <c r="G45" s="64">
        <f>(1-DATA!$C$12)*$G44</f>
        <v>1.08541265304656E-3</v>
      </c>
      <c r="I45" s="58">
        <f>(D45-DATA!$C$11*((1+DATA!$C$10)^A45))*F45*G44*DATA!$C$12</f>
        <v>9.9781306712499823E-2</v>
      </c>
      <c r="J45" s="47">
        <f>MAX(D45,DATA!$C$4)*F44*('MORTALITY RATES MALE'!D104/1000)*G44</f>
        <v>0.46242913148734976</v>
      </c>
      <c r="K45" s="47">
        <v>0</v>
      </c>
      <c r="L45" s="60">
        <f>D44*EXP('EIOPA RATES'!Q53)*DATA!$C$15*G45*F45</f>
        <v>8.0983089134511309E-3</v>
      </c>
      <c r="M45" s="47">
        <f>DATA!$C$13*((1+DATA!$C$10)^A45)*F45*G45</f>
        <v>7.4329491015833122E-4</v>
      </c>
      <c r="N45" s="47">
        <f t="shared" si="1"/>
        <v>0.57105204202345905</v>
      </c>
      <c r="O45" s="26">
        <f>N45*'EIOPA RATES'!G53</f>
        <v>0.17963229243649825</v>
      </c>
      <c r="Q45" s="83">
        <f>B44*EXP('EIOPA RATES'!Q53)*(DATA!$C$14-DATA!$C$15)</f>
        <v>572.08733957286222</v>
      </c>
      <c r="R45" s="85">
        <f>C44*EXP('EIOPA RATES'!Q53)*(DATA!$C$14-DATA!$C$15)</f>
        <v>143.02183489321555</v>
      </c>
      <c r="S45" s="60">
        <f t="shared" si="2"/>
        <v>715.10843117116758</v>
      </c>
      <c r="T45" s="81">
        <f t="shared" si="3"/>
        <v>5.4442356275298687E-3</v>
      </c>
    </row>
    <row r="46" spans="1:20" x14ac:dyDescent="0.25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F45*(1-'MORTALITY RATES MALE'!D105/1000)</f>
        <v>3.3207961794132334E-3</v>
      </c>
      <c r="G46" s="64">
        <f>(1-DATA!$C$12)*$G45</f>
        <v>9.2260075508957592E-4</v>
      </c>
      <c r="I46" s="58">
        <f>(D46-DATA!$C$11*((1+DATA!$C$10)^A46))*F46*G45*DATA!$C$12</f>
        <v>4.7690703348443157E-2</v>
      </c>
      <c r="J46" s="47">
        <f>MAX(D46,DATA!$C$4)*F45*('MORTALITY RATES MALE'!D105/1000)*G45</f>
        <v>0.25300334813523606</v>
      </c>
      <c r="K46" s="47">
        <v>0</v>
      </c>
      <c r="L46" s="60">
        <f>D45*EXP('EIOPA RATES'!Q54)*DATA!$C$15*G46*F46</f>
        <v>3.8706263631272954E-3</v>
      </c>
      <c r="M46" s="47">
        <f>DATA!$C$13*((1+DATA!$C$10)^A46)*F46*G46</f>
        <v>3.5894955273899781E-4</v>
      </c>
      <c r="N46" s="47">
        <f t="shared" si="1"/>
        <v>0.30492362739954554</v>
      </c>
      <c r="O46" s="26">
        <f>N46*'EIOPA RATES'!G54</f>
        <v>9.2923130083839039E-2</v>
      </c>
      <c r="Q46" s="83">
        <f>B45*EXP('EIOPA RATES'!Q54)*(DATA!$C$14-DATA!$C$15)</f>
        <v>577.53347540376308</v>
      </c>
      <c r="R46" s="85">
        <f>C45*EXP('EIOPA RATES'!Q54)*(DATA!$C$14-DATA!$C$15)</f>
        <v>144.38336885094077</v>
      </c>
      <c r="S46" s="60">
        <f t="shared" si="2"/>
        <v>721.91648530515113</v>
      </c>
      <c r="T46" s="81">
        <f t="shared" si="3"/>
        <v>2.6021004629141909E-3</v>
      </c>
    </row>
    <row r="47" spans="1:20" x14ac:dyDescent="0.25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F46*(1-'MORTALITY RATES MALE'!D106/1000)</f>
        <v>1.7377387021499915E-3</v>
      </c>
      <c r="G47" s="64">
        <f>(1-DATA!$C$12)*$G46</f>
        <v>7.8421064182613946E-4</v>
      </c>
      <c r="I47" s="58">
        <f>(D47-DATA!$C$11*((1+DATA!$C$10)^A47))*F47*G46*DATA!$C$12</f>
        <v>2.1409460931378618E-2</v>
      </c>
      <c r="J47" s="47">
        <f>MAX(D47,DATA!$C$4)*F46*('MORTALITY RATES MALE'!D106/1000)*G46</f>
        <v>0.13009476117603744</v>
      </c>
      <c r="K47" s="47">
        <v>0</v>
      </c>
      <c r="L47" s="60">
        <f>D46*EXP('EIOPA RATES'!Q55)*DATA!$C$15*G47*F47</f>
        <v>1.7376235943391337E-3</v>
      </c>
      <c r="M47" s="47">
        <f>DATA!$C$13*((1+DATA!$C$10)^A47)*F47*G47</f>
        <v>1.6285262636353141E-4</v>
      </c>
      <c r="N47" s="47">
        <f t="shared" si="1"/>
        <v>0.1534046983281187</v>
      </c>
      <c r="O47" s="26">
        <f>N47*'EIOPA RATES'!G55</f>
        <v>4.5299873846482971E-2</v>
      </c>
      <c r="Q47" s="83">
        <f>B46*EXP('EIOPA RATES'!Q55)*(DATA!$C$14-DATA!$C$15)</f>
        <v>582.89514528361326</v>
      </c>
      <c r="R47" s="85">
        <f>C46*EXP('EIOPA RATES'!Q55)*(DATA!$C$14-DATA!$C$15)</f>
        <v>145.72378632090332</v>
      </c>
      <c r="S47" s="60">
        <f t="shared" si="2"/>
        <v>728.61876875189023</v>
      </c>
      <c r="T47" s="81">
        <f t="shared" si="3"/>
        <v>1.1681500544304185E-3</v>
      </c>
    </row>
    <row r="48" spans="1:20" x14ac:dyDescent="0.25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F47*(1-'MORTALITY RATES MALE'!D107/1000)</f>
        <v>8.5008976531734395E-4</v>
      </c>
      <c r="G48" s="64">
        <f>(1-DATA!$C$12)*$G47</f>
        <v>6.6657904555221851E-4</v>
      </c>
      <c r="I48" s="58">
        <f>(D48-DATA!$C$11*((1+DATA!$C$10)^A48))*F48*G47*DATA!$C$12</f>
        <v>8.9904592543658939E-3</v>
      </c>
      <c r="J48" s="47">
        <f>MAX(D48,DATA!$C$4)*F47*('MORTALITY RATES MALE'!D107/1000)*G47</f>
        <v>6.2618480464048581E-2</v>
      </c>
      <c r="K48" s="47">
        <v>0</v>
      </c>
      <c r="L48" s="60">
        <f>D47*EXP('EIOPA RATES'!Q56)*DATA!$C$15*G48*F48</f>
        <v>7.2968292132120178E-4</v>
      </c>
      <c r="M48" s="47">
        <f>DATA!$C$13*((1+DATA!$C$10)^A48)*F48*G48</f>
        <v>6.9070751031174318E-5</v>
      </c>
      <c r="N48" s="47">
        <f t="shared" si="1"/>
        <v>7.2407693390766845E-2</v>
      </c>
      <c r="O48" s="26">
        <f>N48*'EIOPA RATES'!G56</f>
        <v>2.07063076525257E-2</v>
      </c>
      <c r="Q48" s="83">
        <f>B47*EXP('EIOPA RATES'!Q56)*(DATA!$C$14-DATA!$C$15)</f>
        <v>588.66697920111062</v>
      </c>
      <c r="R48" s="85">
        <f>C47*EXP('EIOPA RATES'!Q56)*(DATA!$C$14-DATA!$C$15)</f>
        <v>147.16674480027766</v>
      </c>
      <c r="S48" s="60">
        <f t="shared" si="2"/>
        <v>735.83365493063729</v>
      </c>
      <c r="T48" s="81">
        <f t="shared" si="3"/>
        <v>4.9054309433802358E-4</v>
      </c>
    </row>
    <row r="49" spans="1:20" x14ac:dyDescent="0.25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F48*(1-'MORTALITY RATES MALE'!D108/1000)</f>
        <v>3.8679189733070057E-4</v>
      </c>
      <c r="G49" s="64">
        <f>(1-DATA!$C$12)*$G48</f>
        <v>5.665921887193857E-4</v>
      </c>
      <c r="I49" s="58">
        <f>(D49-DATA!$C$11*((1+DATA!$C$10)^A49))*F49*G48*DATA!$C$12</f>
        <v>3.5105908712537224E-3</v>
      </c>
      <c r="J49" s="47">
        <f>MAX(D49,DATA!$C$4)*F48*('MORTALITY RATES MALE'!D108/1000)*G48</f>
        <v>2.8048508098204163E-2</v>
      </c>
      <c r="K49" s="47">
        <v>0</v>
      </c>
      <c r="L49" s="60">
        <f>D48*EXP('EIOPA RATES'!Q57)*DATA!$C$15*G49*F49</f>
        <v>2.8492787474764875E-4</v>
      </c>
      <c r="M49" s="47">
        <f>DATA!$C$13*((1+DATA!$C$10)^A49)*F49*G49</f>
        <v>2.7247449477115824E-5</v>
      </c>
      <c r="N49" s="47">
        <f t="shared" si="1"/>
        <v>3.1871274293682646E-2</v>
      </c>
      <c r="O49" s="26">
        <f>N49*'EIOPA RATES'!G57</f>
        <v>8.8285012125403853E-3</v>
      </c>
      <c r="Q49" s="83">
        <f>B48*EXP('EIOPA RATES'!Q57)*(DATA!$C$14-DATA!$C$15)</f>
        <v>594.34542827579469</v>
      </c>
      <c r="R49" s="85">
        <f>C48*EXP('EIOPA RATES'!Q57)*(DATA!$C$14-DATA!$C$15)</f>
        <v>148.58635706894867</v>
      </c>
      <c r="S49" s="60">
        <f t="shared" si="2"/>
        <v>742.93175809729394</v>
      </c>
      <c r="T49" s="81">
        <f t="shared" si="3"/>
        <v>1.9154814406571795E-4</v>
      </c>
    </row>
    <row r="50" spans="1:20" x14ac:dyDescent="0.25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F49*(1-'MORTALITY RATES MALE'!D109/1000)</f>
        <v>1.6284281962035426E-4</v>
      </c>
      <c r="G50" s="64">
        <f>(1-DATA!$C$12)*$G49</f>
        <v>4.8160336041147783E-4</v>
      </c>
      <c r="I50" s="58">
        <f>(D50-DATA!$C$11*((1+DATA!$C$10)^A50))*F50*G49*DATA!$C$12</f>
        <v>1.2686245534086818E-3</v>
      </c>
      <c r="J50" s="47">
        <f>MAX(D50,DATA!$C$4)*F49*('MORTALITY RATES MALE'!D109/1000)*G49</f>
        <v>1.163758291515605E-2</v>
      </c>
      <c r="K50" s="47">
        <v>0</v>
      </c>
      <c r="L50" s="60">
        <f>D49*EXP('EIOPA RATES'!Q58)*DATA!$C$15*G50*F50</f>
        <v>1.029651437614333E-4</v>
      </c>
      <c r="M50" s="47">
        <f>DATA!$C$13*((1+DATA!$C$10)^A50)*F50*G50</f>
        <v>9.9457193320818528E-6</v>
      </c>
      <c r="N50" s="47">
        <f t="shared" si="1"/>
        <v>1.3019118331658247E-2</v>
      </c>
      <c r="O50" s="26">
        <f>N50*'EIOPA RATES'!G58</f>
        <v>3.4927126908606159E-3</v>
      </c>
      <c r="Q50" s="83">
        <f>B49*EXP('EIOPA RATES'!Q58)*(DATA!$C$14-DATA!$C$15)</f>
        <v>600.18349247417552</v>
      </c>
      <c r="R50" s="85">
        <f>C49*EXP('EIOPA RATES'!Q58)*(DATA!$C$14-DATA!$C$15)</f>
        <v>150.04587311854388</v>
      </c>
      <c r="S50" s="60">
        <f t="shared" si="2"/>
        <v>750.22935564700015</v>
      </c>
      <c r="T50" s="81">
        <f t="shared" si="3"/>
        <v>6.9220263795922136E-5</v>
      </c>
    </row>
    <row r="51" spans="1:20" x14ac:dyDescent="0.25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F50*(1-'MORTALITY RATES MALE'!D110/1000)</f>
        <v>6.3102952340431104E-5</v>
      </c>
      <c r="G51" s="64">
        <f>(1-DATA!$C$12)*$G50</f>
        <v>4.0936285634975616E-4</v>
      </c>
      <c r="I51" s="58">
        <f>(D51-DATA!$C$11*((1+DATA!$C$10)^A51))*F51*G50*DATA!$C$12</f>
        <v>4.2203814175493089E-4</v>
      </c>
      <c r="J51" s="47">
        <f>MAX(D51,DATA!$C$4)*F50*('MORTALITY RATES MALE'!D110/1000)*G50</f>
        <v>4.4496125889841873E-3</v>
      </c>
      <c r="K51" s="47">
        <v>0</v>
      </c>
      <c r="L51" s="60">
        <f>D50*EXP('EIOPA RATES'!Q59)*DATA!$C$15*G51*F51</f>
        <v>3.4253992596449199E-5</v>
      </c>
      <c r="M51" s="47">
        <f>DATA!$C$13*((1+DATA!$C$10)^A51)*F51*G51</f>
        <v>3.3414607326423682E-6</v>
      </c>
      <c r="N51" s="47">
        <f t="shared" si="1"/>
        <v>4.9092461840682102E-3</v>
      </c>
      <c r="O51" s="26">
        <f>N51*'EIOPA RATES'!G59</f>
        <v>1.2753047443914193E-3</v>
      </c>
      <c r="Q51" s="83">
        <f>B50*EXP('EIOPA RATES'!Q59)*(DATA!$C$14-DATA!$C$15)</f>
        <v>606.18477569710365</v>
      </c>
      <c r="R51" s="85">
        <f>C50*EXP('EIOPA RATES'!Q59)*(DATA!$C$14-DATA!$C$15)</f>
        <v>151.54619392427591</v>
      </c>
      <c r="S51" s="60">
        <f t="shared" si="2"/>
        <v>757.7309662799189</v>
      </c>
      <c r="T51" s="81">
        <f t="shared" si="3"/>
        <v>2.3027894080937878E-5</v>
      </c>
    </row>
    <row r="52" spans="1:20" x14ac:dyDescent="0.25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F51*(1-'MORTALITY RATES MALE'!D111/1000)</f>
        <v>2.2387143569922296E-5</v>
      </c>
      <c r="G52" s="64">
        <f>(1-DATA!$C$12)*$G51</f>
        <v>3.4795842789729273E-4</v>
      </c>
      <c r="I52" s="58">
        <f>(D52-DATA!$C$11*((1+DATA!$C$10)^A52))*F52*G51*DATA!$C$12</f>
        <v>1.2850117212578085E-4</v>
      </c>
      <c r="J52" s="47">
        <f>MAX(D52,DATA!$C$4)*F51*('MORTALITY RATES MALE'!D111/1000)*G51</f>
        <v>1.5589254199612596E-3</v>
      </c>
      <c r="K52" s="47">
        <v>0</v>
      </c>
      <c r="L52" s="60">
        <f>D51*EXP('EIOPA RATES'!Q60)*DATA!$C$15*G52*F52</f>
        <v>1.0429633892640392E-5</v>
      </c>
      <c r="M52" s="47">
        <f>DATA!$C$13*((1+DATA!$C$10)^A52)*F52*G52</f>
        <v>1.0277901828020027E-6</v>
      </c>
      <c r="N52" s="47">
        <f t="shared" si="1"/>
        <v>1.6988840161624829E-3</v>
      </c>
      <c r="O52" s="26">
        <f>N52*'EIOPA RATES'!G60</f>
        <v>4.2747607824928659E-4</v>
      </c>
      <c r="Q52" s="83">
        <f>B51*EXP('EIOPA RATES'!Q60)*(DATA!$C$14-DATA!$C$15)</f>
        <v>612.06135260519977</v>
      </c>
      <c r="R52" s="85">
        <f>C51*EXP('EIOPA RATES'!Q60)*(DATA!$C$14-DATA!$C$15)</f>
        <v>153.01533815129994</v>
      </c>
      <c r="S52" s="60">
        <f t="shared" si="2"/>
        <v>765.07668972870954</v>
      </c>
      <c r="T52" s="81">
        <f t="shared" si="3"/>
        <v>7.0115185738685121E-6</v>
      </c>
    </row>
    <row r="53" spans="1:20" ht="15.75" thickBot="1" x14ac:dyDescent="0.3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76">
        <f t="shared" si="0"/>
        <v>94452.009095448186</v>
      </c>
      <c r="F53" s="44">
        <f>F52*(1-'MORTALITY RATES MALE'!D112/1000)</f>
        <v>7.2322014303359302E-6</v>
      </c>
      <c r="G53" s="64">
        <f>(1-DATA!$C$12)*$G52</f>
        <v>2.957646637126988E-4</v>
      </c>
      <c r="I53" s="58">
        <f>(D53-DATA!$C$11*((1+DATA!$C$10)^A53))*F53*G52*DATA!$C$12</f>
        <v>3.5633029017488718E-5</v>
      </c>
      <c r="J53" s="47">
        <f>MAX(D53,DATA!$C$4)*F52*('MORTALITY RATES MALE'!D112/1000)*G52</f>
        <v>4.9807282009731342E-4</v>
      </c>
      <c r="K53" s="59">
        <f>G53*F53*D53</f>
        <v>2.0203564549636235E-4</v>
      </c>
      <c r="L53" s="77">
        <f>D52*EXP('EIOPA RATES'!Q61)*DATA!$C$15*G53*F53</f>
        <v>2.8921258046514041E-6</v>
      </c>
      <c r="M53" s="47">
        <f>DATA!$C$13*((1+DATA!$C$10)^A53)*F53*G53</f>
        <v>2.8786932648231728E-7</v>
      </c>
      <c r="N53" s="48">
        <f t="shared" si="1"/>
        <v>7.3892148974229817E-4</v>
      </c>
      <c r="O53" s="76">
        <f>N53*'EIOPA RATES'!G61</f>
        <v>1.8006440748227754E-4</v>
      </c>
      <c r="Q53" s="84">
        <f>B52*EXP('EIOPA RATES'!Q61)*(DATA!$C$14-DATA!$C$15)</f>
        <v>618.09085706632754</v>
      </c>
      <c r="R53" s="86">
        <f>C52*EXP('EIOPA RATES'!Q61)*(DATA!$C$14-DATA!$C$15)</f>
        <v>154.52271426658189</v>
      </c>
      <c r="S53" s="60">
        <f t="shared" si="2"/>
        <v>772.6135710450402</v>
      </c>
      <c r="T53" s="82">
        <f t="shared" si="3"/>
        <v>1.94428625450341E-6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5231-2937-4CB6-90BC-90306876CE7D}">
  <dimension ref="A1:X53"/>
  <sheetViews>
    <sheetView topLeftCell="H10" workbookViewId="0">
      <selection activeCell="J4" sqref="J4:J53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66191.53576336136</v>
      </c>
    </row>
    <row r="4" spans="1:24" x14ac:dyDescent="0.25">
      <c r="A4" s="53">
        <v>1</v>
      </c>
      <c r="B4" s="44">
        <f>$B3*EXP('EIOPA RATES'!R12)*(1-DATA!$C$14)</f>
        <v>56764.293600000005</v>
      </c>
      <c r="C4" s="47">
        <f>$C3*EXP('EIOPA RATES'!R12)*(1-DATA!$C$14)</f>
        <v>14191.073400000001</v>
      </c>
      <c r="D4" s="26">
        <f t="shared" ref="D4:D53" si="0">B4+C4</f>
        <v>70955.366999999998</v>
      </c>
      <c r="F4" s="44">
        <f>F3*(1-'MORTALITY RATES MALE'!D63/1000)</f>
        <v>0.99406075000000005</v>
      </c>
      <c r="G4" s="64">
        <f>(1-DATA!$C$12)*$G3</f>
        <v>0.85</v>
      </c>
      <c r="I4" s="58">
        <f>(D4-DATA!$C$11*((1+DATA!$C$10)^A4))*F4*G3*DATA!$C$12</f>
        <v>10577.049974586787</v>
      </c>
      <c r="J4" s="47">
        <f>MAX(D4,DATA!$C$4)*F3*('MORTALITY RATES MALE'!D63/1000)*G3</f>
        <v>421.42166345474999</v>
      </c>
      <c r="K4" s="47">
        <v>0</v>
      </c>
      <c r="L4" s="60">
        <f>D3*EXP('EIOPA RATES'!R12)*DATA!$C$15*G4*F4</f>
        <v>858.2351221931375</v>
      </c>
      <c r="M4" s="47">
        <f>DATA!$C$13*((1+DATA!$C$10)^A4)*F4*G4</f>
        <v>43.092533512500005</v>
      </c>
      <c r="N4" s="47">
        <f t="shared" ref="N4:N53" si="1">SUM(I4:M4)</f>
        <v>11899.799293747174</v>
      </c>
      <c r="O4" s="26">
        <f>N4*'EIOPA RATES'!H12</f>
        <v>11481.305700947631</v>
      </c>
      <c r="Q4" s="83">
        <f>B3*EXP('EIOPA RATES'!R12)*(DATA!$C$14-DATA!$C$15)</f>
        <v>464.32959999999997</v>
      </c>
      <c r="R4" s="85">
        <f>C3*EXP('EIOPA RATES'!R12)*(DATA!$C$14-DATA!$C$15)</f>
        <v>116.08239999999999</v>
      </c>
      <c r="S4" s="60">
        <f>Q4+R4-M4</f>
        <v>537.31946648749988</v>
      </c>
      <c r="T4" s="81">
        <f>S4*F4*G3</f>
        <v>534.12819184616399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RATES'!R13)*(1-DATA!$C$14)</f>
        <v>57439.133879142959</v>
      </c>
      <c r="C5" s="47">
        <f>$C4*EXP('EIOPA RATES'!R13)*(1-DATA!$C$14)</f>
        <v>14359.78346978574</v>
      </c>
      <c r="D5" s="26">
        <f t="shared" si="0"/>
        <v>71798.917348928691</v>
      </c>
      <c r="F5" s="44">
        <f>F4*(1-'MORTALITY RATES MALE'!D64/1000)</f>
        <v>0.98761736750578999</v>
      </c>
      <c r="G5" s="64">
        <f>(1-DATA!$C$12)*$G4</f>
        <v>0.72249999999999992</v>
      </c>
      <c r="I5" s="58">
        <f>(D5-DATA!$C$11*((1+DATA!$C$10)^A5))*F5*G4*DATA!$C$12</f>
        <v>9038.386693465789</v>
      </c>
      <c r="J5" s="47">
        <f>MAX(D5,DATA!$C$4)*F4*('MORTALITY RATES MALE'!D64/1000)*G4</f>
        <v>393.23370407692016</v>
      </c>
      <c r="K5" s="47">
        <v>0</v>
      </c>
      <c r="L5" s="60">
        <f>D4*EXP('EIOPA RATES'!R13)*DATA!$C$15*G5*F5</f>
        <v>733.38774136959887</v>
      </c>
      <c r="M5" s="47">
        <f>DATA!$C$13*((1+DATA!$C$10)^A5)*F5*G5</f>
        <v>37.11905556815298</v>
      </c>
      <c r="N5" s="47">
        <f t="shared" si="1"/>
        <v>10202.127194480461</v>
      </c>
      <c r="O5" s="26">
        <f>N5*'EIOPA RATES'!H13</f>
        <v>9513.6810573951298</v>
      </c>
      <c r="Q5" s="83">
        <f>B4*EXP('EIOPA RATES'!R13)*(DATA!$C$14-DATA!$C$15)</f>
        <v>469.84976588255989</v>
      </c>
      <c r="R5" s="85">
        <f>C4*EXP('EIOPA RATES'!R13)*(DATA!$C$14-DATA!$C$15)</f>
        <v>117.46244147063997</v>
      </c>
      <c r="S5" s="60">
        <f t="shared" ref="S5:S53" si="2">Q5+R5-M5</f>
        <v>550.19315178504689</v>
      </c>
      <c r="T5" s="81">
        <f t="shared" ref="T5:T53" si="3">S5*F5*G4</f>
        <v>461.87326535781227</v>
      </c>
      <c r="W5" s="67" t="s">
        <v>71</v>
      </c>
      <c r="X5" s="70">
        <f>SUMPRODUCT(I4:I53,'EIOPA RATES'!H12:H61)</f>
        <v>57190.481865104128</v>
      </c>
    </row>
    <row r="6" spans="1:24" x14ac:dyDescent="0.25">
      <c r="A6" s="53">
        <v>3</v>
      </c>
      <c r="B6" s="44">
        <f>$B5*EXP('EIOPA RATES'!R14)*(1-DATA!$C$14)</f>
        <v>58148.920487545671</v>
      </c>
      <c r="C6" s="47">
        <f>$C5*EXP('EIOPA RATES'!R14)*(1-DATA!$C$14)</f>
        <v>14537.230121886418</v>
      </c>
      <c r="D6" s="26">
        <f t="shared" si="0"/>
        <v>72686.150609432094</v>
      </c>
      <c r="F6" s="44">
        <f>F5*(1-'MORTALITY RATES MALE'!D65/1000)</f>
        <v>0.98064236922864867</v>
      </c>
      <c r="G6" s="64">
        <f>(1-DATA!$C$12)*$G5</f>
        <v>0.61412499999999992</v>
      </c>
      <c r="I6" s="58">
        <f>(D6-DATA!$C$11*((1+DATA!$C$10)^A6))*F6*G5*DATA!$C$12</f>
        <v>7722.6188729976793</v>
      </c>
      <c r="J6" s="47">
        <f>MAX(D6,DATA!$C$4)*F5*('MORTALITY RATES MALE'!D65/1000)*G5</f>
        <v>366.29722263461207</v>
      </c>
      <c r="K6" s="47">
        <v>0</v>
      </c>
      <c r="L6" s="60">
        <f>D5*EXP('EIOPA RATES'!R14)*DATA!$C$15*G6*F6</f>
        <v>626.62581277972777</v>
      </c>
      <c r="M6" s="47">
        <f>DATA!$C$13*((1+DATA!$C$10)^A6)*F6*G6</f>
        <v>31.954935849632967</v>
      </c>
      <c r="N6" s="47">
        <f t="shared" si="1"/>
        <v>8747.4968442616519</v>
      </c>
      <c r="O6" s="26">
        <f>N6*'EIOPA RATES'!H14</f>
        <v>7880.3721812240437</v>
      </c>
      <c r="Q6" s="83">
        <f>B5*EXP('EIOPA RATES'!R14)*(DATA!$C$14-DATA!$C$15)</f>
        <v>475.65579130916694</v>
      </c>
      <c r="R6" s="85">
        <f>C5*EXP('EIOPA RATES'!R14)*(DATA!$C$14-DATA!$C$15)</f>
        <v>118.91394782729174</v>
      </c>
      <c r="S6" s="60">
        <f t="shared" si="2"/>
        <v>562.61480328682569</v>
      </c>
      <c r="T6" s="81">
        <f t="shared" si="3"/>
        <v>398.62052761812379</v>
      </c>
      <c r="W6" s="67" t="s">
        <v>70</v>
      </c>
      <c r="X6" s="70">
        <f>SUMPRODUCT(J4:J53,'EIOPA RATES'!H12:H61)</f>
        <v>4120.7363338078612</v>
      </c>
    </row>
    <row r="7" spans="1:24" x14ac:dyDescent="0.25">
      <c r="A7" s="53">
        <v>4</v>
      </c>
      <c r="B7" s="44">
        <f>$B6*EXP('EIOPA RATES'!R15)*(1-DATA!$C$14)</f>
        <v>58926.631167023603</v>
      </c>
      <c r="C7" s="47">
        <f>$C6*EXP('EIOPA RATES'!R15)*(1-DATA!$C$14)</f>
        <v>14731.657791755901</v>
      </c>
      <c r="D7" s="26">
        <f t="shared" si="0"/>
        <v>73658.288958779507</v>
      </c>
      <c r="F7" s="44">
        <f>F6*(1-'MORTALITY RATES MALE'!D66/1000)</f>
        <v>0.97297945323986956</v>
      </c>
      <c r="G7" s="64">
        <f>(1-DATA!$C$12)*$G6</f>
        <v>0.52200624999999989</v>
      </c>
      <c r="I7" s="58">
        <f>(D7-DATA!$C$11*((1+DATA!$C$10)^A7))*F7*G6*DATA!$C$12</f>
        <v>6600.0263728973405</v>
      </c>
      <c r="J7" s="47">
        <f>MAX(D7,DATA!$C$4)*F6*('MORTALITY RATES MALE'!D66/1000)*G6</f>
        <v>346.63504468338431</v>
      </c>
      <c r="K7" s="47">
        <v>0</v>
      </c>
      <c r="L7" s="60">
        <f>D6*EXP('EIOPA RATES'!R15)*DATA!$C$15*G7*F7</f>
        <v>535.53786043260163</v>
      </c>
      <c r="M7" s="47">
        <f>DATA!$C$13*((1+DATA!$C$10)^A7)*F7*G7</f>
        <v>27.488438076556427</v>
      </c>
      <c r="N7" s="47">
        <f t="shared" si="1"/>
        <v>7509.6877160898821</v>
      </c>
      <c r="O7" s="26">
        <f>N7*'EIOPA RATES'!H15</f>
        <v>6529.1058667294319</v>
      </c>
      <c r="Q7" s="83">
        <f>B6*EXP('EIOPA RATES'!R15)*(DATA!$C$14-DATA!$C$15)</f>
        <v>482.01743285908867</v>
      </c>
      <c r="R7" s="85">
        <f>C6*EXP('EIOPA RATES'!R15)*(DATA!$C$14-DATA!$C$15)</f>
        <v>120.50435821477217</v>
      </c>
      <c r="S7" s="60">
        <f t="shared" si="2"/>
        <v>575.03335299730441</v>
      </c>
      <c r="T7" s="81">
        <f t="shared" si="3"/>
        <v>343.60025831459399</v>
      </c>
      <c r="W7" s="67" t="s">
        <v>74</v>
      </c>
      <c r="X7" s="70">
        <f>SUMPRODUCT(K4:K53,'EIOPA RATES'!H12:H61)</f>
        <v>4.9233144930308397E-5</v>
      </c>
    </row>
    <row r="8" spans="1:24" x14ac:dyDescent="0.25">
      <c r="A8" s="54">
        <v>5</v>
      </c>
      <c r="B8" s="44">
        <f>$B7*EXP('EIOPA RATES'!R16)*(1-DATA!$C$14)</f>
        <v>59762.607997479354</v>
      </c>
      <c r="C8" s="47">
        <f>$C7*EXP('EIOPA RATES'!R16)*(1-DATA!$C$14)</f>
        <v>14940.651999369838</v>
      </c>
      <c r="D8" s="26">
        <f t="shared" si="0"/>
        <v>74703.2599968492</v>
      </c>
      <c r="F8" s="44">
        <f>F7*(1-'MORTALITY RATES MALE'!D67/1000)</f>
        <v>0.96461204399748646</v>
      </c>
      <c r="G8" s="64">
        <f>(1-DATA!$C$12)*$G7</f>
        <v>0.44370531249999989</v>
      </c>
      <c r="I8" s="58">
        <f>(D8-DATA!$C$11*((1+DATA!$C$10)^A8))*F8*G7*DATA!$C$12</f>
        <v>5640.6714470345241</v>
      </c>
      <c r="J8" s="47">
        <f>MAX(D8,DATA!$C$4)*F7*('MORTALITY RATES MALE'!D67/1000)*G7</f>
        <v>326.29188123051347</v>
      </c>
      <c r="K8" s="47">
        <v>0</v>
      </c>
      <c r="L8" s="60">
        <f>D7*EXP('EIOPA RATES'!R16)*DATA!$C$15*G8*F8</f>
        <v>457.69486937963325</v>
      </c>
      <c r="M8" s="47">
        <f>DATA!$C$13*((1+DATA!$C$10)^A8)*F8*G8</f>
        <v>23.62752176353268</v>
      </c>
      <c r="N8" s="47">
        <f t="shared" si="1"/>
        <v>6448.2857194082035</v>
      </c>
      <c r="O8" s="26">
        <f>N8*'EIOPA RATES'!H16</f>
        <v>5406.2612925002595</v>
      </c>
      <c r="Q8" s="83">
        <f>B7*EXP('EIOPA RATES'!R16)*(DATA!$C$14-DATA!$C$15)</f>
        <v>488.85568914093534</v>
      </c>
      <c r="R8" s="85">
        <f>C7*EXP('EIOPA RATES'!R16)*(DATA!$C$14-DATA!$C$15)</f>
        <v>122.21392228523383</v>
      </c>
      <c r="S8" s="60">
        <f t="shared" si="2"/>
        <v>587.44208966263659</v>
      </c>
      <c r="T8" s="81">
        <f t="shared" si="3"/>
        <v>295.79678073200483</v>
      </c>
      <c r="W8" s="67" t="s">
        <v>73</v>
      </c>
      <c r="X8" s="70">
        <f>SUMPRODUCT(L4:L53,'EIOPA RATES'!H12:H61)</f>
        <v>4640.5462986818548</v>
      </c>
    </row>
    <row r="9" spans="1:24" ht="15.75" thickBot="1" x14ac:dyDescent="0.3">
      <c r="A9" s="53">
        <v>6</v>
      </c>
      <c r="B9" s="44">
        <f>$B8*EXP('EIOPA RATES'!R17)*(1-DATA!$C$14)</f>
        <v>60643.197517470493</v>
      </c>
      <c r="C9" s="47">
        <f>$C8*EXP('EIOPA RATES'!R17)*(1-DATA!$C$14)</f>
        <v>15160.799379367623</v>
      </c>
      <c r="D9" s="26">
        <f t="shared" si="0"/>
        <v>75803.996896838114</v>
      </c>
      <c r="F9" s="44">
        <f>F8*(1-'MORTALITY RATES MALE'!D68/1000)</f>
        <v>0.95541877997380709</v>
      </c>
      <c r="G9" s="64">
        <f>(1-DATA!$C$12)*$G8</f>
        <v>0.37714951562499988</v>
      </c>
      <c r="I9" s="58">
        <f>(D9-DATA!$C$11*((1+DATA!$C$10)^A9))*F9*G8*DATA!$C$12</f>
        <v>4818.8422295505125</v>
      </c>
      <c r="J9" s="47">
        <f>MAX(D9,DATA!$C$4)*F8*('MORTALITY RATES MALE'!D68/1000)*G8</f>
        <v>309.21209030057992</v>
      </c>
      <c r="K9" s="47">
        <v>0</v>
      </c>
      <c r="L9" s="60">
        <f>D8*EXP('EIOPA RATES'!R17)*DATA!$C$15*G9*F9</f>
        <v>391.01067475847191</v>
      </c>
      <c r="M9" s="47">
        <f>DATA!$C$13*((1+DATA!$C$10)^A9)*F9*G9</f>
        <v>20.289827877053902</v>
      </c>
      <c r="N9" s="47">
        <f t="shared" si="1"/>
        <v>5539.3548224866181</v>
      </c>
      <c r="O9" s="26">
        <f>N9*'EIOPA RATES'!H17</f>
        <v>4476.0842081846122</v>
      </c>
      <c r="Q9" s="83">
        <f>B8*EXP('EIOPA RATES'!R17)*(DATA!$C$14-DATA!$C$15)</f>
        <v>496.0588753985316</v>
      </c>
      <c r="R9" s="85">
        <f>C8*EXP('EIOPA RATES'!R17)*(DATA!$C$14-DATA!$C$15)</f>
        <v>124.0147188496329</v>
      </c>
      <c r="S9" s="60">
        <f t="shared" si="2"/>
        <v>599.78376637111057</v>
      </c>
      <c r="T9" s="81">
        <f t="shared" si="3"/>
        <v>254.26296629312324</v>
      </c>
      <c r="W9" s="68" t="s">
        <v>72</v>
      </c>
      <c r="X9" s="71">
        <f>SUMPRODUCT(M4:M53,'EIOPA RATES'!H12:H61)</f>
        <v>239.77121653432258</v>
      </c>
    </row>
    <row r="10" spans="1:24" ht="15.75" thickBot="1" x14ac:dyDescent="0.3">
      <c r="A10" s="53">
        <v>7</v>
      </c>
      <c r="B10" s="44">
        <f>$B9*EXP('EIOPA RATES'!R18)*(1-DATA!$C$14)</f>
        <v>61515.963869443309</v>
      </c>
      <c r="C10" s="47">
        <f>$C9*EXP('EIOPA RATES'!R18)*(1-DATA!$C$14)</f>
        <v>15378.990967360827</v>
      </c>
      <c r="D10" s="26">
        <f t="shared" si="0"/>
        <v>76894.954836804129</v>
      </c>
      <c r="F10" s="44">
        <f>F9*(1-'MORTALITY RATES MALE'!D69/1000)</f>
        <v>0.9452800574102932</v>
      </c>
      <c r="G10" s="64">
        <f>(1-DATA!$C$12)*$G9</f>
        <v>0.32057708828124987</v>
      </c>
      <c r="I10" s="58">
        <f>(D10-DATA!$C$11*((1+DATA!$C$10)^A10))*F10*G9*DATA!$C$12</f>
        <v>4110.866589044942</v>
      </c>
      <c r="J10" s="47">
        <f>MAX(D10,DATA!$C$4)*F9*('MORTALITY RATES MALE'!D69/1000)*G9</f>
        <v>294.03202820160146</v>
      </c>
      <c r="K10" s="47">
        <v>0</v>
      </c>
      <c r="L10" s="60">
        <f>D9*EXP('EIOPA RATES'!R18)*DATA!$C$15*G10*F10</f>
        <v>333.5646372065753</v>
      </c>
      <c r="M10" s="47">
        <f>DATA!$C$13*((1+DATA!$C$10)^A10)*F10*G10</f>
        <v>17.404605440224138</v>
      </c>
      <c r="N10" s="47">
        <f t="shared" si="1"/>
        <v>4755.8678598933438</v>
      </c>
      <c r="O10" s="26">
        <f>N10*'EIOPA RATES'!H18</f>
        <v>3705.117256518859</v>
      </c>
      <c r="Q10" s="83">
        <f>B9*EXP('EIOPA RATES'!R18)*(DATA!$C$14-DATA!$C$15)</f>
        <v>503.19806846170383</v>
      </c>
      <c r="R10" s="85">
        <f>C9*EXP('EIOPA RATES'!R18)*(DATA!$C$14-DATA!$C$15)</f>
        <v>125.79951711542596</v>
      </c>
      <c r="S10" s="60">
        <f t="shared" si="2"/>
        <v>611.59298013690568</v>
      </c>
      <c r="T10" s="81">
        <f t="shared" si="3"/>
        <v>218.04018502759249</v>
      </c>
    </row>
    <row r="11" spans="1:24" ht="15.75" thickBot="1" x14ac:dyDescent="0.3">
      <c r="A11" s="53">
        <v>8</v>
      </c>
      <c r="B11" s="44">
        <f>$B10*EXP('EIOPA RATES'!R19)*(1-DATA!$C$14)</f>
        <v>62496.47671650604</v>
      </c>
      <c r="C11" s="47">
        <f>$C10*EXP('EIOPA RATES'!R19)*(1-DATA!$C$14)</f>
        <v>15624.11917912651</v>
      </c>
      <c r="D11" s="26">
        <f t="shared" si="0"/>
        <v>78120.595895632548</v>
      </c>
      <c r="F11" s="44">
        <f>F10*(1-'MORTALITY RATES MALE'!D70/1000)</f>
        <v>0.93406394086989775</v>
      </c>
      <c r="G11" s="64">
        <f>(1-DATA!$C$12)*$G10</f>
        <v>0.2724905250390624</v>
      </c>
      <c r="I11" s="58">
        <f>(D11-DATA!$C$11*((1+DATA!$C$10)^A11))*F11*G10*DATA!$C$12</f>
        <v>3507.8062845442441</v>
      </c>
      <c r="J11" s="47">
        <f>MAX(D11,DATA!$C$4)*F10*('MORTALITY RATES MALE'!D70/1000)*G10</f>
        <v>280.89275684085044</v>
      </c>
      <c r="K11" s="47">
        <v>0</v>
      </c>
      <c r="L11" s="60">
        <f>D10*EXP('EIOPA RATES'!R19)*DATA!$C$15*G11*F11</f>
        <v>284.63135523689857</v>
      </c>
      <c r="M11" s="47">
        <f>DATA!$C$13*((1+DATA!$C$10)^A11)*F11*G11</f>
        <v>14.910746638698756</v>
      </c>
      <c r="N11" s="47">
        <f t="shared" si="1"/>
        <v>4088.2411432606914</v>
      </c>
      <c r="O11" s="26">
        <f>N11*'EIOPA RATES'!H19</f>
        <v>3066.054254357668</v>
      </c>
      <c r="Q11" s="83">
        <f>B10*EXP('EIOPA RATES'!R19)*(DATA!$C$14-DATA!$C$15)</f>
        <v>511.21862344790213</v>
      </c>
      <c r="R11" s="85">
        <f>C10*EXP('EIOPA RATES'!R19)*(DATA!$C$14-DATA!$C$15)</f>
        <v>127.80465586197553</v>
      </c>
      <c r="S11" s="60">
        <f t="shared" si="2"/>
        <v>624.11253267117888</v>
      </c>
      <c r="T11" s="81">
        <f t="shared" si="3"/>
        <v>186.88394374854587</v>
      </c>
      <c r="W11" s="66" t="s">
        <v>75</v>
      </c>
      <c r="X11" s="69">
        <f>DATA!C4-X3</f>
        <v>3808.4642366386397</v>
      </c>
    </row>
    <row r="12" spans="1:24" x14ac:dyDescent="0.25">
      <c r="A12" s="53">
        <v>9</v>
      </c>
      <c r="B12" s="44">
        <f>$B11*EXP('EIOPA RATES'!R20)*(1-DATA!$C$14)</f>
        <v>63326.827545804859</v>
      </c>
      <c r="C12" s="47">
        <f>$C11*EXP('EIOPA RATES'!R20)*(1-DATA!$C$14)</f>
        <v>15831.706886451215</v>
      </c>
      <c r="D12" s="26">
        <f t="shared" si="0"/>
        <v>79158.53443225607</v>
      </c>
      <c r="F12" s="44">
        <f>F11*(1-'MORTALITY RATES MALE'!D71/1000)</f>
        <v>0.92188797839060632</v>
      </c>
      <c r="G12" s="64">
        <f>(1-DATA!$C$12)*$G11</f>
        <v>0.23161694628320303</v>
      </c>
      <c r="I12" s="58">
        <f>(D12-DATA!$C$11*((1+DATA!$C$10)^A12))*F12*G11*DATA!$C$12</f>
        <v>2981.8610817688245</v>
      </c>
      <c r="J12" s="47">
        <f>MAX(D12,DATA!$C$4)*F11*('MORTALITY RATES MALE'!D71/1000)*G11</f>
        <v>262.63490929252816</v>
      </c>
      <c r="K12" s="47">
        <v>0</v>
      </c>
      <c r="L12" s="60">
        <f>D11*EXP('EIOPA RATES'!R20)*DATA!$C$15*G12*F12</f>
        <v>241.95545001263781</v>
      </c>
      <c r="M12" s="47">
        <f>DATA!$C$13*((1+DATA!$C$10)^A12)*F12*G12</f>
        <v>12.759099767800144</v>
      </c>
      <c r="N12" s="47">
        <f t="shared" si="1"/>
        <v>3499.2105408417906</v>
      </c>
      <c r="O12" s="26">
        <f>N12*'EIOPA RATES'!H20</f>
        <v>2532.9117701255554</v>
      </c>
      <c r="Q12" s="83">
        <f>B11*EXP('EIOPA RATES'!R20)*(DATA!$C$14-DATA!$C$15)</f>
        <v>518.0108592703873</v>
      </c>
      <c r="R12" s="85">
        <f>C11*EXP('EIOPA RATES'!R20)*(DATA!$C$14-DATA!$C$15)</f>
        <v>129.50271481759683</v>
      </c>
      <c r="S12" s="60">
        <f t="shared" si="2"/>
        <v>634.75447432018393</v>
      </c>
      <c r="T12" s="81">
        <f t="shared" si="3"/>
        <v>159.45396696946841</v>
      </c>
    </row>
    <row r="13" spans="1:24" ht="15.75" thickBot="1" x14ac:dyDescent="0.3">
      <c r="A13" s="54">
        <v>10</v>
      </c>
      <c r="B13" s="44">
        <f>$B12*EXP('EIOPA RATES'!R21)*(1-DATA!$C$14)</f>
        <v>64173.161967504391</v>
      </c>
      <c r="C13" s="47">
        <f>$C12*EXP('EIOPA RATES'!R21)*(1-DATA!$C$14)</f>
        <v>16043.290491876098</v>
      </c>
      <c r="D13" s="26">
        <f t="shared" si="0"/>
        <v>80216.452459380496</v>
      </c>
      <c r="F13" s="44">
        <f>F12*(1-'MORTALITY RATES MALE'!D72/1000)</f>
        <v>0.90863777466599593</v>
      </c>
      <c r="G13" s="64">
        <f>(1-DATA!$C$12)*$G12</f>
        <v>0.19687440434072256</v>
      </c>
      <c r="I13" s="58">
        <f>(D13-DATA!$C$11*((1+DATA!$C$10)^A13))*F13*G12*DATA!$C$12</f>
        <v>2531.5343008085615</v>
      </c>
      <c r="J13" s="47">
        <f>MAX(D13,DATA!$C$4)*F12*('MORTALITY RATES MALE'!D72/1000)*G12</f>
        <v>246.18202442346495</v>
      </c>
      <c r="K13" s="47">
        <v>0</v>
      </c>
      <c r="L13" s="60">
        <f>D12*EXP('EIOPA RATES'!R21)*DATA!$C$15*G13*F13</f>
        <v>205.41524758677528</v>
      </c>
      <c r="M13" s="47">
        <f>DATA!$C$13*((1+DATA!$C$10)^A13)*F13*G13</f>
        <v>10.903144473882108</v>
      </c>
      <c r="N13" s="47">
        <f t="shared" si="1"/>
        <v>2994.034717292684</v>
      </c>
      <c r="O13" s="26">
        <f>N13*'EIOPA RATES'!H21</f>
        <v>2091.6064297515995</v>
      </c>
      <c r="Q13" s="83">
        <f>B12*EXP('EIOPA RATES'!R21)*(DATA!$C$14-DATA!$C$15)</f>
        <v>524.93384022498469</v>
      </c>
      <c r="R13" s="85">
        <f>C12*EXP('EIOPA RATES'!R21)*(DATA!$C$14-DATA!$C$15)</f>
        <v>131.23346005624617</v>
      </c>
      <c r="S13" s="60">
        <f t="shared" si="2"/>
        <v>645.26415580734874</v>
      </c>
      <c r="T13" s="81">
        <f t="shared" si="3"/>
        <v>135.79965293640984</v>
      </c>
    </row>
    <row r="14" spans="1:24" x14ac:dyDescent="0.25">
      <c r="A14" s="53">
        <v>11</v>
      </c>
      <c r="B14" s="44">
        <f>$B13*EXP('EIOPA RATES'!R22)*(1-DATA!$C$14)</f>
        <v>64970.599947846727</v>
      </c>
      <c r="C14" s="47">
        <f>$C13*EXP('EIOPA RATES'!R22)*(1-DATA!$C$14)</f>
        <v>16242.649986961682</v>
      </c>
      <c r="D14" s="26">
        <f t="shared" si="0"/>
        <v>81213.249934808409</v>
      </c>
      <c r="F14" s="44">
        <f>F13*(1-'MORTALITY RATES MALE'!D73/1000)</f>
        <v>0.89446296177656215</v>
      </c>
      <c r="G14" s="64">
        <f>(1-DATA!$C$12)*$G13</f>
        <v>0.16734324368961417</v>
      </c>
      <c r="I14" s="58">
        <f>(D14-DATA!$C$11*((1+DATA!$C$10)^A14))*F14*G13*DATA!$C$12</f>
        <v>2144.5529168078365</v>
      </c>
      <c r="J14" s="47">
        <f>MAX(D14,DATA!$C$4)*F13*('MORTALITY RATES MALE'!D73/1000)*G13</f>
        <v>226.63839298748451</v>
      </c>
      <c r="K14" s="47">
        <v>0</v>
      </c>
      <c r="L14" s="60">
        <f>D13*EXP('EIOPA RATES'!R22)*DATA!$C$15*G14*F14</f>
        <v>174.01497190905766</v>
      </c>
      <c r="M14" s="47">
        <f>DATA!$C$13*((1+DATA!$C$10)^A14)*F14*G14</f>
        <v>9.3055583875057977</v>
      </c>
      <c r="N14" s="47">
        <f t="shared" si="1"/>
        <v>2554.5118400918846</v>
      </c>
      <c r="O14" s="26">
        <f>N14*'EIOPA RATES'!H22</f>
        <v>1723.8777826735131</v>
      </c>
      <c r="Q14" s="83">
        <f>B13*EXP('EIOPA RATES'!R22)*(DATA!$C$14-DATA!$C$15)</f>
        <v>531.45685028913465</v>
      </c>
      <c r="R14" s="85">
        <f>C13*EXP('EIOPA RATES'!R22)*(DATA!$C$14-DATA!$C$15)</f>
        <v>132.86421257228366</v>
      </c>
      <c r="S14" s="60">
        <f t="shared" si="2"/>
        <v>655.01550447391253</v>
      </c>
      <c r="T14" s="81">
        <f t="shared" si="3"/>
        <v>115.34617542622789</v>
      </c>
      <c r="W14" s="73" t="s">
        <v>77</v>
      </c>
      <c r="X14" s="72">
        <f>SUM(T3:T53)</f>
        <v>3687.4838599679447</v>
      </c>
    </row>
    <row r="15" spans="1:24" x14ac:dyDescent="0.25">
      <c r="A15" s="53">
        <v>12</v>
      </c>
      <c r="B15" s="44">
        <f>$B14*EXP('EIOPA RATES'!R23)*(1-DATA!$C$14)</f>
        <v>65945.70581709368</v>
      </c>
      <c r="C15" s="47">
        <f>$C14*EXP('EIOPA RATES'!R23)*(1-DATA!$C$14)</f>
        <v>16486.42645427342</v>
      </c>
      <c r="D15" s="26">
        <f t="shared" si="0"/>
        <v>82432.132271367096</v>
      </c>
      <c r="F15" s="44">
        <f>F14*(1-'MORTALITY RATES MALE'!D74/1000)</f>
        <v>0.8789076873596019</v>
      </c>
      <c r="G15" s="64">
        <f>(1-DATA!$C$12)*$G14</f>
        <v>0.14224175713617204</v>
      </c>
      <c r="I15" s="58">
        <f>(D15-DATA!$C$11*((1+DATA!$C$10)^A15))*F15*G14*DATA!$C$12</f>
        <v>1818.048996881894</v>
      </c>
      <c r="J15" s="47">
        <f>MAX(D15,DATA!$C$4)*F14*('MORTALITY RATES MALE'!D74/1000)*G14</f>
        <v>214.5766169332112</v>
      </c>
      <c r="K15" s="47">
        <v>0</v>
      </c>
      <c r="L15" s="60">
        <f>D14*EXP('EIOPA RATES'!R23)*DATA!$C$15*G15*F15</f>
        <v>147.52176044820777</v>
      </c>
      <c r="M15" s="47">
        <f>DATA!$C$13*((1+DATA!$C$10)^A15)*F15*G15</f>
        <v>7.9276129256474652</v>
      </c>
      <c r="N15" s="47">
        <f t="shared" si="1"/>
        <v>2188.0749871889602</v>
      </c>
      <c r="O15" s="26">
        <f>N15*'EIOPA RATES'!H23</f>
        <v>1422.7544909525473</v>
      </c>
      <c r="Q15" s="83">
        <f>B14*EXP('EIOPA RATES'!R23)*(DATA!$C$14-DATA!$C$15)</f>
        <v>539.4331764179442</v>
      </c>
      <c r="R15" s="85">
        <f>C14*EXP('EIOPA RATES'!R23)*(DATA!$C$14-DATA!$C$15)</f>
        <v>134.85829410448605</v>
      </c>
      <c r="S15" s="60">
        <f t="shared" si="2"/>
        <v>666.36385759678274</v>
      </c>
      <c r="T15" s="81">
        <f t="shared" si="3"/>
        <v>98.008305269407671</v>
      </c>
      <c r="W15" s="74" t="s">
        <v>78</v>
      </c>
      <c r="X15" s="70">
        <f>DATA!C4-X3-X14</f>
        <v>120.98037667069502</v>
      </c>
    </row>
    <row r="16" spans="1:24" ht="15.75" thickBot="1" x14ac:dyDescent="0.3">
      <c r="A16" s="53">
        <v>13</v>
      </c>
      <c r="B16" s="44">
        <f>$B15*EXP('EIOPA RATES'!R24)*(1-DATA!$C$14)</f>
        <v>67060.166076887996</v>
      </c>
      <c r="C16" s="47">
        <f>$C15*EXP('EIOPA RATES'!R24)*(1-DATA!$C$14)</f>
        <v>16765.041519221999</v>
      </c>
      <c r="D16" s="26">
        <f t="shared" si="0"/>
        <v>83825.207596109991</v>
      </c>
      <c r="F16" s="44">
        <f>F15*(1-'MORTALITY RATES MALE'!D75/1000)</f>
        <v>0.86194382856233609</v>
      </c>
      <c r="G16" s="64">
        <f>(1-DATA!$C$12)*$G15</f>
        <v>0.12090549356574623</v>
      </c>
      <c r="I16" s="58">
        <f>(D16-DATA!$C$11*((1+DATA!$C$10)^A16))*F16*G15*DATA!$C$12</f>
        <v>1541.1251461579602</v>
      </c>
      <c r="J16" s="47">
        <f>MAX(D16,DATA!$C$4)*F15*('MORTALITY RATES MALE'!D75/1000)*G15</f>
        <v>202.2676343166186</v>
      </c>
      <c r="K16" s="47">
        <v>0</v>
      </c>
      <c r="L16" s="60">
        <f>D15*EXP('EIOPA RATES'!R24)*DATA!$C$15*G16*F16</f>
        <v>125.05147461533794</v>
      </c>
      <c r="M16" s="47">
        <f>DATA!$C$13*((1+DATA!$C$10)^A16)*F16*G16</f>
        <v>6.7405795123229648</v>
      </c>
      <c r="N16" s="47">
        <f t="shared" si="1"/>
        <v>1875.1848346022396</v>
      </c>
      <c r="O16" s="26">
        <f>N16*'EIOPA RATES'!H24</f>
        <v>1172.6613101889418</v>
      </c>
      <c r="Q16" s="83">
        <f>B15*EXP('EIOPA RATES'!R24)*(DATA!$C$14-DATA!$C$15)</f>
        <v>548.54941576186491</v>
      </c>
      <c r="R16" s="85">
        <f>C15*EXP('EIOPA RATES'!R24)*(DATA!$C$14-DATA!$C$15)</f>
        <v>137.13735394046623</v>
      </c>
      <c r="S16" s="60">
        <f t="shared" si="2"/>
        <v>678.94619019000822</v>
      </c>
      <c r="T16" s="81">
        <f t="shared" si="3"/>
        <v>83.24179349017264</v>
      </c>
      <c r="W16" s="75" t="s">
        <v>79</v>
      </c>
      <c r="X16" s="71">
        <f>(DATA!$C$14-DATA!$C$15)*X18*DATA!C4</f>
        <v>3157.8577743322467</v>
      </c>
    </row>
    <row r="17" spans="1:24" ht="15.75" thickBot="1" x14ac:dyDescent="0.3">
      <c r="A17" s="53">
        <v>14</v>
      </c>
      <c r="B17" s="44">
        <f>$B16*EXP('EIOPA RATES'!R25)*(1-DATA!$C$14)</f>
        <v>68115.858826851589</v>
      </c>
      <c r="C17" s="47">
        <f>$C16*EXP('EIOPA RATES'!R25)*(1-DATA!$C$14)</f>
        <v>17028.964706712897</v>
      </c>
      <c r="D17" s="26">
        <f t="shared" si="0"/>
        <v>85144.823533564486</v>
      </c>
      <c r="F17" s="44">
        <f>F16*(1-'MORTALITY RATES MALE'!D76/1000)</f>
        <v>0.84323913031623632</v>
      </c>
      <c r="G17" s="64">
        <f>(1-DATA!$C$12)*$G16</f>
        <v>0.10276966953088429</v>
      </c>
      <c r="I17" s="58">
        <f>(D17-DATA!$C$11*((1+DATA!$C$10)^A17))*F17*G16*DATA!$C$12</f>
        <v>1301.7022925304552</v>
      </c>
      <c r="J17" s="47">
        <f>MAX(D17,DATA!$C$4)*F16*('MORTALITY RATES MALE'!D76/1000)*G16</f>
        <v>192.55508427582794</v>
      </c>
      <c r="K17" s="47">
        <v>0</v>
      </c>
      <c r="L17" s="60">
        <f>D16*EXP('EIOPA RATES'!R25)*DATA!$C$15*G17*F17</f>
        <v>105.62412938977211</v>
      </c>
      <c r="M17" s="47">
        <f>DATA!$C$13*((1+DATA!$C$10)^A17)*F17*G17</f>
        <v>5.7172623418476558</v>
      </c>
      <c r="N17" s="47">
        <f t="shared" si="1"/>
        <v>1605.598768537903</v>
      </c>
      <c r="O17" s="26">
        <f>N17*'EIOPA RATES'!H25</f>
        <v>966.76469844891119</v>
      </c>
      <c r="Q17" s="83">
        <f>B16*EXP('EIOPA RATES'!R25)*(DATA!$C$14-DATA!$C$15)</f>
        <v>557.18493927894951</v>
      </c>
      <c r="R17" s="85">
        <f>C16*EXP('EIOPA RATES'!R25)*(DATA!$C$14-DATA!$C$15)</f>
        <v>139.29623481973738</v>
      </c>
      <c r="S17" s="60">
        <f t="shared" si="2"/>
        <v>690.76391175683921</v>
      </c>
      <c r="T17" s="81">
        <f t="shared" si="3"/>
        <v>70.424930356187119</v>
      </c>
    </row>
    <row r="18" spans="1:24" ht="15.75" thickBot="1" x14ac:dyDescent="0.3">
      <c r="A18" s="54">
        <v>15</v>
      </c>
      <c r="B18" s="44">
        <f>$B17*EXP('EIOPA RATES'!R26)*(1-DATA!$C$14)</f>
        <v>69165.476699884355</v>
      </c>
      <c r="C18" s="47">
        <f>$C17*EXP('EIOPA RATES'!R26)*(1-DATA!$C$14)</f>
        <v>17291.369174971089</v>
      </c>
      <c r="D18" s="26">
        <f t="shared" si="0"/>
        <v>86456.84587485544</v>
      </c>
      <c r="F18" s="44">
        <f>F17*(1-'MORTALITY RATES MALE'!D77/1000)</f>
        <v>0.82299520181343011</v>
      </c>
      <c r="G18" s="64">
        <f>(1-DATA!$C$12)*$G17</f>
        <v>8.7354219101251643E-2</v>
      </c>
      <c r="I18" s="58">
        <f>(D18-DATA!$C$11*((1+DATA!$C$10)^A18))*F18*G17*DATA!$C$12</f>
        <v>1096.5228243552308</v>
      </c>
      <c r="J18" s="47">
        <f>MAX(D18,DATA!$C$4)*F17*('MORTALITY RATES MALE'!D77/1000)*G17</f>
        <v>179.87016884308238</v>
      </c>
      <c r="K18" s="47">
        <v>0</v>
      </c>
      <c r="L18" s="60">
        <f>D17*EXP('EIOPA RATES'!R26)*DATA!$C$15*G18*F18</f>
        <v>88.975360713400647</v>
      </c>
      <c r="M18" s="47">
        <f>DATA!$C$13*((1+DATA!$C$10)^A18)*F18*G18</f>
        <v>4.8378652721730049</v>
      </c>
      <c r="N18" s="47">
        <f t="shared" si="1"/>
        <v>1370.206219183887</v>
      </c>
      <c r="O18" s="26">
        <f>N18*'EIOPA RATES'!H26</f>
        <v>794.63448565362887</v>
      </c>
      <c r="Q18" s="83">
        <f>B17*EXP('EIOPA RATES'!R26)*(DATA!$C$14-DATA!$C$15)</f>
        <v>565.77077055120117</v>
      </c>
      <c r="R18" s="85">
        <f>C17*EXP('EIOPA RATES'!R26)*(DATA!$C$14-DATA!$C$15)</f>
        <v>141.44269263780029</v>
      </c>
      <c r="S18" s="60">
        <f t="shared" si="2"/>
        <v>702.3755979168285</v>
      </c>
      <c r="T18" s="81">
        <f t="shared" si="3"/>
        <v>59.406187006458438</v>
      </c>
      <c r="W18" s="66" t="s">
        <v>80</v>
      </c>
      <c r="X18" s="69">
        <f>SUMPRODUCT(O4:O53,A4:A53)/SUM(O4:O53)</f>
        <v>5.6390317398790133</v>
      </c>
    </row>
    <row r="19" spans="1:24" x14ac:dyDescent="0.25">
      <c r="A19" s="53">
        <v>16</v>
      </c>
      <c r="B19" s="44">
        <f>$B18*EXP('EIOPA RATES'!R27)*(1-DATA!$C$14)</f>
        <v>70254.290164296501</v>
      </c>
      <c r="C19" s="47">
        <f>$C18*EXP('EIOPA RATES'!R27)*(1-DATA!$C$14)</f>
        <v>17563.572541074125</v>
      </c>
      <c r="D19" s="26">
        <f t="shared" si="0"/>
        <v>87817.86270537063</v>
      </c>
      <c r="F19" s="44">
        <f>F18*(1-'MORTALITY RATES MALE'!D78/1000)</f>
        <v>0.80079191877193023</v>
      </c>
      <c r="G19" s="64">
        <f>(1-DATA!$C$12)*$G18</f>
        <v>7.4251086236063898E-2</v>
      </c>
      <c r="I19" s="58">
        <f>(D19-DATA!$C$11*((1+DATA!$C$10)^A19))*F19*G18*DATA!$C$12</f>
        <v>921.17446109610751</v>
      </c>
      <c r="J19" s="47">
        <f>MAX(D19,DATA!$C$4)*F18*('MORTALITY RATES MALE'!D78/1000)*G18</f>
        <v>170.32717526649009</v>
      </c>
      <c r="K19" s="47">
        <v>0</v>
      </c>
      <c r="L19" s="60">
        <f>D18*EXP('EIOPA RATES'!R27)*DATA!$C$15*G19*F19</f>
        <v>74.747132605340212</v>
      </c>
      <c r="M19" s="47">
        <f>DATA!$C$13*((1+DATA!$C$10)^A19)*F19*G19</f>
        <v>4.0812692377695097</v>
      </c>
      <c r="N19" s="47">
        <f t="shared" si="1"/>
        <v>1170.3300382057073</v>
      </c>
      <c r="O19" s="26">
        <f>N19*'EIOPA RATES'!H27</f>
        <v>653.49941849001959</v>
      </c>
      <c r="Q19" s="83">
        <f>B18*EXP('EIOPA RATES'!R27)*(DATA!$C$14-DATA!$C$15)</f>
        <v>574.67722015784443</v>
      </c>
      <c r="R19" s="85">
        <f>C18*EXP('EIOPA RATES'!R27)*(DATA!$C$14-DATA!$C$15)</f>
        <v>143.66930503946111</v>
      </c>
      <c r="S19" s="60">
        <f t="shared" si="2"/>
        <v>714.26525595953592</v>
      </c>
      <c r="T19" s="81">
        <f t="shared" si="3"/>
        <v>49.964677978512803</v>
      </c>
    </row>
    <row r="20" spans="1:24" x14ac:dyDescent="0.25">
      <c r="A20" s="53">
        <v>17</v>
      </c>
      <c r="B20" s="44">
        <f>$B19*EXP('EIOPA RATES'!R28)*(1-DATA!$C$14)</f>
        <v>71338.908820022974</v>
      </c>
      <c r="C20" s="47">
        <f>$C19*EXP('EIOPA RATES'!R28)*(1-DATA!$C$14)</f>
        <v>17834.727205005744</v>
      </c>
      <c r="D20" s="26">
        <f t="shared" si="0"/>
        <v>89173.636025028711</v>
      </c>
      <c r="F20" s="44">
        <f>F19*(1-'MORTALITY RATES MALE'!D79/1000)</f>
        <v>0.77767464164498379</v>
      </c>
      <c r="G20" s="64">
        <f>(1-DATA!$C$12)*$G19</f>
        <v>6.3113423300654309E-2</v>
      </c>
      <c r="I20" s="58">
        <f>(D20-DATA!$C$11*((1+DATA!$C$10)^A20))*F20*G19*DATA!$C$12</f>
        <v>772.1329262636184</v>
      </c>
      <c r="J20" s="47">
        <f>MAX(D20,DATA!$C$4)*F19*('MORTALITY RATES MALE'!D79/1000)*G19</f>
        <v>153.06502471143051</v>
      </c>
      <c r="K20" s="47">
        <v>0</v>
      </c>
      <c r="L20" s="60">
        <f>D19*EXP('EIOPA RATES'!R28)*DATA!$C$15*G20*F20</f>
        <v>62.653499145784153</v>
      </c>
      <c r="M20" s="47">
        <f>DATA!$C$13*((1+DATA!$C$10)^A20)*F20*G20</f>
        <v>3.4363120827083646</v>
      </c>
      <c r="N20" s="47">
        <f t="shared" si="1"/>
        <v>991.28776220354143</v>
      </c>
      <c r="O20" s="26">
        <f>N20*'EIOPA RATES'!H28</f>
        <v>533.11615223497665</v>
      </c>
      <c r="Q20" s="83">
        <f>B19*EXP('EIOPA RATES'!R28)*(DATA!$C$14-DATA!$C$15)</f>
        <v>583.54935640100587</v>
      </c>
      <c r="R20" s="85">
        <f>C19*EXP('EIOPA RATES'!R28)*(DATA!$C$14-DATA!$C$15)</f>
        <v>145.88733910025147</v>
      </c>
      <c r="S20" s="60">
        <f t="shared" si="2"/>
        <v>726.00038341854895</v>
      </c>
      <c r="T20" s="81">
        <f t="shared" si="3"/>
        <v>41.921575814966097</v>
      </c>
    </row>
    <row r="21" spans="1:24" x14ac:dyDescent="0.25">
      <c r="A21" s="53">
        <v>18</v>
      </c>
      <c r="B21" s="44">
        <f>$B20*EXP('EIOPA RATES'!R29)*(1-DATA!$C$14)</f>
        <v>72336.972806461257</v>
      </c>
      <c r="C21" s="47">
        <f>$C20*EXP('EIOPA RATES'!R29)*(1-DATA!$C$14)</f>
        <v>18084.243201615314</v>
      </c>
      <c r="D21" s="26">
        <f t="shared" si="0"/>
        <v>90421.216008076575</v>
      </c>
      <c r="F21" s="44">
        <f>F20*(1-'MORTALITY RATES MALE'!D80/1000)</f>
        <v>0.75285926935573844</v>
      </c>
      <c r="G21" s="64">
        <f>(1-DATA!$C$12)*$G20</f>
        <v>5.3646409805556163E-2</v>
      </c>
      <c r="I21" s="58">
        <f>(D21-DATA!$C$11*((1+DATA!$C$10)^A21))*F21*G20*DATA!$C$12</f>
        <v>644.25815105885181</v>
      </c>
      <c r="J21" s="47">
        <f>MAX(D21,DATA!$C$4)*F20*('MORTALITY RATES MALE'!D80/1000)*G20</f>
        <v>141.61618000037083</v>
      </c>
      <c r="K21" s="47">
        <v>0</v>
      </c>
      <c r="L21" s="60">
        <f>D20*EXP('EIOPA RATES'!R29)*DATA!$C$15*G21*F21</f>
        <v>52.27740107571789</v>
      </c>
      <c r="M21" s="47">
        <f>DATA!$C$13*((1+DATA!$C$10)^A21)*F21*G21</f>
        <v>2.8842145327092514</v>
      </c>
      <c r="N21" s="47">
        <f t="shared" si="1"/>
        <v>841.0359466676498</v>
      </c>
      <c r="O21" s="26">
        <f>N21*'EIOPA RATES'!H29</f>
        <v>436.25622929779155</v>
      </c>
      <c r="Q21" s="83">
        <f>B20*EXP('EIOPA RATES'!R29)*(DATA!$C$14-DATA!$C$15)</f>
        <v>591.71347898945805</v>
      </c>
      <c r="R21" s="85">
        <f>C20*EXP('EIOPA RATES'!R29)*(DATA!$C$14-DATA!$C$15)</f>
        <v>147.92836974736451</v>
      </c>
      <c r="S21" s="60">
        <f t="shared" si="2"/>
        <v>736.75763420411329</v>
      </c>
      <c r="T21" s="81">
        <f t="shared" si="3"/>
        <v>35.007426341501798</v>
      </c>
    </row>
    <row r="22" spans="1:24" x14ac:dyDescent="0.25">
      <c r="A22" s="53">
        <v>19</v>
      </c>
      <c r="B22" s="44">
        <f>$B21*EXP('EIOPA RATES'!R30)*(1-DATA!$C$14)</f>
        <v>73171.686868025441</v>
      </c>
      <c r="C22" s="47">
        <f>$C21*EXP('EIOPA RATES'!R30)*(1-DATA!$C$14)</f>
        <v>18292.92171700636</v>
      </c>
      <c r="D22" s="26">
        <f t="shared" si="0"/>
        <v>91464.608585031805</v>
      </c>
      <c r="F22" s="44">
        <f>F21*(1-'MORTALITY RATES MALE'!D81/1000)</f>
        <v>0.725725694286669</v>
      </c>
      <c r="G22" s="64">
        <f>(1-DATA!$C$12)*$G21</f>
        <v>4.5599448334722736E-2</v>
      </c>
      <c r="I22" s="58">
        <f>(D22-DATA!$C$11*((1+DATA!$C$10)^A22))*F22*G21*DATA!$C$12</f>
        <v>533.97279898175293</v>
      </c>
      <c r="J22" s="47">
        <f>MAX(D22,DATA!$C$4)*F21*('MORTALITY RATES MALE'!D81/1000)*G21</f>
        <v>133.13761180744001</v>
      </c>
      <c r="K22" s="47">
        <v>0</v>
      </c>
      <c r="L22" s="60">
        <f>D21*EXP('EIOPA RATES'!R30)*DATA!$C$15*G22*F22</f>
        <v>43.328569322320341</v>
      </c>
      <c r="M22" s="47">
        <f>DATA!$C$13*((1+DATA!$C$10)^A22)*F22*G22</f>
        <v>2.4104901208742051</v>
      </c>
      <c r="N22" s="47">
        <f t="shared" si="1"/>
        <v>712.84947023238749</v>
      </c>
      <c r="O22" s="26">
        <f>N22*'EIOPA RATES'!H30</f>
        <v>357.50410423421494</v>
      </c>
      <c r="Q22" s="83">
        <f>B21*EXP('EIOPA RATES'!R30)*(DATA!$C$14-DATA!$C$15)</f>
        <v>598.54140587341863</v>
      </c>
      <c r="R22" s="85">
        <f>C21*EXP('EIOPA RATES'!R30)*(DATA!$C$14-DATA!$C$15)</f>
        <v>149.63535146835466</v>
      </c>
      <c r="S22" s="60">
        <f t="shared" si="2"/>
        <v>745.76626722089907</v>
      </c>
      <c r="T22" s="81">
        <f t="shared" si="3"/>
        <v>29.03460336993081</v>
      </c>
    </row>
    <row r="23" spans="1:24" x14ac:dyDescent="0.25">
      <c r="A23" s="54">
        <v>20</v>
      </c>
      <c r="B23" s="44">
        <f>$B22*EXP('EIOPA RATES'!R31)*(1-DATA!$C$14)</f>
        <v>73823.504841786911</v>
      </c>
      <c r="C23" s="47">
        <f>$C22*EXP('EIOPA RATES'!R31)*(1-DATA!$C$14)</f>
        <v>18455.876210446728</v>
      </c>
      <c r="D23" s="26">
        <f t="shared" si="0"/>
        <v>92279.381052233643</v>
      </c>
      <c r="F23" s="44">
        <f>F22*(1-'MORTALITY RATES MALE'!D82/1000)</f>
        <v>0.69585896860354401</v>
      </c>
      <c r="G23" s="64">
        <f>(1-DATA!$C$12)*$G22</f>
        <v>3.8759531084514326E-2</v>
      </c>
      <c r="I23" s="58">
        <f>(D23-DATA!$C$11*((1+DATA!$C$10)^A23))*F23*G22*DATA!$C$12</f>
        <v>439.07313038830949</v>
      </c>
      <c r="J23" s="47">
        <f>MAX(D23,DATA!$C$4)*F22*('MORTALITY RATES MALE'!D82/1000)*G22</f>
        <v>125.67586254508983</v>
      </c>
      <c r="K23" s="47">
        <v>0</v>
      </c>
      <c r="L23" s="60">
        <f>D22*EXP('EIOPA RATES'!R31)*DATA!$C$15*G23*F23</f>
        <v>35.62817666344003</v>
      </c>
      <c r="M23" s="47">
        <f>DATA!$C$13*((1+DATA!$C$10)^A23)*F23*G23</f>
        <v>2.0038867925817305</v>
      </c>
      <c r="N23" s="47">
        <f t="shared" si="1"/>
        <v>602.38105638942113</v>
      </c>
      <c r="O23" s="26">
        <f>N23*'EIOPA RATES'!H31</f>
        <v>292.84766706611839</v>
      </c>
      <c r="Q23" s="83">
        <f>B22*EXP('EIOPA RATES'!R31)*(DATA!$C$14-DATA!$C$15)</f>
        <v>603.87325023956566</v>
      </c>
      <c r="R23" s="85">
        <f>C22*EXP('EIOPA RATES'!R31)*(DATA!$C$14-DATA!$C$15)</f>
        <v>150.96831255989142</v>
      </c>
      <c r="S23" s="60">
        <f t="shared" si="2"/>
        <v>752.83767600687531</v>
      </c>
      <c r="T23" s="81">
        <f t="shared" si="3"/>
        <v>23.888130502839022</v>
      </c>
    </row>
    <row r="24" spans="1:24" x14ac:dyDescent="0.25">
      <c r="A24" s="53">
        <v>21</v>
      </c>
      <c r="B24" s="44">
        <f>$B23*EXP('EIOPA RATES'!R32)*(1-DATA!$C$14)</f>
        <v>74532.794082093431</v>
      </c>
      <c r="C24" s="47">
        <f>$C23*EXP('EIOPA RATES'!R32)*(1-DATA!$C$14)</f>
        <v>18633.198520523358</v>
      </c>
      <c r="D24" s="26">
        <f t="shared" si="0"/>
        <v>93165.992602616781</v>
      </c>
      <c r="F24" s="44">
        <f>F23*(1-'MORTALITY RATES MALE'!D83/1000)</f>
        <v>0.66379728750090472</v>
      </c>
      <c r="G24" s="64">
        <f>(1-DATA!$C$12)*$G23</f>
        <v>3.2945601421837174E-2</v>
      </c>
      <c r="I24" s="58">
        <f>(D24-DATA!$C$11*((1+DATA!$C$10)^A24))*F24*G23*DATA!$C$12</f>
        <v>359.43580186082806</v>
      </c>
      <c r="J24" s="47">
        <f>MAX(D24,DATA!$C$4)*F23*('MORTALITY RATES MALE'!D83/1000)*G23</f>
        <v>115.77698075242292</v>
      </c>
      <c r="K24" s="47">
        <v>0</v>
      </c>
      <c r="L24" s="60">
        <f>D23*EXP('EIOPA RATES'!R32)*DATA!$C$15*G24*F24</f>
        <v>29.166177174067244</v>
      </c>
      <c r="M24" s="47">
        <f>DATA!$C$13*((1+DATA!$C$10)^A24)*F24*G24</f>
        <v>1.6573205854890232</v>
      </c>
      <c r="N24" s="47">
        <f t="shared" si="1"/>
        <v>506.0362803728072</v>
      </c>
      <c r="O24" s="26">
        <f>N24*'EIOPA RATES'!H32</f>
        <v>238.30778496952328</v>
      </c>
      <c r="Q24" s="83">
        <f>B23*EXP('EIOPA RATES'!R32)*(DATA!$C$14-DATA!$C$15)</f>
        <v>609.67520721548806</v>
      </c>
      <c r="R24" s="85">
        <f>C23*EXP('EIOPA RATES'!R32)*(DATA!$C$14-DATA!$C$15)</f>
        <v>152.41880180387201</v>
      </c>
      <c r="S24" s="60">
        <f t="shared" si="2"/>
        <v>760.43668843387104</v>
      </c>
      <c r="T24" s="81">
        <f t="shared" si="3"/>
        <v>19.564873740986119</v>
      </c>
    </row>
    <row r="25" spans="1:24" x14ac:dyDescent="0.25">
      <c r="A25" s="53">
        <v>22</v>
      </c>
      <c r="B25" s="44">
        <f>$B24*EXP('EIOPA RATES'!R33)*(1-DATA!$C$14)</f>
        <v>75330.206148873156</v>
      </c>
      <c r="C25" s="47">
        <f>$C24*EXP('EIOPA RATES'!R33)*(1-DATA!$C$14)</f>
        <v>18832.551537218289</v>
      </c>
      <c r="D25" s="26">
        <f t="shared" si="0"/>
        <v>94162.757686091441</v>
      </c>
      <c r="F25" s="44">
        <f>F24*(1-'MORTALITY RATES MALE'!D84/1000)</f>
        <v>0.62830694733237769</v>
      </c>
      <c r="G25" s="64">
        <f>(1-DATA!$C$12)*$G24</f>
        <v>2.8003761208561597E-2</v>
      </c>
      <c r="I25" s="58">
        <f>(D25-DATA!$C$11*((1+DATA!$C$10)^A25))*F25*G24*DATA!$C$12</f>
        <v>292.27865492317397</v>
      </c>
      <c r="J25" s="47">
        <f>MAX(D25,DATA!$C$4)*F24*('MORTALITY RATES MALE'!D84/1000)*G24</f>
        <v>110.09986106502861</v>
      </c>
      <c r="K25" s="47">
        <v>0</v>
      </c>
      <c r="L25" s="60">
        <f>D24*EXP('EIOPA RATES'!R33)*DATA!$C$15*G25*F25</f>
        <v>23.71682654640292</v>
      </c>
      <c r="M25" s="47">
        <f>DATA!$C$13*((1+DATA!$C$10)^A25)*F25*G25</f>
        <v>1.3600723470694571</v>
      </c>
      <c r="N25" s="47">
        <f t="shared" si="1"/>
        <v>427.45541488167493</v>
      </c>
      <c r="O25" s="26">
        <f>N25*'EIOPA RATES'!H33</f>
        <v>194.78903199831285</v>
      </c>
      <c r="Q25" s="83">
        <f>B24*EXP('EIOPA RATES'!R33)*(DATA!$C$14-DATA!$C$15)</f>
        <v>616.19800530775581</v>
      </c>
      <c r="R25" s="85">
        <f>C24*EXP('EIOPA RATES'!R33)*(DATA!$C$14-DATA!$C$15)</f>
        <v>154.04950132693895</v>
      </c>
      <c r="S25" s="60">
        <f t="shared" si="2"/>
        <v>768.8874342876253</v>
      </c>
      <c r="T25" s="81">
        <f t="shared" si="3"/>
        <v>15.915931643281265</v>
      </c>
    </row>
    <row r="26" spans="1:24" x14ac:dyDescent="0.25">
      <c r="A26" s="53">
        <v>23</v>
      </c>
      <c r="B26" s="44">
        <f>$B25*EXP('EIOPA RATES'!R34)*(1-DATA!$C$14)</f>
        <v>76216.983330205956</v>
      </c>
      <c r="C26" s="47">
        <f>$C25*EXP('EIOPA RATES'!R34)*(1-DATA!$C$14)</f>
        <v>19054.245832551489</v>
      </c>
      <c r="D26" s="26">
        <f t="shared" si="0"/>
        <v>95271.229162757445</v>
      </c>
      <c r="F26" s="44">
        <f>F25*(1-'MORTALITY RATES MALE'!D85/1000)</f>
        <v>0.59080260194232703</v>
      </c>
      <c r="G26" s="64">
        <f>(1-DATA!$C$12)*$G25</f>
        <v>2.3803197027277356E-2</v>
      </c>
      <c r="I26" s="58">
        <f>(D26-DATA!$C$11*((1+DATA!$C$10)^A26))*F26*G25*DATA!$C$12</f>
        <v>236.35674616653185</v>
      </c>
      <c r="J26" s="47">
        <f>MAX(D26,DATA!$C$4)*F25*('MORTALITY RATES MALE'!D85/1000)*G25</f>
        <v>100.05982147734238</v>
      </c>
      <c r="K26" s="47">
        <v>0</v>
      </c>
      <c r="L26" s="60">
        <f>D25*EXP('EIOPA RATES'!R34)*DATA!$C$15*G26*F26</f>
        <v>19.179118391350539</v>
      </c>
      <c r="M26" s="47">
        <f>DATA!$C$13*((1+DATA!$C$10)^A26)*F26*G26</f>
        <v>1.1087959873747357</v>
      </c>
      <c r="N26" s="47">
        <f t="shared" si="1"/>
        <v>356.70448202259951</v>
      </c>
      <c r="O26" s="26">
        <f>N26*'EIOPA RATES'!H34</f>
        <v>157.12254248340699</v>
      </c>
      <c r="Q26" s="83">
        <f>B25*EXP('EIOPA RATES'!R34)*(DATA!$C$14-DATA!$C$15)</f>
        <v>623.45180638205272</v>
      </c>
      <c r="R26" s="85">
        <f>C25*EXP('EIOPA RATES'!R34)*(DATA!$C$14-DATA!$C$15)</f>
        <v>155.86295159551318</v>
      </c>
      <c r="S26" s="60">
        <f t="shared" si="2"/>
        <v>778.20596199019121</v>
      </c>
      <c r="T26" s="81">
        <f t="shared" si="3"/>
        <v>12.875180277562125</v>
      </c>
    </row>
    <row r="27" spans="1:24" x14ac:dyDescent="0.25">
      <c r="A27" s="53">
        <v>24</v>
      </c>
      <c r="B27" s="44">
        <f>$B26*EXP('EIOPA RATES'!R35)*(1-DATA!$C$14)</f>
        <v>77191.622819449913</v>
      </c>
      <c r="C27" s="47">
        <f>$C26*EXP('EIOPA RATES'!R35)*(1-DATA!$C$14)</f>
        <v>19297.905704862478</v>
      </c>
      <c r="D27" s="26">
        <f t="shared" si="0"/>
        <v>96489.528524312394</v>
      </c>
      <c r="F27" s="44">
        <f>F26*(1-'MORTALITY RATES MALE'!D86/1000)</f>
        <v>0.55137161507307941</v>
      </c>
      <c r="G27" s="64">
        <f>(1-DATA!$C$12)*$G26</f>
        <v>2.0232717473185752E-2</v>
      </c>
      <c r="I27" s="58">
        <f>(D27-DATA!$C$11*((1+DATA!$C$10)^A27))*F27*G26*DATA!$C$12</f>
        <v>189.89184991553421</v>
      </c>
      <c r="J27" s="47">
        <f>MAX(D27,DATA!$C$4)*F26*('MORTALITY RATES MALE'!D86/1000)*G26</f>
        <v>90.563484165049672</v>
      </c>
      <c r="K27" s="47">
        <v>0</v>
      </c>
      <c r="L27" s="60">
        <f>D26*EXP('EIOPA RATES'!R35)*DATA!$C$15*G27*F27</f>
        <v>15.408770506705045</v>
      </c>
      <c r="M27" s="47">
        <f>DATA!$C$13*((1+DATA!$C$10)^A27)*F27*G27</f>
        <v>0.89716587949145066</v>
      </c>
      <c r="N27" s="47">
        <f t="shared" si="1"/>
        <v>296.76127046678039</v>
      </c>
      <c r="O27" s="26">
        <f>N27*'EIOPA RATES'!H35</f>
        <v>126.22854965478034</v>
      </c>
      <c r="Q27" s="83">
        <f>B26*EXP('EIOPA RATES'!R35)*(DATA!$C$14-DATA!$C$15)</f>
        <v>631.42431754151244</v>
      </c>
      <c r="R27" s="85">
        <f>C26*EXP('EIOPA RATES'!R35)*(DATA!$C$14-DATA!$C$15)</f>
        <v>157.85607938537811</v>
      </c>
      <c r="S27" s="60">
        <f t="shared" si="2"/>
        <v>788.38323104739902</v>
      </c>
      <c r="T27" s="81">
        <f t="shared" si="3"/>
        <v>10.347062545113586</v>
      </c>
    </row>
    <row r="28" spans="1:24" x14ac:dyDescent="0.25">
      <c r="A28" s="54">
        <v>25</v>
      </c>
      <c r="B28" s="44">
        <f>$B27*EXP('EIOPA RATES'!R36)*(1-DATA!$C$14)</f>
        <v>78249.673596994922</v>
      </c>
      <c r="C28" s="47">
        <f>$C27*EXP('EIOPA RATES'!R36)*(1-DATA!$C$14)</f>
        <v>19562.418399248731</v>
      </c>
      <c r="D28" s="26">
        <f t="shared" si="0"/>
        <v>97812.09199624366</v>
      </c>
      <c r="F28" s="44">
        <f>F27*(1-'MORTALITY RATES MALE'!D87/1000)</f>
        <v>0.50987157734481936</v>
      </c>
      <c r="G28" s="64">
        <f>(1-DATA!$C$12)*$G27</f>
        <v>1.7197809852207889E-2</v>
      </c>
      <c r="I28" s="58">
        <f>(D28-DATA!$C$11*((1+DATA!$C$10)^A28))*F28*G27*DATA!$C$12</f>
        <v>151.30494209010652</v>
      </c>
      <c r="J28" s="47">
        <f>MAX(D28,DATA!$C$4)*F27*('MORTALITY RATES MALE'!D87/1000)*G27</f>
        <v>82.128758211475557</v>
      </c>
      <c r="K28" s="47">
        <v>0</v>
      </c>
      <c r="L28" s="60">
        <f>D27*EXP('EIOPA RATES'!R36)*DATA!$C$15*G28*F28</f>
        <v>12.277662033713007</v>
      </c>
      <c r="M28" s="47">
        <f>DATA!$C$13*((1+DATA!$C$10)^A28)*F28*G28</f>
        <v>0.71929699217873222</v>
      </c>
      <c r="N28" s="47">
        <f t="shared" si="1"/>
        <v>246.43065932747379</v>
      </c>
      <c r="O28" s="26">
        <f>N28*'EIOPA RATES'!H36</f>
        <v>101.12804254852558</v>
      </c>
      <c r="Q28" s="83">
        <f>B27*EXP('EIOPA RATES'!R36)*(DATA!$C$14-DATA!$C$15)</f>
        <v>640.07912962777027</v>
      </c>
      <c r="R28" s="85">
        <f>C27*EXP('EIOPA RATES'!R36)*(DATA!$C$14-DATA!$C$15)</f>
        <v>160.01978240694257</v>
      </c>
      <c r="S28" s="60">
        <f t="shared" si="2"/>
        <v>799.37961504253406</v>
      </c>
      <c r="T28" s="81">
        <f t="shared" si="3"/>
        <v>8.2464701120706589</v>
      </c>
    </row>
    <row r="29" spans="1:24" x14ac:dyDescent="0.25">
      <c r="A29" s="53">
        <v>26</v>
      </c>
      <c r="B29" s="44">
        <f>$B28*EXP('EIOPA RATES'!R37)*(1-DATA!$C$14)</f>
        <v>79363.57148170819</v>
      </c>
      <c r="C29" s="47">
        <f>$C28*EXP('EIOPA RATES'!R37)*(1-DATA!$C$14)</f>
        <v>19840.892870427047</v>
      </c>
      <c r="D29" s="26">
        <f t="shared" si="0"/>
        <v>99204.464352135241</v>
      </c>
      <c r="F29" s="44">
        <f>F28*(1-'MORTALITY RATES MALE'!D88/1000)</f>
        <v>0.46754646467894379</v>
      </c>
      <c r="G29" s="64">
        <f>(1-DATA!$C$12)*$G28</f>
        <v>1.4618138374376706E-2</v>
      </c>
      <c r="I29" s="58">
        <f>(D29-DATA!$C$11*((1+DATA!$C$10)^A29))*F29*G28*DATA!$C$12</f>
        <v>119.61175271689842</v>
      </c>
      <c r="J29" s="47">
        <f>MAX(D29,DATA!$C$4)*F28*('MORTALITY RATES MALE'!D88/1000)*G28</f>
        <v>72.210854166944102</v>
      </c>
      <c r="K29" s="47">
        <v>0</v>
      </c>
      <c r="L29" s="60">
        <f>D28*EXP('EIOPA RATES'!R37)*DATA!$C$15*G29*F29</f>
        <v>9.7059319802089981</v>
      </c>
      <c r="M29" s="47">
        <f>DATA!$C$13*((1+DATA!$C$10)^A29)*F29*G29</f>
        <v>0.5718621018676151</v>
      </c>
      <c r="N29" s="47">
        <f t="shared" si="1"/>
        <v>202.10040096591914</v>
      </c>
      <c r="O29" s="26">
        <f>N29*'EIOPA RATES'!H37</f>
        <v>79.973153811290061</v>
      </c>
      <c r="Q29" s="83">
        <f>B28*EXP('EIOPA RATES'!R37)*(DATA!$C$14-DATA!$C$15)</f>
        <v>649.190768766529</v>
      </c>
      <c r="R29" s="85">
        <f>C28*EXP('EIOPA RATES'!R37)*(DATA!$C$14-DATA!$C$15)</f>
        <v>162.29769219163225</v>
      </c>
      <c r="S29" s="60">
        <f t="shared" si="2"/>
        <v>810.9165988562936</v>
      </c>
      <c r="T29" s="81">
        <f t="shared" si="3"/>
        <v>6.5203980746115473</v>
      </c>
    </row>
    <row r="30" spans="1:24" x14ac:dyDescent="0.25">
      <c r="A30" s="53">
        <v>27</v>
      </c>
      <c r="B30" s="44">
        <f>$B29*EXP('EIOPA RATES'!R38)*(1-DATA!$C$14)</f>
        <v>80560.925961561603</v>
      </c>
      <c r="C30" s="47">
        <f>$C29*EXP('EIOPA RATES'!R38)*(1-DATA!$C$14)</f>
        <v>20140.231490390401</v>
      </c>
      <c r="D30" s="26">
        <f t="shared" si="0"/>
        <v>100701.15745195201</v>
      </c>
      <c r="F30" s="44">
        <f>F29*(1-'MORTALITY RATES MALE'!D89/1000)</f>
        <v>0.42382320714490646</v>
      </c>
      <c r="G30" s="64">
        <f>(1-DATA!$C$12)*$G29</f>
        <v>1.24254176182202E-2</v>
      </c>
      <c r="I30" s="58">
        <f>(D30-DATA!$C$11*((1+DATA!$C$10)^A30))*F30*G29*DATA!$C$12</f>
        <v>93.552473057447315</v>
      </c>
      <c r="J30" s="47">
        <f>MAX(D30,DATA!$C$4)*F29*('MORTALITY RATES MALE'!D89/1000)*G29</f>
        <v>64.36340950973225</v>
      </c>
      <c r="K30" s="47">
        <v>0</v>
      </c>
      <c r="L30" s="60">
        <f>D29*EXP('EIOPA RATES'!R38)*DATA!$C$15*G30*F30</f>
        <v>7.591356222278355</v>
      </c>
      <c r="M30" s="47">
        <f>DATA!$C$13*((1+DATA!$C$10)^A30)*F30*G30</f>
        <v>0.44943860072756536</v>
      </c>
      <c r="N30" s="47">
        <f t="shared" si="1"/>
        <v>165.95667739018549</v>
      </c>
      <c r="O30" s="26">
        <f>N30*'EIOPA RATES'!H38</f>
        <v>63.271391848486047</v>
      </c>
      <c r="Q30" s="83">
        <f>B29*EXP('EIOPA RATES'!R38)*(DATA!$C$14-DATA!$C$15)</f>
        <v>658.98507944017661</v>
      </c>
      <c r="R30" s="85">
        <f>C29*EXP('EIOPA RATES'!R38)*(DATA!$C$14-DATA!$C$15)</f>
        <v>164.74626986004415</v>
      </c>
      <c r="S30" s="60">
        <f t="shared" si="2"/>
        <v>823.2819106994931</v>
      </c>
      <c r="T30" s="81">
        <f t="shared" si="3"/>
        <v>5.1006482547958214</v>
      </c>
    </row>
    <row r="31" spans="1:24" x14ac:dyDescent="0.25">
      <c r="A31" s="53">
        <v>28</v>
      </c>
      <c r="B31" s="44">
        <f>$B30*EXP('EIOPA RATES'!R39)*(1-DATA!$C$14)</f>
        <v>81807.905084979211</v>
      </c>
      <c r="C31" s="47">
        <f>$C30*EXP('EIOPA RATES'!R39)*(1-DATA!$C$14)</f>
        <v>20451.976271244803</v>
      </c>
      <c r="D31" s="26">
        <f t="shared" si="0"/>
        <v>102259.88135622401</v>
      </c>
      <c r="F31" s="44">
        <f>F30*(1-'MORTALITY RATES MALE'!D90/1000)</f>
        <v>0.37851190781931843</v>
      </c>
      <c r="G31" s="64">
        <f>(1-DATA!$C$12)*$G30</f>
        <v>1.0561604975487169E-2</v>
      </c>
      <c r="I31" s="58">
        <f>(D31-DATA!$C$11*((1+DATA!$C$10)^A31))*F31*G30*DATA!$C$12</f>
        <v>72.117253361888089</v>
      </c>
      <c r="J31" s="47">
        <f>MAX(D31,DATA!$C$4)*F30*('MORTALITY RATES MALE'!D90/1000)*G30</f>
        <v>57.573521602907981</v>
      </c>
      <c r="K31" s="47">
        <v>0</v>
      </c>
      <c r="L31" s="60">
        <f>D30*EXP('EIOPA RATES'!R39)*DATA!$C$15*G31*F31</f>
        <v>5.8519948084288114</v>
      </c>
      <c r="M31" s="47">
        <f>DATA!$C$13*((1+DATA!$C$10)^A31)*F31*G31</f>
        <v>0.34800403576014166</v>
      </c>
      <c r="N31" s="47">
        <f t="shared" si="1"/>
        <v>135.89077380898502</v>
      </c>
      <c r="O31" s="26">
        <f>N31*'EIOPA RATES'!H39</f>
        <v>49.896566430598064</v>
      </c>
      <c r="Q31" s="83">
        <f>B30*EXP('EIOPA RATES'!R39)*(DATA!$C$14-DATA!$C$15)</f>
        <v>669.18531766854142</v>
      </c>
      <c r="R31" s="85">
        <f>C30*EXP('EIOPA RATES'!R39)*(DATA!$C$14-DATA!$C$15)</f>
        <v>167.29632941713535</v>
      </c>
      <c r="S31" s="60">
        <f t="shared" si="2"/>
        <v>836.1336430499166</v>
      </c>
      <c r="T31" s="81">
        <f t="shared" si="3"/>
        <v>3.9324774352982845</v>
      </c>
    </row>
    <row r="32" spans="1:24" x14ac:dyDescent="0.25">
      <c r="A32" s="53">
        <v>29</v>
      </c>
      <c r="B32" s="44">
        <f>$B31*EXP('EIOPA RATES'!R40)*(1-DATA!$C$14)</f>
        <v>83131.902679011284</v>
      </c>
      <c r="C32" s="47">
        <f>$C31*EXP('EIOPA RATES'!R40)*(1-DATA!$C$14)</f>
        <v>20782.975669752821</v>
      </c>
      <c r="D32" s="26">
        <f t="shared" si="0"/>
        <v>103914.8783487641</v>
      </c>
      <c r="F32" s="44">
        <f>F31*(1-'MORTALITY RATES MALE'!D91/1000)</f>
        <v>0.33229496418945542</v>
      </c>
      <c r="G32" s="64">
        <f>(1-DATA!$C$12)*$G31</f>
        <v>8.9773642291640938E-3</v>
      </c>
      <c r="I32" s="58">
        <f>(D32-DATA!$C$11*((1+DATA!$C$10)^A32))*F32*G31*DATA!$C$12</f>
        <v>54.685754715708924</v>
      </c>
      <c r="J32" s="47">
        <f>MAX(D32,DATA!$C$4)*F31*('MORTALITY RATES MALE'!D91/1000)*G31</f>
        <v>50.723460571794675</v>
      </c>
      <c r="K32" s="47">
        <v>0</v>
      </c>
      <c r="L32" s="60">
        <f>D31*EXP('EIOPA RATES'!R40)*DATA!$C$15*G32*F32</f>
        <v>4.4375117894279672</v>
      </c>
      <c r="M32" s="47">
        <f>DATA!$C$13*((1+DATA!$C$10)^A32)*F32*G32</f>
        <v>0.26487903826969583</v>
      </c>
      <c r="N32" s="47">
        <f t="shared" si="1"/>
        <v>110.11160611520127</v>
      </c>
      <c r="O32" s="26">
        <f>N32*'EIOPA RATES'!H40</f>
        <v>38.911698904903027</v>
      </c>
      <c r="Q32" s="83">
        <f>B31*EXP('EIOPA RATES'!R40)*(DATA!$C$14-DATA!$C$15)</f>
        <v>680.01556383649302</v>
      </c>
      <c r="R32" s="85">
        <f>C31*EXP('EIOPA RATES'!R40)*(DATA!$C$14-DATA!$C$15)</f>
        <v>170.00389095912325</v>
      </c>
      <c r="S32" s="60">
        <f t="shared" si="2"/>
        <v>849.75457575734663</v>
      </c>
      <c r="T32" s="81">
        <f t="shared" si="3"/>
        <v>2.982271591941235</v>
      </c>
    </row>
    <row r="33" spans="1:20" x14ac:dyDescent="0.25">
      <c r="A33" s="54">
        <v>30</v>
      </c>
      <c r="B33" s="44">
        <f>$B32*EXP('EIOPA RATES'!R41)*(1-DATA!$C$14)</f>
        <v>84491.981114151669</v>
      </c>
      <c r="C33" s="47">
        <f>$C32*EXP('EIOPA RATES'!R41)*(1-DATA!$C$14)</f>
        <v>21122.995278537917</v>
      </c>
      <c r="D33" s="26">
        <f t="shared" si="0"/>
        <v>105614.97639268958</v>
      </c>
      <c r="F33" s="44">
        <f>F32*(1-'MORTALITY RATES MALE'!D92/1000)</f>
        <v>0.28638541758610514</v>
      </c>
      <c r="G33" s="64">
        <f>(1-DATA!$C$12)*$G32</f>
        <v>7.6307595947894798E-3</v>
      </c>
      <c r="I33" s="58">
        <f>(D33-DATA!$C$11*((1+DATA!$C$10)^A33))*F33*G32*DATA!$C$12</f>
        <v>40.716226122813211</v>
      </c>
      <c r="J33" s="47">
        <f>MAX(D33,DATA!$C$4)*F32*('MORTALITY RATES MALE'!D92/1000)*G32</f>
        <v>43.528866256694791</v>
      </c>
      <c r="K33" s="47">
        <v>0</v>
      </c>
      <c r="L33" s="60">
        <f>D32*EXP('EIOPA RATES'!R41)*DATA!$C$15*G33*F33</f>
        <v>3.3039491837008357</v>
      </c>
      <c r="M33" s="47">
        <f>DATA!$C$13*((1+DATA!$C$10)^A33)*F33*G33</f>
        <v>0.19792188980394515</v>
      </c>
      <c r="N33" s="47">
        <f t="shared" si="1"/>
        <v>87.746963453012796</v>
      </c>
      <c r="O33" s="26">
        <f>N33*'EIOPA RATES'!H41</f>
        <v>29.838038752885829</v>
      </c>
      <c r="Q33" s="83">
        <f>B32*EXP('EIOPA RATES'!R41)*(DATA!$C$14-DATA!$C$15)</f>
        <v>691.14094980901154</v>
      </c>
      <c r="R33" s="85">
        <f>C32*EXP('EIOPA RATES'!R41)*(DATA!$C$14-DATA!$C$15)</f>
        <v>172.78523745225289</v>
      </c>
      <c r="S33" s="60">
        <f t="shared" si="2"/>
        <v>863.72826537146045</v>
      </c>
      <c r="T33" s="81">
        <f t="shared" si="3"/>
        <v>2.2206334539222343</v>
      </c>
    </row>
    <row r="34" spans="1:20" x14ac:dyDescent="0.25">
      <c r="A34" s="53">
        <v>31</v>
      </c>
      <c r="B34" s="44">
        <f>$B33*EXP('EIOPA RATES'!R42)*(1-DATA!$C$14)</f>
        <v>85940.585469711572</v>
      </c>
      <c r="C34" s="47">
        <f>$C33*EXP('EIOPA RATES'!R42)*(1-DATA!$C$14)</f>
        <v>21485.146367427893</v>
      </c>
      <c r="D34" s="26">
        <f t="shared" si="0"/>
        <v>107425.73183713946</v>
      </c>
      <c r="F34" s="44">
        <f>F33*(1-'MORTALITY RATES MALE'!D93/1000)</f>
        <v>0.24178105776446565</v>
      </c>
      <c r="G34" s="64">
        <f>(1-DATA!$C$12)*$G33</f>
        <v>6.486145655571058E-3</v>
      </c>
      <c r="I34" s="58">
        <f>(D34-DATA!$C$11*((1+DATA!$C$10)^A34))*F34*G33*DATA!$C$12</f>
        <v>29.719411992954971</v>
      </c>
      <c r="J34" s="47">
        <f>MAX(D34,DATA!$C$4)*F33*('MORTALITY RATES MALE'!D93/1000)*G33</f>
        <v>36.563974973784369</v>
      </c>
      <c r="K34" s="47">
        <v>0</v>
      </c>
      <c r="L34" s="60">
        <f>D33*EXP('EIOPA RATES'!R42)*DATA!$C$15*G34*F34</f>
        <v>2.4116066472552409</v>
      </c>
      <c r="M34" s="47">
        <f>DATA!$C$13*((1+DATA!$C$10)^A34)*F34*G34</f>
        <v>0.14487194783285653</v>
      </c>
      <c r="N34" s="47">
        <f t="shared" si="1"/>
        <v>68.839865561827438</v>
      </c>
      <c r="O34" s="26">
        <f>N34*'EIOPA RATES'!H42</f>
        <v>22.507861336897758</v>
      </c>
      <c r="Q34" s="83">
        <f>B33*EXP('EIOPA RATES'!R42)*(DATA!$C$14-DATA!$C$15)</f>
        <v>702.99047418986959</v>
      </c>
      <c r="R34" s="85">
        <f>C33*EXP('EIOPA RATES'!R42)*(DATA!$C$14-DATA!$C$15)</f>
        <v>175.7476185474674</v>
      </c>
      <c r="S34" s="60">
        <f t="shared" si="2"/>
        <v>878.59322078950413</v>
      </c>
      <c r="T34" s="81">
        <f t="shared" si="3"/>
        <v>1.620980881371493</v>
      </c>
    </row>
    <row r="35" spans="1:20" x14ac:dyDescent="0.25">
      <c r="A35" s="53">
        <v>32</v>
      </c>
      <c r="B35" s="44">
        <f>$B34*EXP('EIOPA RATES'!R43)*(1-DATA!$C$14)</f>
        <v>87405.566811259443</v>
      </c>
      <c r="C35" s="47">
        <f>$C34*EXP('EIOPA RATES'!R43)*(1-DATA!$C$14)</f>
        <v>21851.391702814861</v>
      </c>
      <c r="D35" s="26">
        <f t="shared" si="0"/>
        <v>109256.9585140743</v>
      </c>
      <c r="F35" s="44">
        <f>F34*(1-'MORTALITY RATES MALE'!D94/1000)</f>
        <v>0.19953762503048048</v>
      </c>
      <c r="G35" s="64">
        <f>(1-DATA!$C$12)*$G34</f>
        <v>5.5132238072353994E-3</v>
      </c>
      <c r="I35" s="58">
        <f>(D35-DATA!$C$11*((1+DATA!$C$10)^A35))*F35*G34*DATA!$C$12</f>
        <v>21.203229559349364</v>
      </c>
      <c r="J35" s="47">
        <f>MAX(D35,DATA!$C$4)*F34*('MORTALITY RATES MALE'!D94/1000)*G34</f>
        <v>29.936085166538454</v>
      </c>
      <c r="K35" s="47">
        <v>0</v>
      </c>
      <c r="L35" s="60">
        <f>D34*EXP('EIOPA RATES'!R43)*DATA!$C$15*G35*F35</f>
        <v>1.7205555903013867</v>
      </c>
      <c r="M35" s="47">
        <f>DATA!$C$13*((1+DATA!$C$10)^A35)*F35*G35</f>
        <v>0.10365873923331376</v>
      </c>
      <c r="N35" s="47">
        <f t="shared" si="1"/>
        <v>52.963529055422512</v>
      </c>
      <c r="O35" s="26">
        <f>N35*'EIOPA RATES'!H43</f>
        <v>16.652107349360712</v>
      </c>
      <c r="Q35" s="83">
        <f>B34*EXP('EIOPA RATES'!R43)*(DATA!$C$14-DATA!$C$15)</f>
        <v>714.9739616462939</v>
      </c>
      <c r="R35" s="85">
        <f>C34*EXP('EIOPA RATES'!R43)*(DATA!$C$14-DATA!$C$15)</f>
        <v>178.74349041157348</v>
      </c>
      <c r="S35" s="60">
        <f t="shared" si="2"/>
        <v>893.61379331863407</v>
      </c>
      <c r="T35" s="81">
        <f t="shared" si="3"/>
        <v>1.1565418688329547</v>
      </c>
    </row>
    <row r="36" spans="1:20" x14ac:dyDescent="0.25">
      <c r="A36" s="53">
        <v>33</v>
      </c>
      <c r="B36" s="44">
        <f>$B35*EXP('EIOPA RATES'!R44)*(1-DATA!$C$14)</f>
        <v>88940.944620002992</v>
      </c>
      <c r="C36" s="47">
        <f>$C35*EXP('EIOPA RATES'!R44)*(1-DATA!$C$14)</f>
        <v>22235.236155000748</v>
      </c>
      <c r="D36" s="26">
        <f t="shared" si="0"/>
        <v>111176.18077500374</v>
      </c>
      <c r="F36" s="44">
        <f>F35*(1-'MORTALITY RATES MALE'!D95/1000)</f>
        <v>0.16076360942014253</v>
      </c>
      <c r="G36" s="64">
        <f>(1-DATA!$C$12)*$G35</f>
        <v>4.6862402361500894E-3</v>
      </c>
      <c r="I36" s="58">
        <f>(D36-DATA!$C$11*((1+DATA!$C$10)^A36))*F36*G35*DATA!$C$12</f>
        <v>14.775635748130957</v>
      </c>
      <c r="J36" s="47">
        <f>MAX(D36,DATA!$C$4)*F35*('MORTALITY RATES MALE'!D95/1000)*G35</f>
        <v>23.766112815729507</v>
      </c>
      <c r="K36" s="47">
        <v>0</v>
      </c>
      <c r="L36" s="60">
        <f>D35*EXP('EIOPA RATES'!R44)*DATA!$C$15*G36*F36</f>
        <v>1.1989835604722043</v>
      </c>
      <c r="M36" s="47">
        <f>DATA!$C$13*((1+DATA!$C$10)^A36)*F36*G36</f>
        <v>7.2408236326151537E-2</v>
      </c>
      <c r="N36" s="47">
        <f t="shared" si="1"/>
        <v>39.813140360658828</v>
      </c>
      <c r="O36" s="26">
        <f>N36*'EIOPA RATES'!H44</f>
        <v>12.030811778200302</v>
      </c>
      <c r="Q36" s="83">
        <f>B35*EXP('EIOPA RATES'!R44)*(DATA!$C$14-DATA!$C$15)</f>
        <v>727.53328932517775</v>
      </c>
      <c r="R36" s="85">
        <f>C35*EXP('EIOPA RATES'!R44)*(DATA!$C$14-DATA!$C$15)</f>
        <v>181.88332233129444</v>
      </c>
      <c r="S36" s="60">
        <f t="shared" si="2"/>
        <v>909.34420342014607</v>
      </c>
      <c r="T36" s="81">
        <f t="shared" si="3"/>
        <v>0.80597519109967053</v>
      </c>
    </row>
    <row r="37" spans="1:20" x14ac:dyDescent="0.25">
      <c r="A37" s="53">
        <v>34</v>
      </c>
      <c r="B37" s="44">
        <f>$B36*EXP('EIOPA RATES'!R45)*(1-DATA!$C$14)</f>
        <v>90552.14618271013</v>
      </c>
      <c r="C37" s="47">
        <f>$C36*EXP('EIOPA RATES'!R45)*(1-DATA!$C$14)</f>
        <v>22638.036545677533</v>
      </c>
      <c r="D37" s="26">
        <f t="shared" si="0"/>
        <v>113190.18272838766</v>
      </c>
      <c r="F37" s="44">
        <f>F36*(1-'MORTALITY RATES MALE'!D96/1000)</f>
        <v>0.12646144753308092</v>
      </c>
      <c r="G37" s="64">
        <f>(1-DATA!$C$12)*$G36</f>
        <v>3.9833042007275761E-3</v>
      </c>
      <c r="I37" s="58">
        <f>(D37-DATA!$C$11*((1+DATA!$C$10)^A37))*F37*G36*DATA!$C$12</f>
        <v>10.058477170921606</v>
      </c>
      <c r="J37" s="47">
        <f>MAX(D37,DATA!$C$4)*F36*('MORTALITY RATES MALE'!D96/1000)*G36</f>
        <v>18.195114873881629</v>
      </c>
      <c r="K37" s="47">
        <v>0</v>
      </c>
      <c r="L37" s="60">
        <f>D36*EXP('EIOPA RATES'!R45)*DATA!$C$15*G37*F37</f>
        <v>0.81620559000497916</v>
      </c>
      <c r="M37" s="47">
        <f>DATA!$C$13*((1+DATA!$C$10)^A37)*F37*G37</f>
        <v>4.9382999718246806E-2</v>
      </c>
      <c r="N37" s="47">
        <f t="shared" si="1"/>
        <v>29.119180634526462</v>
      </c>
      <c r="O37" s="26">
        <f>N37*'EIOPA RATES'!H45</f>
        <v>8.4525839390549482</v>
      </c>
      <c r="Q37" s="83">
        <f>B36*EXP('EIOPA RATES'!R45)*(DATA!$C$14-DATA!$C$15)</f>
        <v>740.71285221030769</v>
      </c>
      <c r="R37" s="85">
        <f>C36*EXP('EIOPA RATES'!R45)*(DATA!$C$14-DATA!$C$15)</f>
        <v>185.17821305257692</v>
      </c>
      <c r="S37" s="60">
        <f t="shared" si="2"/>
        <v>925.84168226316638</v>
      </c>
      <c r="T37" s="81">
        <f t="shared" si="3"/>
        <v>0.54868037455538354</v>
      </c>
    </row>
    <row r="38" spans="1:20" x14ac:dyDescent="0.25">
      <c r="A38" s="54">
        <v>35</v>
      </c>
      <c r="B38" s="44">
        <f>$B37*EXP('EIOPA RATES'!R46)*(1-DATA!$C$14)</f>
        <v>92182.718451416542</v>
      </c>
      <c r="C38" s="47">
        <f>$C37*EXP('EIOPA RATES'!R46)*(1-DATA!$C$14)</f>
        <v>23045.679612854135</v>
      </c>
      <c r="D38" s="26">
        <f t="shared" si="0"/>
        <v>115228.39806427067</v>
      </c>
      <c r="F38" s="44">
        <f>F37*(1-'MORTALITY RATES MALE'!D97/1000)</f>
        <v>9.6521773177263584E-2</v>
      </c>
      <c r="G38" s="64">
        <f>(1-DATA!$C$12)*$G37</f>
        <v>3.3858085706184394E-3</v>
      </c>
      <c r="I38" s="58">
        <f>(D38-DATA!$C$11*((1+DATA!$C$10)^A38))*F38*G37*DATA!$C$12</f>
        <v>6.6430691294134707</v>
      </c>
      <c r="J38" s="47">
        <f>MAX(D38,DATA!$C$4)*F37*('MORTALITY RATES MALE'!D97/1000)*G37</f>
        <v>13.742004008506495</v>
      </c>
      <c r="K38" s="47">
        <v>0</v>
      </c>
      <c r="L38" s="60">
        <f>D37*EXP('EIOPA RATES'!R46)*DATA!$C$15*G38*F38</f>
        <v>0.53905911847840571</v>
      </c>
      <c r="M38" s="47">
        <f>DATA!$C$13*((1+DATA!$C$10)^A38)*F38*G38</f>
        <v>3.267861995453851E-2</v>
      </c>
      <c r="N38" s="47">
        <f t="shared" si="1"/>
        <v>20.956810876352911</v>
      </c>
      <c r="O38" s="26">
        <f>N38*'EIOPA RATES'!H46</f>
        <v>5.8441805892735816</v>
      </c>
      <c r="Q38" s="83">
        <f>B37*EXP('EIOPA RATES'!R46)*(DATA!$C$14-DATA!$C$15)</f>
        <v>754.05086667825378</v>
      </c>
      <c r="R38" s="85">
        <f>C37*EXP('EIOPA RATES'!R46)*(DATA!$C$14-DATA!$C$15)</f>
        <v>188.51271666956345</v>
      </c>
      <c r="S38" s="60">
        <f t="shared" si="2"/>
        <v>942.53090472786266</v>
      </c>
      <c r="T38" s="81">
        <f t="shared" si="3"/>
        <v>0.36238012055985552</v>
      </c>
    </row>
    <row r="39" spans="1:20" x14ac:dyDescent="0.25">
      <c r="A39" s="53">
        <v>36</v>
      </c>
      <c r="B39" s="44">
        <f>$B38*EXP('EIOPA RATES'!R47)*(1-DATA!$C$14)</f>
        <v>93862.523277043729</v>
      </c>
      <c r="C39" s="47">
        <f>$C38*EXP('EIOPA RATES'!R47)*(1-DATA!$C$14)</f>
        <v>23465.630819260932</v>
      </c>
      <c r="D39" s="26">
        <f t="shared" si="0"/>
        <v>117328.15409630466</v>
      </c>
      <c r="F39" s="44">
        <f>F38*(1-'MORTALITY RATES MALE'!D98/1000)</f>
        <v>7.1734046529360204E-2</v>
      </c>
      <c r="G39" s="64">
        <f>(1-DATA!$C$12)*$G38</f>
        <v>2.8779372850256733E-3</v>
      </c>
      <c r="I39" s="58">
        <f>(D39-DATA!$C$11*((1+DATA!$C$10)^A39))*F39*G38*DATA!$C$12</f>
        <v>4.2729733740216149</v>
      </c>
      <c r="J39" s="47">
        <f>MAX(D39,DATA!$C$4)*F38*('MORTALITY RATES MALE'!D98/1000)*G38</f>
        <v>9.8469410115698892</v>
      </c>
      <c r="K39" s="47">
        <v>0</v>
      </c>
      <c r="L39" s="60">
        <f>D38*EXP('EIOPA RATES'!R47)*DATA!$C$15*G39*F39</f>
        <v>0.3467353133932391</v>
      </c>
      <c r="M39" s="47">
        <f>DATA!$C$13*((1+DATA!$C$10)^A39)*F39*G39</f>
        <v>2.1056338013032364E-2</v>
      </c>
      <c r="N39" s="47">
        <f t="shared" si="1"/>
        <v>14.487706036997775</v>
      </c>
      <c r="O39" s="26">
        <f>N39*'EIOPA RATES'!H47</f>
        <v>3.8805581853349906</v>
      </c>
      <c r="Q39" s="83">
        <f>B38*EXP('EIOPA RATES'!R47)*(DATA!$C$14-DATA!$C$15)</f>
        <v>767.79160144821026</v>
      </c>
      <c r="R39" s="85">
        <f>C38*EXP('EIOPA RATES'!R47)*(DATA!$C$14-DATA!$C$15)</f>
        <v>191.94790036205256</v>
      </c>
      <c r="S39" s="60">
        <f t="shared" si="2"/>
        <v>959.71844547224975</v>
      </c>
      <c r="T39" s="81">
        <f t="shared" si="3"/>
        <v>0.23309425623240576</v>
      </c>
    </row>
    <row r="40" spans="1:20" x14ac:dyDescent="0.25">
      <c r="A40" s="53">
        <v>37</v>
      </c>
      <c r="B40" s="44">
        <f>$B39*EXP('EIOPA RATES'!R48)*(1-DATA!$C$14)</f>
        <v>95593.172452227038</v>
      </c>
      <c r="C40" s="47">
        <f>$C39*EXP('EIOPA RATES'!R48)*(1-DATA!$C$14)</f>
        <v>23898.293113056759</v>
      </c>
      <c r="D40" s="26">
        <f t="shared" si="0"/>
        <v>119491.4655652838</v>
      </c>
      <c r="F40" s="44">
        <f>F39*(1-'MORTALITY RATES MALE'!D99/1000)</f>
        <v>5.1795523104075224E-2</v>
      </c>
      <c r="G40" s="64">
        <f>(1-DATA!$C$12)*$G39</f>
        <v>2.4462466922718223E-3</v>
      </c>
      <c r="I40" s="58">
        <f>(D40-DATA!$C$11*((1+DATA!$C$10)^A40))*F40*G39*DATA!$C$12</f>
        <v>2.6708556941768982</v>
      </c>
      <c r="J40" s="47">
        <f>MAX(D40,DATA!$C$4)*F39*('MORTALITY RATES MALE'!D99/1000)*G39</f>
        <v>6.8566377654947956</v>
      </c>
      <c r="K40" s="47">
        <v>0</v>
      </c>
      <c r="L40" s="60">
        <f>D39*EXP('EIOPA RATES'!R48)*DATA!$C$15*G40*F40</f>
        <v>0.21672975680095391</v>
      </c>
      <c r="M40" s="47">
        <f>DATA!$C$13*((1+DATA!$C$10)^A40)*F40*G40</f>
        <v>1.3181621422440403E-2</v>
      </c>
      <c r="N40" s="47">
        <f t="shared" si="1"/>
        <v>9.7574048378950877</v>
      </c>
      <c r="O40" s="26">
        <f>N40*'EIOPA RATES'!H48</f>
        <v>2.5097652612409616</v>
      </c>
      <c r="Q40" s="83">
        <f>B39*EXP('EIOPA RATES'!R48)*(DATA!$C$14-DATA!$C$15)</f>
        <v>781.9482409180124</v>
      </c>
      <c r="R40" s="85">
        <f>C39*EXP('EIOPA RATES'!R48)*(DATA!$C$14-DATA!$C$15)</f>
        <v>195.4870602295031</v>
      </c>
      <c r="S40" s="60">
        <f t="shared" si="2"/>
        <v>977.42211952609307</v>
      </c>
      <c r="T40" s="81">
        <f t="shared" si="3"/>
        <v>0.14569871193224032</v>
      </c>
    </row>
    <row r="41" spans="1:20" x14ac:dyDescent="0.25">
      <c r="A41" s="53">
        <v>38</v>
      </c>
      <c r="B41" s="44">
        <f>$B40*EXP('EIOPA RATES'!R49)*(1-DATA!$C$14)</f>
        <v>97376.339731850603</v>
      </c>
      <c r="C41" s="47">
        <f>$C40*EXP('EIOPA RATES'!R49)*(1-DATA!$C$14)</f>
        <v>24344.084932962651</v>
      </c>
      <c r="D41" s="26">
        <f t="shared" si="0"/>
        <v>121720.42466481325</v>
      </c>
      <c r="F41" s="44">
        <f>F40*(1-'MORTALITY RATES MALE'!D100/1000)</f>
        <v>3.6298378212799652E-2</v>
      </c>
      <c r="G41" s="64">
        <f>(1-DATA!$C$12)*$G40</f>
        <v>2.0793096884310488E-3</v>
      </c>
      <c r="I41" s="58">
        <f>(D41-DATA!$C$11*((1+DATA!$C$10)^A41))*F41*G40*DATA!$C$12</f>
        <v>1.6206555416842054</v>
      </c>
      <c r="J41" s="47">
        <f>MAX(D41,DATA!$C$4)*F40*('MORTALITY RATES MALE'!D100/1000)*G40</f>
        <v>4.6144017543871838</v>
      </c>
      <c r="K41" s="47">
        <v>0</v>
      </c>
      <c r="L41" s="60">
        <f>D40*EXP('EIOPA RATES'!R49)*DATA!$C$15*G41*F41</f>
        <v>0.13151007892202857</v>
      </c>
      <c r="M41" s="47">
        <f>DATA!$C$13*((1+DATA!$C$10)^A41)*F41*G41</f>
        <v>8.0090854994577156E-3</v>
      </c>
      <c r="N41" s="47">
        <f t="shared" si="1"/>
        <v>6.3745764604928752</v>
      </c>
      <c r="O41" s="26">
        <f>N41*'EIOPA RATES'!H49</f>
        <v>1.5742090244479126</v>
      </c>
      <c r="Q41" s="83">
        <f>B40*EXP('EIOPA RATES'!R49)*(DATA!$C$14-DATA!$C$15)</f>
        <v>796.53447633415612</v>
      </c>
      <c r="R41" s="85">
        <f>C40*EXP('EIOPA RATES'!R49)*(DATA!$C$14-DATA!$C$15)</f>
        <v>199.13361908353903</v>
      </c>
      <c r="S41" s="60">
        <f t="shared" si="2"/>
        <v>995.66008633219576</v>
      </c>
      <c r="T41" s="81">
        <f t="shared" si="3"/>
        <v>8.8409425925393262E-2</v>
      </c>
    </row>
    <row r="42" spans="1:20" x14ac:dyDescent="0.25">
      <c r="A42" s="53">
        <v>39</v>
      </c>
      <c r="B42" s="44">
        <f>$B41*EXP('EIOPA RATES'!R50)*(1-DATA!$C$14)</f>
        <v>99213.763395543283</v>
      </c>
      <c r="C42" s="47">
        <f>$C41*EXP('EIOPA RATES'!R50)*(1-DATA!$C$14)</f>
        <v>24803.440848885821</v>
      </c>
      <c r="D42" s="26">
        <f t="shared" si="0"/>
        <v>124017.2042444291</v>
      </c>
      <c r="F42" s="44">
        <f>F41*(1-'MORTALITY RATES MALE'!D101/1000)</f>
        <v>2.4642309427137556E-2</v>
      </c>
      <c r="G42" s="64">
        <f>(1-DATA!$C$12)*$G41</f>
        <v>1.7674132351663914E-3</v>
      </c>
      <c r="I42" s="58">
        <f>(D42-DATA!$C$11*((1+DATA!$C$10)^A42))*F42*G41*DATA!$C$12</f>
        <v>0.95284473611015774</v>
      </c>
      <c r="J42" s="47">
        <f>MAX(D42,DATA!$C$4)*F41*('MORTALITY RATES MALE'!D101/1000)*G41</f>
        <v>3.0057524896163139</v>
      </c>
      <c r="K42" s="47">
        <v>0</v>
      </c>
      <c r="L42" s="60">
        <f>D41*EXP('EIOPA RATES'!R50)*DATA!$C$15*G42*F42</f>
        <v>7.7319783096120906E-2</v>
      </c>
      <c r="M42" s="47">
        <f>DATA!$C$13*((1+DATA!$C$10)^A42)*F42*G42</f>
        <v>4.7140720119720394E-3</v>
      </c>
      <c r="N42" s="47">
        <f t="shared" si="1"/>
        <v>4.0406310808345642</v>
      </c>
      <c r="O42" s="26">
        <f>N42*'EIOPA RATES'!H50</f>
        <v>0.95781280797021939</v>
      </c>
      <c r="Q42" s="83">
        <f>B41*EXP('EIOPA RATES'!R50)*(DATA!$C$14-DATA!$C$15)</f>
        <v>811.56452675291018</v>
      </c>
      <c r="R42" s="85">
        <f>C41*EXP('EIOPA RATES'!R50)*(DATA!$C$14-DATA!$C$15)</f>
        <v>202.89113168822755</v>
      </c>
      <c r="S42" s="60">
        <f t="shared" si="2"/>
        <v>1014.4509443691258</v>
      </c>
      <c r="T42" s="81">
        <f t="shared" si="3"/>
        <v>5.1979444570737665E-2</v>
      </c>
    </row>
    <row r="43" spans="1:20" x14ac:dyDescent="0.25">
      <c r="A43" s="54">
        <v>40</v>
      </c>
      <c r="B43" s="44">
        <f>$B42*EXP('EIOPA RATES'!R51)*(1-DATA!$C$14)</f>
        <v>101107.24892605265</v>
      </c>
      <c r="C43" s="47">
        <f>$C42*EXP('EIOPA RATES'!R51)*(1-DATA!$C$14)</f>
        <v>25276.812231513162</v>
      </c>
      <c r="D43" s="26">
        <f t="shared" si="0"/>
        <v>126384.06115756581</v>
      </c>
      <c r="F43" s="44">
        <f>F42*(1-'MORTALITY RATES MALE'!D102/1000)</f>
        <v>1.6151421236759757E-2</v>
      </c>
      <c r="G43" s="64">
        <f>(1-DATA!$C$12)*$G42</f>
        <v>1.5023012498914326E-3</v>
      </c>
      <c r="I43" s="58">
        <f>(D43-DATA!$C$11*((1+DATA!$C$10)^A43))*F43*G42*DATA!$C$12</f>
        <v>0.54097928537031481</v>
      </c>
      <c r="J43" s="47">
        <f>MAX(D43,DATA!$C$4)*F42*('MORTALITY RATES MALE'!D102/1000)*G42</f>
        <v>1.896633999436673</v>
      </c>
      <c r="K43" s="47">
        <v>0</v>
      </c>
      <c r="L43" s="60">
        <f>D42*EXP('EIOPA RATES'!R51)*DATA!$C$15*G43*F43</f>
        <v>4.3898457467495898E-2</v>
      </c>
      <c r="M43" s="47">
        <f>DATA!$C$13*((1+DATA!$C$10)^A43)*F43*G43</f>
        <v>2.6788268748835064E-3</v>
      </c>
      <c r="N43" s="47">
        <f t="shared" si="1"/>
        <v>2.4841905691493671</v>
      </c>
      <c r="O43" s="26">
        <f>N43*'EIOPA RATES'!H51</f>
        <v>0.56512540801299849</v>
      </c>
      <c r="Q43" s="83">
        <f>B42*EXP('EIOPA RATES'!R51)*(DATA!$C$14-DATA!$C$15)</f>
        <v>827.05316094930583</v>
      </c>
      <c r="R43" s="85">
        <f>C42*EXP('EIOPA RATES'!R51)*(DATA!$C$14-DATA!$C$15)</f>
        <v>206.76329023732646</v>
      </c>
      <c r="S43" s="60">
        <f t="shared" si="2"/>
        <v>1033.8137723597574</v>
      </c>
      <c r="T43" s="81">
        <f t="shared" si="3"/>
        <v>2.9511491574952128E-2</v>
      </c>
    </row>
    <row r="44" spans="1:20" x14ac:dyDescent="0.25">
      <c r="A44" s="53">
        <v>41</v>
      </c>
      <c r="B44" s="44">
        <f>$B43*EXP('EIOPA RATES'!R52)*(1-DATA!$C$14)</f>
        <v>103017.96541141748</v>
      </c>
      <c r="C44" s="47">
        <f>$C43*EXP('EIOPA RATES'!R52)*(1-DATA!$C$14)</f>
        <v>25754.491352854369</v>
      </c>
      <c r="D44" s="26">
        <f t="shared" si="0"/>
        <v>128772.45676427185</v>
      </c>
      <c r="F44" s="44">
        <f>F43*(1-'MORTALITY RATES MALE'!D103/1000)</f>
        <v>1.0104321696063135E-2</v>
      </c>
      <c r="G44" s="64">
        <f>(1-DATA!$C$12)*$G43</f>
        <v>1.2769560624077175E-3</v>
      </c>
      <c r="I44" s="58">
        <f>(D44-DATA!$C$11*((1+DATA!$C$10)^A44))*F44*G43*DATA!$C$12</f>
        <v>0.29310720411652053</v>
      </c>
      <c r="J44" s="47">
        <f>MAX(D44,DATA!$C$4)*F43*('MORTALITY RATES MALE'!D103/1000)*G43</f>
        <v>1.1698417792082478</v>
      </c>
      <c r="K44" s="47">
        <v>0</v>
      </c>
      <c r="L44" s="60">
        <f>D43*EXP('EIOPA RATES'!R52)*DATA!$C$15*G44*F44</f>
        <v>2.3784568736697754E-2</v>
      </c>
      <c r="M44" s="47">
        <f>DATA!$C$13*((1+DATA!$C$10)^A44)*F44*G44</f>
        <v>1.4529817701980801E-3</v>
      </c>
      <c r="N44" s="47">
        <f t="shared" si="1"/>
        <v>1.4881865338316642</v>
      </c>
      <c r="O44" s="26">
        <f>N44*'EIOPA RATES'!H52</f>
        <v>0.32495668473178363</v>
      </c>
      <c r="Q44" s="83">
        <f>B43*EXP('EIOPA RATES'!R52)*(DATA!$C$14-DATA!$C$15)</f>
        <v>842.68274365167656</v>
      </c>
      <c r="R44" s="85">
        <f>C43*EXP('EIOPA RATES'!R52)*(DATA!$C$14-DATA!$C$15)</f>
        <v>210.67068591291914</v>
      </c>
      <c r="S44" s="60">
        <f t="shared" si="2"/>
        <v>1053.3519765828255</v>
      </c>
      <c r="T44" s="81">
        <f t="shared" si="3"/>
        <v>1.5989603985599087E-2</v>
      </c>
    </row>
    <row r="45" spans="1:20" x14ac:dyDescent="0.25">
      <c r="A45" s="53">
        <v>42</v>
      </c>
      <c r="B45" s="44">
        <f>$B44*EXP('EIOPA RATES'!R53)*(1-DATA!$C$14)</f>
        <v>105027.47212453923</v>
      </c>
      <c r="C45" s="47">
        <f>$C44*EXP('EIOPA RATES'!R53)*(1-DATA!$C$14)</f>
        <v>26256.868031134807</v>
      </c>
      <c r="D45" s="26">
        <f t="shared" si="0"/>
        <v>131284.34015567403</v>
      </c>
      <c r="F45" s="44">
        <f>F44*(1-'MORTALITY RATES MALE'!D104/1000)</f>
        <v>5.9619600361381104E-3</v>
      </c>
      <c r="G45" s="64">
        <f>(1-DATA!$C$12)*$G44</f>
        <v>1.08541265304656E-3</v>
      </c>
      <c r="I45" s="58">
        <f>(D45-DATA!$C$11*((1+DATA!$C$10)^A45))*F45*G44*DATA!$C$12</f>
        <v>0.14987085511747567</v>
      </c>
      <c r="J45" s="47">
        <f>MAX(D45,DATA!$C$4)*F44*('MORTALITY RATES MALE'!D104/1000)*G44</f>
        <v>0.69444346191788697</v>
      </c>
      <c r="K45" s="47">
        <v>0</v>
      </c>
      <c r="L45" s="60">
        <f>D44*EXP('EIOPA RATES'!R53)*DATA!$C$15*G45*F45</f>
        <v>1.2161469281680258E-2</v>
      </c>
      <c r="M45" s="47">
        <f>DATA!$C$13*((1+DATA!$C$10)^A45)*F45*G45</f>
        <v>7.4329491015833122E-4</v>
      </c>
      <c r="N45" s="47">
        <f t="shared" si="1"/>
        <v>0.85721908122720125</v>
      </c>
      <c r="O45" s="26">
        <f>N45*'EIOPA RATES'!H53</f>
        <v>0.17955968920276277</v>
      </c>
      <c r="Q45" s="83">
        <f>B44*EXP('EIOPA RATES'!R53)*(DATA!$C$14-DATA!$C$15)</f>
        <v>859.12042637659886</v>
      </c>
      <c r="R45" s="85">
        <f>C44*EXP('EIOPA RATES'!R53)*(DATA!$C$14-DATA!$C$15)</f>
        <v>214.78010659414971</v>
      </c>
      <c r="S45" s="60">
        <f t="shared" si="2"/>
        <v>1073.8997896758385</v>
      </c>
      <c r="T45" s="81">
        <f t="shared" si="3"/>
        <v>8.1757720095326433E-3</v>
      </c>
    </row>
    <row r="46" spans="1:20" x14ac:dyDescent="0.25">
      <c r="A46" s="53">
        <v>43</v>
      </c>
      <c r="B46" s="44">
        <f>$B45*EXP('EIOPA RATES'!R54)*(1-DATA!$C$14)</f>
        <v>107054.46871776995</v>
      </c>
      <c r="C46" s="47">
        <f>$C45*EXP('EIOPA RATES'!R54)*(1-DATA!$C$14)</f>
        <v>26763.617179442488</v>
      </c>
      <c r="D46" s="26">
        <f t="shared" si="0"/>
        <v>133818.08589721244</v>
      </c>
      <c r="F46" s="44">
        <f>F45*(1-'MORTALITY RATES MALE'!D105/1000)</f>
        <v>3.3207961794132334E-3</v>
      </c>
      <c r="G46" s="64">
        <f>(1-DATA!$C$12)*$G45</f>
        <v>9.2260075508957592E-4</v>
      </c>
      <c r="I46" s="58">
        <f>(D46-DATA!$C$11*((1+DATA!$C$10)^A46))*F46*G45*DATA!$C$12</f>
        <v>7.2325435018325154E-2</v>
      </c>
      <c r="J46" s="47">
        <f>MAX(D46,DATA!$C$4)*F45*('MORTALITY RATES MALE'!D105/1000)*G45</f>
        <v>0.38362335488736082</v>
      </c>
      <c r="K46" s="47">
        <v>0</v>
      </c>
      <c r="L46" s="60">
        <f>D45*EXP('EIOPA RATES'!R54)*DATA!$C$15*G46*F46</f>
        <v>5.8689447467100897E-3</v>
      </c>
      <c r="M46" s="47">
        <f>DATA!$C$13*((1+DATA!$C$10)^A46)*F46*G46</f>
        <v>3.5894955273899781E-4</v>
      </c>
      <c r="N46" s="47">
        <f t="shared" si="1"/>
        <v>0.46217668420513508</v>
      </c>
      <c r="O46" s="26">
        <f>N46*'EIOPA RATES'!H54</f>
        <v>9.2888513915207874E-2</v>
      </c>
      <c r="Q46" s="83">
        <f>B45*EXP('EIOPA RATES'!R54)*(DATA!$C$14-DATA!$C$15)</f>
        <v>875.70117560547999</v>
      </c>
      <c r="R46" s="85">
        <f>C45*EXP('EIOPA RATES'!R54)*(DATA!$C$14-DATA!$C$15)</f>
        <v>218.92529390137</v>
      </c>
      <c r="S46" s="60">
        <f t="shared" si="2"/>
        <v>1094.6261105572974</v>
      </c>
      <c r="T46" s="81">
        <f t="shared" si="3"/>
        <v>3.9455077796085062E-3</v>
      </c>
    </row>
    <row r="47" spans="1:20" x14ac:dyDescent="0.25">
      <c r="A47" s="53">
        <v>44</v>
      </c>
      <c r="B47" s="44">
        <f>$B46*EXP('EIOPA RATES'!R55)*(1-DATA!$C$14)</f>
        <v>109095.31960021651</v>
      </c>
      <c r="C47" s="47">
        <f>$C46*EXP('EIOPA RATES'!R55)*(1-DATA!$C$14)</f>
        <v>27273.829900054126</v>
      </c>
      <c r="D47" s="26">
        <f t="shared" si="0"/>
        <v>136369.14950027064</v>
      </c>
      <c r="F47" s="44">
        <f>F46*(1-'MORTALITY RATES MALE'!D106/1000)</f>
        <v>1.7377387021499915E-3</v>
      </c>
      <c r="G47" s="64">
        <f>(1-DATA!$C$12)*$G46</f>
        <v>7.8421064182613946E-4</v>
      </c>
      <c r="I47" s="58">
        <f>(D47-DATA!$C$11*((1+DATA!$C$10)^A47))*F47*G46*DATA!$C$12</f>
        <v>3.2783356144527452E-2</v>
      </c>
      <c r="J47" s="47">
        <f>MAX(D47,DATA!$C$4)*F46*('MORTALITY RATES MALE'!D106/1000)*G46</f>
        <v>0.19917123717520729</v>
      </c>
      <c r="K47" s="47">
        <v>0</v>
      </c>
      <c r="L47" s="60">
        <f>D46*EXP('EIOPA RATES'!R55)*DATA!$C$15*G47*F47</f>
        <v>2.6602504044036953E-3</v>
      </c>
      <c r="M47" s="47">
        <f>DATA!$C$13*((1+DATA!$C$10)^A47)*F47*G47</f>
        <v>1.6285262636353141E-4</v>
      </c>
      <c r="N47" s="47">
        <f t="shared" si="1"/>
        <v>0.234777696350502</v>
      </c>
      <c r="O47" s="26">
        <f>N47*'EIOPA RATES'!H55</f>
        <v>4.5284372664439215E-2</v>
      </c>
      <c r="Q47" s="83">
        <f>B46*EXP('EIOPA RATES'!R55)*(DATA!$C$14-DATA!$C$15)</f>
        <v>892.39525235350914</v>
      </c>
      <c r="R47" s="85">
        <f>C46*EXP('EIOPA RATES'!R55)*(DATA!$C$14-DATA!$C$15)</f>
        <v>223.09881308837728</v>
      </c>
      <c r="S47" s="60">
        <f t="shared" si="2"/>
        <v>1115.4939025892602</v>
      </c>
      <c r="T47" s="81">
        <f t="shared" si="3"/>
        <v>1.7884033721208802E-3</v>
      </c>
    </row>
    <row r="48" spans="1:20" x14ac:dyDescent="0.25">
      <c r="A48" s="54">
        <v>45</v>
      </c>
      <c r="B48" s="44">
        <f>$B47*EXP('EIOPA RATES'!R56)*(1-DATA!$C$14)</f>
        <v>111242.52491454993</v>
      </c>
      <c r="C48" s="47">
        <f>$C47*EXP('EIOPA RATES'!R56)*(1-DATA!$C$14)</f>
        <v>27810.631228637481</v>
      </c>
      <c r="D48" s="26">
        <f t="shared" si="0"/>
        <v>139053.1561431874</v>
      </c>
      <c r="F48" s="44">
        <f>F47*(1-'MORTALITY RATES MALE'!D107/1000)</f>
        <v>8.5008976531734395E-4</v>
      </c>
      <c r="G48" s="64">
        <f>(1-DATA!$C$12)*$G47</f>
        <v>6.6657904555221851E-4</v>
      </c>
      <c r="I48" s="58">
        <f>(D48-DATA!$C$11*((1+DATA!$C$10)^A48))*F48*G47*DATA!$C$12</f>
        <v>1.3900080728327152E-2</v>
      </c>
      <c r="J48" s="47">
        <f>MAX(D48,DATA!$C$4)*F47*('MORTALITY RATES MALE'!D107/1000)*G47</f>
        <v>9.6795422393513117E-2</v>
      </c>
      <c r="K48" s="47">
        <v>0</v>
      </c>
      <c r="L48" s="60">
        <f>D47*EXP('EIOPA RATES'!R56)*DATA!$C$15*G48*F48</f>
        <v>1.1279412412948833E-3</v>
      </c>
      <c r="M48" s="47">
        <f>DATA!$C$13*((1+DATA!$C$10)^A48)*F48*G48</f>
        <v>6.9070751031174318E-5</v>
      </c>
      <c r="N48" s="47">
        <f t="shared" si="1"/>
        <v>0.11189251511416633</v>
      </c>
      <c r="O48" s="26">
        <f>N48*'EIOPA RATES'!H56</f>
        <v>2.0699825807033004E-2</v>
      </c>
      <c r="Q48" s="83">
        <f>B47*EXP('EIOPA RATES'!R56)*(DATA!$C$14-DATA!$C$15)</f>
        <v>909.95930400449822</v>
      </c>
      <c r="R48" s="85">
        <f>C47*EXP('EIOPA RATES'!R56)*(DATA!$C$14-DATA!$C$15)</f>
        <v>227.48982600112456</v>
      </c>
      <c r="S48" s="60">
        <f t="shared" si="2"/>
        <v>1137.4490609348716</v>
      </c>
      <c r="T48" s="81">
        <f t="shared" si="3"/>
        <v>7.5827978003461583E-4</v>
      </c>
    </row>
    <row r="49" spans="1:20" x14ac:dyDescent="0.25">
      <c r="A49" s="53">
        <v>46</v>
      </c>
      <c r="B49" s="44">
        <f>$B48*EXP('EIOPA RATES'!R57)*(1-DATA!$C$14)</f>
        <v>113403.54527046245</v>
      </c>
      <c r="C49" s="47">
        <f>$C48*EXP('EIOPA RATES'!R57)*(1-DATA!$C$14)</f>
        <v>28350.886317615612</v>
      </c>
      <c r="D49" s="26">
        <f t="shared" si="0"/>
        <v>141754.43158807806</v>
      </c>
      <c r="F49" s="44">
        <f>F48*(1-'MORTALITY RATES MALE'!D108/1000)</f>
        <v>3.8679189733070057E-4</v>
      </c>
      <c r="G49" s="64">
        <f>(1-DATA!$C$12)*$G48</f>
        <v>5.665921887193857E-4</v>
      </c>
      <c r="I49" s="58">
        <f>(D49-DATA!$C$11*((1+DATA!$C$10)^A49))*F49*G48*DATA!$C$12</f>
        <v>5.4803025726925152E-3</v>
      </c>
      <c r="J49" s="47">
        <f>MAX(D49,DATA!$C$4)*F48*('MORTALITY RATES MALE'!D108/1000)*G48</f>
        <v>4.3777262813123656E-2</v>
      </c>
      <c r="K49" s="47">
        <v>0</v>
      </c>
      <c r="L49" s="60">
        <f>D48*EXP('EIOPA RATES'!R57)*DATA!$C$15*G49*F49</f>
        <v>4.4470680622087051E-4</v>
      </c>
      <c r="M49" s="47">
        <f>DATA!$C$13*((1+DATA!$C$10)^A49)*F49*G49</f>
        <v>2.7247449477115824E-5</v>
      </c>
      <c r="N49" s="47">
        <f t="shared" si="1"/>
        <v>4.9729519641514161E-2</v>
      </c>
      <c r="O49" s="26">
        <f>N49*'EIOPA RATES'!H57</f>
        <v>8.8259808250774289E-3</v>
      </c>
      <c r="Q49" s="83">
        <f>B48*EXP('EIOPA RATES'!R57)*(DATA!$C$14-DATA!$C$15)</f>
        <v>927.63636213057202</v>
      </c>
      <c r="R49" s="85">
        <f>C48*EXP('EIOPA RATES'!R57)*(DATA!$C$14-DATA!$C$15)</f>
        <v>231.90909053264301</v>
      </c>
      <c r="S49" s="60">
        <f t="shared" si="2"/>
        <v>1159.5454254157655</v>
      </c>
      <c r="T49" s="81">
        <f t="shared" si="3"/>
        <v>2.9896255177880819E-4</v>
      </c>
    </row>
    <row r="50" spans="1:20" x14ac:dyDescent="0.25">
      <c r="A50" s="53">
        <v>47</v>
      </c>
      <c r="B50" s="44">
        <f>$B49*EXP('EIOPA RATES'!R58)*(1-DATA!$C$14)</f>
        <v>115626.54941613576</v>
      </c>
      <c r="C50" s="47">
        <f>$C49*EXP('EIOPA RATES'!R58)*(1-DATA!$C$14)</f>
        <v>28906.637354033941</v>
      </c>
      <c r="D50" s="26">
        <f t="shared" si="0"/>
        <v>144533.1867701697</v>
      </c>
      <c r="F50" s="44">
        <f>F49*(1-'MORTALITY RATES MALE'!D109/1000)</f>
        <v>1.6284281962035426E-4</v>
      </c>
      <c r="G50" s="64">
        <f>(1-DATA!$C$12)*$G49</f>
        <v>4.8160336041147783E-4</v>
      </c>
      <c r="I50" s="58">
        <f>(D50-DATA!$C$11*((1+DATA!$C$10)^A50))*F50*G49*DATA!$C$12</f>
        <v>1.9996113014387699E-3</v>
      </c>
      <c r="J50" s="47">
        <f>MAX(D50,DATA!$C$4)*F49*('MORTALITY RATES MALE'!D109/1000)*G49</f>
        <v>1.8339497821873111E-2</v>
      </c>
      <c r="K50" s="47">
        <v>0</v>
      </c>
      <c r="L50" s="60">
        <f>D49*EXP('EIOPA RATES'!R58)*DATA!$C$15*G50*F50</f>
        <v>1.6226127396973627E-4</v>
      </c>
      <c r="M50" s="47">
        <f>DATA!$C$13*((1+DATA!$C$10)^A50)*F50*G50</f>
        <v>9.9457193320818528E-6</v>
      </c>
      <c r="N50" s="47">
        <f t="shared" si="1"/>
        <v>2.05113161166137E-2</v>
      </c>
      <c r="O50" s="26">
        <f>N50*'EIOPA RATES'!H58</f>
        <v>3.4918064635992715E-3</v>
      </c>
      <c r="Q50" s="83">
        <f>B49*EXP('EIOPA RATES'!R58)*(DATA!$C$14-DATA!$C$15)</f>
        <v>945.82044512176469</v>
      </c>
      <c r="R50" s="85">
        <f>C49*EXP('EIOPA RATES'!R58)*(DATA!$C$14-DATA!$C$15)</f>
        <v>236.45511128044117</v>
      </c>
      <c r="S50" s="60">
        <f t="shared" si="2"/>
        <v>1182.2755464564866</v>
      </c>
      <c r="T50" s="81">
        <f t="shared" si="3"/>
        <v>1.0908320847377286E-4</v>
      </c>
    </row>
    <row r="51" spans="1:20" x14ac:dyDescent="0.25">
      <c r="A51" s="53">
        <v>48</v>
      </c>
      <c r="B51" s="44">
        <f>$B50*EXP('EIOPA RATES'!R59)*(1-DATA!$C$14)</f>
        <v>117913.52657577734</v>
      </c>
      <c r="C51" s="47">
        <f>$C50*EXP('EIOPA RATES'!R59)*(1-DATA!$C$14)</f>
        <v>29478.381643944336</v>
      </c>
      <c r="D51" s="26">
        <f t="shared" si="0"/>
        <v>147391.90821972169</v>
      </c>
      <c r="F51" s="44">
        <f>F50*(1-'MORTALITY RATES MALE'!D110/1000)</f>
        <v>6.3102952340431104E-5</v>
      </c>
      <c r="G51" s="64">
        <f>(1-DATA!$C$12)*$G50</f>
        <v>4.0936285634975616E-4</v>
      </c>
      <c r="I51" s="58">
        <f>(D51-DATA!$C$11*((1+DATA!$C$10)^A51))*F51*G50*DATA!$C$12</f>
        <v>6.7166327619003132E-4</v>
      </c>
      <c r="J51" s="47">
        <f>MAX(D51,DATA!$C$4)*F50*('MORTALITY RATES MALE'!D110/1000)*G50</f>
        <v>7.0799784545907234E-3</v>
      </c>
      <c r="K51" s="47">
        <v>0</v>
      </c>
      <c r="L51" s="60">
        <f>D50*EXP('EIOPA RATES'!R59)*DATA!$C$15*G51*F51</f>
        <v>5.4503066214565735E-5</v>
      </c>
      <c r="M51" s="47">
        <f>DATA!$C$13*((1+DATA!$C$10)^A51)*F51*G51</f>
        <v>3.3414607326423682E-6</v>
      </c>
      <c r="N51" s="47">
        <f t="shared" si="1"/>
        <v>7.8094862577279631E-3</v>
      </c>
      <c r="O51" s="26">
        <f>N51*'EIOPA RATES'!H59</f>
        <v>1.2750050159775011E-3</v>
      </c>
      <c r="Q51" s="83">
        <f>B50*EXP('EIOPA RATES'!R59)*(DATA!$C$14-DATA!$C$15)</f>
        <v>964.52782475073479</v>
      </c>
      <c r="R51" s="85">
        <f>C50*EXP('EIOPA RATES'!R59)*(DATA!$C$14-DATA!$C$15)</f>
        <v>241.1319561876837</v>
      </c>
      <c r="S51" s="60">
        <f t="shared" si="2"/>
        <v>1205.6597775969576</v>
      </c>
      <c r="T51" s="81">
        <f t="shared" si="3"/>
        <v>3.6640716681352341E-5</v>
      </c>
    </row>
    <row r="52" spans="1:20" x14ac:dyDescent="0.25">
      <c r="A52" s="53">
        <v>49</v>
      </c>
      <c r="B52" s="44">
        <f>$B51*EXP('EIOPA RATES'!R60)*(1-DATA!$C$14)</f>
        <v>120209.80956928284</v>
      </c>
      <c r="C52" s="47">
        <f>$C51*EXP('EIOPA RATES'!R60)*(1-DATA!$C$14)</f>
        <v>30052.452392320709</v>
      </c>
      <c r="D52" s="26">
        <f t="shared" si="0"/>
        <v>150262.26196160354</v>
      </c>
      <c r="F52" s="44">
        <f>F51*(1-'MORTALITY RATES MALE'!D111/1000)</f>
        <v>2.2387143569922296E-5</v>
      </c>
      <c r="G52" s="64">
        <f>(1-DATA!$C$12)*$G51</f>
        <v>3.4795842789729273E-4</v>
      </c>
      <c r="I52" s="58">
        <f>(D52-DATA!$C$11*((1+DATA!$C$10)^A52))*F52*G51*DATA!$C$12</f>
        <v>2.0648843703055064E-4</v>
      </c>
      <c r="J52" s="47">
        <f>MAX(D52,DATA!$C$4)*F51*('MORTALITY RATES MALE'!D111/1000)*G51</f>
        <v>2.504502228209882E-3</v>
      </c>
      <c r="K52" s="47">
        <v>0</v>
      </c>
      <c r="L52" s="60">
        <f>D51*EXP('EIOPA RATES'!R60)*DATA!$C$15*G52*F52</f>
        <v>1.6755799212113883E-5</v>
      </c>
      <c r="M52" s="47">
        <f>DATA!$C$13*((1+DATA!$C$10)^A52)*F52*G52</f>
        <v>1.0277901828020027E-6</v>
      </c>
      <c r="N52" s="47">
        <f t="shared" si="1"/>
        <v>2.7287742546353482E-3</v>
      </c>
      <c r="O52" s="26">
        <f>N52*'EIOPA RATES'!H60</f>
        <v>4.273853304490677E-4</v>
      </c>
      <c r="Q52" s="83">
        <f>B51*EXP('EIOPA RATES'!R60)*(DATA!$C$14-DATA!$C$15)</f>
        <v>983.31132572010483</v>
      </c>
      <c r="R52" s="85">
        <f>C51*EXP('EIOPA RATES'!R60)*(DATA!$C$14-DATA!$C$15)</f>
        <v>245.82783143002621</v>
      </c>
      <c r="S52" s="60">
        <f t="shared" si="2"/>
        <v>1229.1391561223409</v>
      </c>
      <c r="T52" s="81">
        <f t="shared" si="3"/>
        <v>1.1264402822254049E-5</v>
      </c>
    </row>
    <row r="53" spans="1:20" ht="15.75" thickBot="1" x14ac:dyDescent="0.3">
      <c r="A53" s="55">
        <v>50</v>
      </c>
      <c r="B53" s="44">
        <f>$B52*EXP('EIOPA RATES'!R61)*(1-DATA!$C$14)</f>
        <v>122569.65698945498</v>
      </c>
      <c r="C53" s="47">
        <f>$C52*EXP('EIOPA RATES'!R61)*(1-DATA!$C$14)</f>
        <v>30642.414247363744</v>
      </c>
      <c r="D53" s="76">
        <f t="shared" si="0"/>
        <v>153212.07123681871</v>
      </c>
      <c r="F53" s="44">
        <f>F52*(1-'MORTALITY RATES MALE'!D112/1000)</f>
        <v>7.2322014303359302E-6</v>
      </c>
      <c r="G53" s="64">
        <f>(1-DATA!$C$12)*$G52</f>
        <v>2.957646637126988E-4</v>
      </c>
      <c r="I53" s="58">
        <f>(D53-DATA!$C$11*((1+DATA!$C$10)^A53))*F53*G52*DATA!$C$12</f>
        <v>5.7813531421951302E-5</v>
      </c>
      <c r="J53" s="47">
        <f>MAX(D53,DATA!$C$4)*F52*('MORTALITY RATES MALE'!D112/1000)*G52</f>
        <v>8.0793165888887707E-4</v>
      </c>
      <c r="K53" s="59">
        <f>G53*F53*D53</f>
        <v>3.2772515912165027E-4</v>
      </c>
      <c r="L53" s="60">
        <f>D52*EXP('EIOPA RATES'!R61)*DATA!$C$15*G53*F53</f>
        <v>4.6913621960154441E-6</v>
      </c>
      <c r="M53" s="47">
        <f>DATA!$C$13*((1+DATA!$C$10)^A53)*F53*G53</f>
        <v>2.8786932648231728E-7</v>
      </c>
      <c r="N53" s="48">
        <f t="shared" si="1"/>
        <v>1.1984495809549765E-3</v>
      </c>
      <c r="O53" s="26">
        <f>N53*'EIOPA RATES'!H61</f>
        <v>1.8003940273905513E-4</v>
      </c>
      <c r="Q53" s="83">
        <f>B52*EXP('EIOPA RATES'!R61)*(DATA!$C$14-DATA!$C$15)</f>
        <v>1002.614781099836</v>
      </c>
      <c r="R53" s="85">
        <f>C52*EXP('EIOPA RATES'!R61)*(DATA!$C$14-DATA!$C$15)</f>
        <v>250.65369527495901</v>
      </c>
      <c r="S53" s="60">
        <f t="shared" si="2"/>
        <v>1253.2684760869256</v>
      </c>
      <c r="T53" s="82">
        <f t="shared" si="3"/>
        <v>3.153856937773352E-6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09AF4-F3C4-49BB-9784-8BDC230721D7}">
  <dimension ref="A1:X53"/>
  <sheetViews>
    <sheetView topLeftCell="A16" workbookViewId="0">
      <selection activeCell="J4" sqref="J4:J53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66414.876103963761</v>
      </c>
    </row>
    <row r="4" spans="1:24" x14ac:dyDescent="0.25">
      <c r="A4" s="53">
        <v>1</v>
      </c>
      <c r="B4" s="44">
        <f>$B3*EXP('EIOPA RATES'!S12)*(1-DATA!$C$14)</f>
        <v>55061.556479999999</v>
      </c>
      <c r="C4" s="47">
        <f>$C3*EXP('EIOPA RATES'!S12)*(1-DATA!$C$14)</f>
        <v>13765.38912</v>
      </c>
      <c r="D4" s="26">
        <f t="shared" ref="D4:D53" si="0">B4+C4</f>
        <v>68826.945600000006</v>
      </c>
      <c r="F4" s="44">
        <f>F3*(1-'MORTALITY RATES MALE'!D63/1000)</f>
        <v>0.99406075000000005</v>
      </c>
      <c r="G4" s="64">
        <f>(1-DATA!$C$12)*$G3</f>
        <v>0.85</v>
      </c>
      <c r="I4" s="58">
        <f>(D4-DATA!$C$11*((1+DATA!$C$10)^A4))*F4*G3*DATA!$C$12</f>
        <v>10259.682948606782</v>
      </c>
      <c r="J4" s="47">
        <f>MAX(D4,DATA!$C$4)*F3*('MORTALITY RATES MALE'!D63/1000)*G3</f>
        <v>415.7475</v>
      </c>
      <c r="K4" s="47">
        <v>0</v>
      </c>
      <c r="L4" s="60">
        <f>D3*EXP('EIOPA RATES'!S12)*DATA!$C$15*G4*F4</f>
        <v>832.49096671146003</v>
      </c>
      <c r="M4" s="47">
        <f>DATA!$C$13*((1+DATA!$C$10)^A4)*F4*G4</f>
        <v>43.092533512500005</v>
      </c>
      <c r="N4" s="47">
        <f t="shared" ref="N4:N53" si="1">SUM(I4:M4)</f>
        <v>11551.013948830741</v>
      </c>
      <c r="O4" s="26">
        <f>N4*'EIOPA RATES'!I12</f>
        <v>11489.430600810398</v>
      </c>
      <c r="Q4" s="83">
        <f>B3*EXP('EIOPA RATES'!S12)*(DATA!$C$14-DATA!$C$15)</f>
        <v>450.40127999999993</v>
      </c>
      <c r="R4" s="85">
        <f>C3*EXP('EIOPA RATES'!S12)*(DATA!$C$14-DATA!$C$15)</f>
        <v>112.60031999999998</v>
      </c>
      <c r="S4" s="60">
        <f>Q4+R4-M4</f>
        <v>519.9090664874999</v>
      </c>
      <c r="T4" s="81">
        <f>S4*F4*G3</f>
        <v>516.82119656436407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RATES'!S13)*(1-DATA!$C$14)</f>
        <v>54350.13788222376</v>
      </c>
      <c r="C5" s="47">
        <f>$C4*EXP('EIOPA RATES'!S13)*(1-DATA!$C$14)</f>
        <v>13587.53447055594</v>
      </c>
      <c r="D5" s="26">
        <f t="shared" si="0"/>
        <v>67937.6723527797</v>
      </c>
      <c r="F5" s="44">
        <f>F4*(1-'MORTALITY RATES MALE'!D64/1000)</f>
        <v>0.98761736750578999</v>
      </c>
      <c r="G5" s="64">
        <f>(1-DATA!$C$12)*$G4</f>
        <v>0.72249999999999992</v>
      </c>
      <c r="I5" s="58">
        <f>(D5-DATA!$C$11*((1+DATA!$C$10)^A5))*F5*G4*DATA!$C$12</f>
        <v>8552.1740346208626</v>
      </c>
      <c r="J5" s="47">
        <f>MAX(D5,DATA!$C$4)*F4*('MORTALITY RATES MALE'!D64/1000)*G4</f>
        <v>383.38125840549503</v>
      </c>
      <c r="K5" s="47">
        <v>0</v>
      </c>
      <c r="L5" s="60">
        <f>D4*EXP('EIOPA RATES'!S13)*DATA!$C$15*G5*F5</f>
        <v>693.94717804134666</v>
      </c>
      <c r="M5" s="47">
        <f>DATA!$C$13*((1+DATA!$C$10)^A5)*F5*G5</f>
        <v>37.11905556815298</v>
      </c>
      <c r="N5" s="47">
        <f t="shared" si="1"/>
        <v>9666.6215266358577</v>
      </c>
      <c r="O5" s="26">
        <f>N5*'EIOPA RATES'!I13</f>
        <v>9526.6410414973943</v>
      </c>
      <c r="Q5" s="83">
        <f>B4*EXP('EIOPA RATES'!S13)*(DATA!$C$14-DATA!$C$15)</f>
        <v>444.58190496706544</v>
      </c>
      <c r="R5" s="85">
        <f>C4*EXP('EIOPA RATES'!S13)*(DATA!$C$14-DATA!$C$15)</f>
        <v>111.14547624176636</v>
      </c>
      <c r="S5" s="60">
        <f t="shared" ref="S5:S53" si="2">Q5+R5-M5</f>
        <v>518.60832564067891</v>
      </c>
      <c r="T5" s="81">
        <f t="shared" ref="T5:T53" si="3">S5*F5*G4</f>
        <v>435.35860093545784</v>
      </c>
      <c r="W5" s="67" t="s">
        <v>71</v>
      </c>
      <c r="X5" s="70" t="e">
        <f>SUMPRODUCT(I4:I53,'EIOPA RATES'!H12:I61)</f>
        <v>#VALUE!</v>
      </c>
    </row>
    <row r="6" spans="1:24" x14ac:dyDescent="0.25">
      <c r="A6" s="53">
        <v>3</v>
      </c>
      <c r="B6" s="44">
        <f>$B5*EXP('EIOPA RATES'!S14)*(1-DATA!$C$14)</f>
        <v>53891.908184916654</v>
      </c>
      <c r="C6" s="47">
        <f>$C5*EXP('EIOPA RATES'!S14)*(1-DATA!$C$14)</f>
        <v>13472.977046229164</v>
      </c>
      <c r="D6" s="26">
        <f t="shared" si="0"/>
        <v>67364.885231145818</v>
      </c>
      <c r="F6" s="44">
        <f>F5*(1-'MORTALITY RATES MALE'!D65/1000)</f>
        <v>0.98064236922864867</v>
      </c>
      <c r="G6" s="64">
        <f>(1-DATA!$C$12)*$G5</f>
        <v>0.61412499999999992</v>
      </c>
      <c r="I6" s="58">
        <f>(D6-DATA!$C$11*((1+DATA!$C$10)^A6))*F6*G5*DATA!$C$12</f>
        <v>7157.0901310511726</v>
      </c>
      <c r="J6" s="47">
        <f>MAX(D6,DATA!$C$4)*F5*('MORTALITY RATES MALE'!D65/1000)*G5</f>
        <v>352.76053786641955</v>
      </c>
      <c r="K6" s="47">
        <v>0</v>
      </c>
      <c r="L6" s="60">
        <f>D5*EXP('EIOPA RATES'!S14)*DATA!$C$15*G6*F6</f>
        <v>580.75129315352854</v>
      </c>
      <c r="M6" s="47">
        <f>DATA!$C$13*((1+DATA!$C$10)^A6)*F6*G6</f>
        <v>31.954935849632967</v>
      </c>
      <c r="N6" s="47">
        <f t="shared" si="1"/>
        <v>8122.5568979207537</v>
      </c>
      <c r="O6" s="26">
        <f>N6*'EIOPA RATES'!I14</f>
        <v>7895.3937294655334</v>
      </c>
      <c r="Q6" s="83">
        <f>B5*EXP('EIOPA RATES'!S14)*(DATA!$C$14-DATA!$C$15)</f>
        <v>440.83360478459423</v>
      </c>
      <c r="R6" s="85">
        <f>C5*EXP('EIOPA RATES'!S14)*(DATA!$C$14-DATA!$C$15)</f>
        <v>110.20840119614856</v>
      </c>
      <c r="S6" s="60">
        <f t="shared" si="2"/>
        <v>519.08707013110984</v>
      </c>
      <c r="T6" s="81">
        <f t="shared" si="3"/>
        <v>367.78051442404035</v>
      </c>
      <c r="W6" s="67" t="s">
        <v>70</v>
      </c>
      <c r="X6" s="70" t="e">
        <f>SUMPRODUCT(J4:J53,'EIOPA RATES'!H12:I61)</f>
        <v>#VALUE!</v>
      </c>
    </row>
    <row r="7" spans="1:24" x14ac:dyDescent="0.25">
      <c r="A7" s="53">
        <v>4</v>
      </c>
      <c r="B7" s="44">
        <f>$B6*EXP('EIOPA RATES'!S15)*(1-DATA!$C$14)</f>
        <v>53566.305013198362</v>
      </c>
      <c r="C7" s="47">
        <f>$C6*EXP('EIOPA RATES'!S15)*(1-DATA!$C$14)</f>
        <v>13391.57625329959</v>
      </c>
      <c r="D7" s="26">
        <f t="shared" si="0"/>
        <v>66957.881266497949</v>
      </c>
      <c r="F7" s="44">
        <f>F6*(1-'MORTALITY RATES MALE'!D66/1000)</f>
        <v>0.97297945323986956</v>
      </c>
      <c r="G7" s="64">
        <f>(1-DATA!$C$12)*$G6</f>
        <v>0.52200624999999989</v>
      </c>
      <c r="I7" s="58">
        <f>(D7-DATA!$C$11*((1+DATA!$C$10)^A7))*F7*G6*DATA!$C$12</f>
        <v>5999.4711698258852</v>
      </c>
      <c r="J7" s="47">
        <f>MAX(D7,DATA!$C$4)*F6*('MORTALITY RATES MALE'!D66/1000)*G6</f>
        <v>329.41917971262848</v>
      </c>
      <c r="K7" s="47">
        <v>0</v>
      </c>
      <c r="L7" s="60">
        <f>D6*EXP('EIOPA RATES'!S15)*DATA!$C$15*G7*F7</f>
        <v>486.8220668637515</v>
      </c>
      <c r="M7" s="47">
        <f>DATA!$C$13*((1+DATA!$C$10)^A7)*F7*G7</f>
        <v>27.488438076556427</v>
      </c>
      <c r="N7" s="47">
        <f t="shared" si="1"/>
        <v>6843.2008544788214</v>
      </c>
      <c r="O7" s="26">
        <f>N7*'EIOPA RATES'!I15</f>
        <v>6545.0209856087913</v>
      </c>
      <c r="Q7" s="83">
        <f>B6*EXP('EIOPA RATES'!S15)*(DATA!$C$14-DATA!$C$15)</f>
        <v>438.17018415704177</v>
      </c>
      <c r="R7" s="85">
        <f>C6*EXP('EIOPA RATES'!S15)*(DATA!$C$14-DATA!$C$15)</f>
        <v>109.54254603926044</v>
      </c>
      <c r="S7" s="60">
        <f t="shared" si="2"/>
        <v>520.22429211974577</v>
      </c>
      <c r="T7" s="81">
        <f t="shared" si="3"/>
        <v>310.85014499099736</v>
      </c>
      <c r="W7" s="67" t="s">
        <v>74</v>
      </c>
      <c r="X7" s="70" t="e">
        <f>SUMPRODUCT(K4:K53,'EIOPA RATES'!H12:I61)</f>
        <v>#VALUE!</v>
      </c>
    </row>
    <row r="8" spans="1:24" x14ac:dyDescent="0.25">
      <c r="A8" s="54">
        <v>5</v>
      </c>
      <c r="B8" s="44">
        <f>$B7*EXP('EIOPA RATES'!S16)*(1-DATA!$C$14)</f>
        <v>53315.987857259155</v>
      </c>
      <c r="C8" s="47">
        <f>$C7*EXP('EIOPA RATES'!S16)*(1-DATA!$C$14)</f>
        <v>13328.996964314789</v>
      </c>
      <c r="D8" s="26">
        <f t="shared" si="0"/>
        <v>66644.984821573948</v>
      </c>
      <c r="F8" s="44">
        <f>F7*(1-'MORTALITY RATES MALE'!D67/1000)</f>
        <v>0.96461204399748646</v>
      </c>
      <c r="G8" s="64">
        <f>(1-DATA!$C$12)*$G7</f>
        <v>0.44370531249999989</v>
      </c>
      <c r="I8" s="58">
        <f>(D8-DATA!$C$11*((1+DATA!$C$10)^A8))*F8*G7*DATA!$C$12</f>
        <v>5032.0297025007085</v>
      </c>
      <c r="J8" s="47">
        <f>MAX(D8,DATA!$C$4)*F7*('MORTALITY RATES MALE'!D67/1000)*G7</f>
        <v>305.74879445822438</v>
      </c>
      <c r="K8" s="47">
        <v>0</v>
      </c>
      <c r="L8" s="60">
        <f>D7*EXP('EIOPA RATES'!S16)*DATA!$C$15*G8*F8</f>
        <v>408.32311232474285</v>
      </c>
      <c r="M8" s="47">
        <f>DATA!$C$13*((1+DATA!$C$10)^A8)*F8*G8</f>
        <v>23.62752176353268</v>
      </c>
      <c r="N8" s="47">
        <f t="shared" si="1"/>
        <v>5769.7291310472092</v>
      </c>
      <c r="O8" s="26">
        <f>N8*'EIOPA RATES'!I16</f>
        <v>5422.2590909817191</v>
      </c>
      <c r="Q8" s="83">
        <f>B7*EXP('EIOPA RATES'!S16)*(DATA!$C$14-DATA!$C$15)</f>
        <v>436.12260005937952</v>
      </c>
      <c r="R8" s="85">
        <f>C7*EXP('EIOPA RATES'!S16)*(DATA!$C$14-DATA!$C$15)</f>
        <v>109.03065001484488</v>
      </c>
      <c r="S8" s="60">
        <f t="shared" si="2"/>
        <v>521.52572831069176</v>
      </c>
      <c r="T8" s="81">
        <f t="shared" si="3"/>
        <v>262.6056835522466</v>
      </c>
      <c r="W8" s="67" t="s">
        <v>73</v>
      </c>
      <c r="X8" s="70" t="e">
        <f>SUMPRODUCT(L4:L53,'EIOPA RATES'!H12:I61)</f>
        <v>#VALUE!</v>
      </c>
    </row>
    <row r="9" spans="1:24" ht="15.75" thickBot="1" x14ac:dyDescent="0.3">
      <c r="A9" s="53">
        <v>6</v>
      </c>
      <c r="B9" s="44">
        <f>$B8*EXP('EIOPA RATES'!S17)*(1-DATA!$C$14)</f>
        <v>53202.847501946955</v>
      </c>
      <c r="C9" s="47">
        <f>$C8*EXP('EIOPA RATES'!S17)*(1-DATA!$C$14)</f>
        <v>13300.711875486739</v>
      </c>
      <c r="D9" s="26">
        <f t="shared" si="0"/>
        <v>66503.559377433688</v>
      </c>
      <c r="F9" s="44">
        <f>F8*(1-'MORTALITY RATES MALE'!D68/1000)</f>
        <v>0.95541877997380709</v>
      </c>
      <c r="G9" s="64">
        <f>(1-DATA!$C$12)*$G8</f>
        <v>0.37714951562499988</v>
      </c>
      <c r="I9" s="58">
        <f>(D9-DATA!$C$11*((1+DATA!$C$10)^A9))*F9*G8*DATA!$C$12</f>
        <v>4227.4398865490039</v>
      </c>
      <c r="J9" s="47">
        <f>MAX(D9,DATA!$C$4)*F8*('MORTALITY RATES MALE'!D68/1000)*G8</f>
        <v>285.53700605651619</v>
      </c>
      <c r="K9" s="47">
        <v>0</v>
      </c>
      <c r="L9" s="60">
        <f>D8*EXP('EIOPA RATES'!S17)*DATA!$C$15*G9*F9</f>
        <v>343.03734223142379</v>
      </c>
      <c r="M9" s="47">
        <f>DATA!$C$13*((1+DATA!$C$10)^A9)*F9*G9</f>
        <v>20.289827877053902</v>
      </c>
      <c r="N9" s="47">
        <f t="shared" si="1"/>
        <v>4876.3040627139981</v>
      </c>
      <c r="O9" s="26">
        <f>N9*'EIOPA RATES'!I17</f>
        <v>4491.3516243925887</v>
      </c>
      <c r="Q9" s="83">
        <f>B8*EXP('EIOPA RATES'!S17)*(DATA!$C$14-DATA!$C$15)</f>
        <v>435.19711658034316</v>
      </c>
      <c r="R9" s="85">
        <f>C8*EXP('EIOPA RATES'!S17)*(DATA!$C$14-DATA!$C$15)</f>
        <v>108.79927914508579</v>
      </c>
      <c r="S9" s="60">
        <f t="shared" si="2"/>
        <v>523.70656784837513</v>
      </c>
      <c r="T9" s="81">
        <f t="shared" si="3"/>
        <v>222.011986443007</v>
      </c>
      <c r="W9" s="68" t="s">
        <v>72</v>
      </c>
      <c r="X9" s="71" t="e">
        <f>SUMPRODUCT(M4:M53,'EIOPA RATES'!H12:I61)</f>
        <v>#VALUE!</v>
      </c>
    </row>
    <row r="10" spans="1:24" ht="15.75" thickBot="1" x14ac:dyDescent="0.3">
      <c r="A10" s="53">
        <v>7</v>
      </c>
      <c r="B10" s="44">
        <f>$B9*EXP('EIOPA RATES'!S18)*(1-DATA!$C$14)</f>
        <v>53141.390483938725</v>
      </c>
      <c r="C10" s="47">
        <f>$C9*EXP('EIOPA RATES'!S18)*(1-DATA!$C$14)</f>
        <v>13285.347620984681</v>
      </c>
      <c r="D10" s="26">
        <f t="shared" si="0"/>
        <v>66426.73810492341</v>
      </c>
      <c r="F10" s="44">
        <f>F9*(1-'MORTALITY RATES MALE'!D69/1000)</f>
        <v>0.9452800574102932</v>
      </c>
      <c r="G10" s="64">
        <f>(1-DATA!$C$12)*$G9</f>
        <v>0.32057708828124987</v>
      </c>
      <c r="I10" s="58">
        <f>(D10-DATA!$C$11*((1+DATA!$C$10)^A10))*F10*G9*DATA!$C$12</f>
        <v>3551.0599887589296</v>
      </c>
      <c r="J10" s="47">
        <f>MAX(D10,DATA!$C$4)*F9*('MORTALITY RATES MALE'!D69/1000)*G9</f>
        <v>267.66700127198533</v>
      </c>
      <c r="K10" s="47">
        <v>0</v>
      </c>
      <c r="L10" s="60">
        <f>D9*EXP('EIOPA RATES'!S18)*DATA!$C$15*G10*F10</f>
        <v>288.1542858541311</v>
      </c>
      <c r="M10" s="47">
        <f>DATA!$C$13*((1+DATA!$C$10)^A10)*F10*G10</f>
        <v>17.404605440224138</v>
      </c>
      <c r="N10" s="47">
        <f t="shared" si="1"/>
        <v>4124.2858813252697</v>
      </c>
      <c r="O10" s="26">
        <f>N10*'EIOPA RATES'!I18</f>
        <v>3719.4254476811207</v>
      </c>
      <c r="Q10" s="83">
        <f>B9*EXP('EIOPA RATES'!S18)*(DATA!$C$14-DATA!$C$15)</f>
        <v>434.69440068661521</v>
      </c>
      <c r="R10" s="85">
        <f>C9*EXP('EIOPA RATES'!S18)*(DATA!$C$14-DATA!$C$15)</f>
        <v>108.6736001716538</v>
      </c>
      <c r="S10" s="60">
        <f t="shared" si="2"/>
        <v>525.96339541804491</v>
      </c>
      <c r="T10" s="81">
        <f t="shared" si="3"/>
        <v>187.51221773183173</v>
      </c>
    </row>
    <row r="11" spans="1:24" ht="15.75" thickBot="1" x14ac:dyDescent="0.3">
      <c r="A11" s="53">
        <v>8</v>
      </c>
      <c r="B11" s="44">
        <f>$B10*EXP('EIOPA RATES'!S19)*(1-DATA!$C$14)</f>
        <v>53191.635551542415</v>
      </c>
      <c r="C11" s="47">
        <f>$C10*EXP('EIOPA RATES'!S19)*(1-DATA!$C$14)</f>
        <v>13297.908887885604</v>
      </c>
      <c r="D11" s="26">
        <f t="shared" si="0"/>
        <v>66489.54443942802</v>
      </c>
      <c r="F11" s="44">
        <f>F10*(1-'MORTALITY RATES MALE'!D70/1000)</f>
        <v>0.93406394086989775</v>
      </c>
      <c r="G11" s="64">
        <f>(1-DATA!$C$12)*$G10</f>
        <v>0.2724905250390624</v>
      </c>
      <c r="I11" s="58">
        <f>(D11-DATA!$C$11*((1+DATA!$C$10)^A11))*F11*G10*DATA!$C$12</f>
        <v>2985.3868524008299</v>
      </c>
      <c r="J11" s="47">
        <f>MAX(D11,DATA!$C$4)*F10*('MORTALITY RATES MALE'!D70/1000)*G10</f>
        <v>251.69409876402128</v>
      </c>
      <c r="K11" s="47">
        <v>0</v>
      </c>
      <c r="L11" s="60">
        <f>D10*EXP('EIOPA RATES'!S19)*DATA!$C$15*G11*F11</f>
        <v>242.25377348838711</v>
      </c>
      <c r="M11" s="47">
        <f>DATA!$C$13*((1+DATA!$C$10)^A11)*F11*G11</f>
        <v>14.910746638698756</v>
      </c>
      <c r="N11" s="47">
        <f t="shared" si="1"/>
        <v>3494.2454712919371</v>
      </c>
      <c r="O11" s="26">
        <f>N11*'EIOPA RATES'!I19</f>
        <v>3078.9946334277743</v>
      </c>
      <c r="Q11" s="83">
        <f>B10*EXP('EIOPA RATES'!S19)*(DATA!$C$14-DATA!$C$15)</f>
        <v>435.10540328460047</v>
      </c>
      <c r="R11" s="85">
        <f>C10*EXP('EIOPA RATES'!S19)*(DATA!$C$14-DATA!$C$15)</f>
        <v>108.77635082115012</v>
      </c>
      <c r="S11" s="60">
        <f t="shared" si="2"/>
        <v>528.97100746705178</v>
      </c>
      <c r="T11" s="81">
        <f t="shared" si="3"/>
        <v>158.39481316131125</v>
      </c>
      <c r="W11" s="66" t="s">
        <v>75</v>
      </c>
      <c r="X11" s="69">
        <f>DATA!C4-X3</f>
        <v>3585.1238960362389</v>
      </c>
    </row>
    <row r="12" spans="1:24" x14ac:dyDescent="0.25">
      <c r="A12" s="53">
        <v>9</v>
      </c>
      <c r="B12" s="44">
        <f>$B11*EXP('EIOPA RATES'!S20)*(1-DATA!$C$14)</f>
        <v>53353.722956885744</v>
      </c>
      <c r="C12" s="47">
        <f>$C11*EXP('EIOPA RATES'!S20)*(1-DATA!$C$14)</f>
        <v>13338.430739221436</v>
      </c>
      <c r="D12" s="26">
        <f t="shared" si="0"/>
        <v>66692.153696107183</v>
      </c>
      <c r="F12" s="44">
        <f>F11*(1-'MORTALITY RATES MALE'!D71/1000)</f>
        <v>0.92188797839060632</v>
      </c>
      <c r="G12" s="64">
        <f>(1-DATA!$C$12)*$G11</f>
        <v>0.23161694628320303</v>
      </c>
      <c r="I12" s="58">
        <f>(D12-DATA!$C$11*((1+DATA!$C$10)^A12))*F12*G11*DATA!$C$12</f>
        <v>2512.1171234628287</v>
      </c>
      <c r="J12" s="47">
        <f>MAX(D12,DATA!$C$4)*F11*('MORTALITY RATES MALE'!D71/1000)*G11</f>
        <v>232.24840861866119</v>
      </c>
      <c r="K12" s="47">
        <v>0</v>
      </c>
      <c r="L12" s="60">
        <f>D11*EXP('EIOPA RATES'!S20)*DATA!$C$15*G12*F12</f>
        <v>203.85079354473487</v>
      </c>
      <c r="M12" s="47">
        <f>DATA!$C$13*((1+DATA!$C$10)^A12)*F12*G12</f>
        <v>12.759099767800144</v>
      </c>
      <c r="N12" s="47">
        <f t="shared" si="1"/>
        <v>2960.975425394025</v>
      </c>
      <c r="O12" s="26">
        <f>N12*'EIOPA RATES'!I20</f>
        <v>2543.945445627623</v>
      </c>
      <c r="Q12" s="83">
        <f>B11*EXP('EIOPA RATES'!S20)*(DATA!$C$14-DATA!$C$15)</f>
        <v>436.4312716309671</v>
      </c>
      <c r="R12" s="85">
        <f>C11*EXP('EIOPA RATES'!S20)*(DATA!$C$14-DATA!$C$15)</f>
        <v>109.10781790774178</v>
      </c>
      <c r="S12" s="60">
        <f t="shared" si="2"/>
        <v>532.77998977090863</v>
      </c>
      <c r="T12" s="81">
        <f t="shared" si="3"/>
        <v>133.83739119272693</v>
      </c>
    </row>
    <row r="13" spans="1:24" ht="15.75" thickBot="1" x14ac:dyDescent="0.3">
      <c r="A13" s="54">
        <v>10</v>
      </c>
      <c r="B13" s="44">
        <f>$B12*EXP('EIOPA RATES'!S21)*(1-DATA!$C$14)</f>
        <v>53454.920181374291</v>
      </c>
      <c r="C13" s="47">
        <f>$C12*EXP('EIOPA RATES'!S21)*(1-DATA!$C$14)</f>
        <v>13363.730045343573</v>
      </c>
      <c r="D13" s="26">
        <f t="shared" si="0"/>
        <v>66818.650226717858</v>
      </c>
      <c r="F13" s="44">
        <f>F12*(1-'MORTALITY RATES MALE'!D72/1000)</f>
        <v>0.90863777466599593</v>
      </c>
      <c r="G13" s="64">
        <f>(1-DATA!$C$12)*$G12</f>
        <v>0.19687440434072256</v>
      </c>
      <c r="I13" s="58">
        <f>(D13-DATA!$C$11*((1+DATA!$C$10)^A13))*F13*G12*DATA!$C$12</f>
        <v>2108.5873084183354</v>
      </c>
      <c r="J13" s="47">
        <f>MAX(D13,DATA!$C$4)*F12*('MORTALITY RATES MALE'!D72/1000)*G12</f>
        <v>214.82802070271998</v>
      </c>
      <c r="K13" s="47">
        <v>0</v>
      </c>
      <c r="L13" s="60">
        <f>D12*EXP('EIOPA RATES'!S21)*DATA!$C$15*G13*F13</f>
        <v>171.10666401865205</v>
      </c>
      <c r="M13" s="47">
        <f>DATA!$C$13*((1+DATA!$C$10)^A13)*F13*G13</f>
        <v>10.903144473882108</v>
      </c>
      <c r="N13" s="47">
        <f t="shared" si="1"/>
        <v>2505.4251376135899</v>
      </c>
      <c r="O13" s="26">
        <f>N13*'EIOPA RATES'!I21</f>
        <v>2101.2141655896812</v>
      </c>
      <c r="Q13" s="83">
        <f>B12*EXP('EIOPA RATES'!S21)*(DATA!$C$14-DATA!$C$15)</f>
        <v>437.25906078833771</v>
      </c>
      <c r="R13" s="85">
        <f>C12*EXP('EIOPA RATES'!S21)*(DATA!$C$14-DATA!$C$15)</f>
        <v>109.31476519708443</v>
      </c>
      <c r="S13" s="60">
        <f t="shared" si="2"/>
        <v>535.67068151154001</v>
      </c>
      <c r="T13" s="81">
        <f t="shared" si="3"/>
        <v>112.73505894103285</v>
      </c>
    </row>
    <row r="14" spans="1:24" x14ac:dyDescent="0.25">
      <c r="A14" s="53">
        <v>11</v>
      </c>
      <c r="B14" s="44">
        <f>$B13*EXP('EIOPA RATES'!S22)*(1-DATA!$C$14)</f>
        <v>53541.354104051599</v>
      </c>
      <c r="C14" s="47">
        <f>$C13*EXP('EIOPA RATES'!S22)*(1-DATA!$C$14)</f>
        <v>13385.3385260129</v>
      </c>
      <c r="D14" s="26">
        <f t="shared" si="0"/>
        <v>66926.692630064499</v>
      </c>
      <c r="F14" s="44">
        <f>F13*(1-'MORTALITY RATES MALE'!D73/1000)</f>
        <v>0.89446296177656215</v>
      </c>
      <c r="G14" s="64">
        <f>(1-DATA!$C$12)*$G13</f>
        <v>0.16734324368961417</v>
      </c>
      <c r="I14" s="58">
        <f>(D14-DATA!$C$11*((1+DATA!$C$10)^A14))*F14*G13*DATA!$C$12</f>
        <v>1767.1802285613069</v>
      </c>
      <c r="J14" s="47">
        <f>MAX(D14,DATA!$C$4)*F13*('MORTALITY RATES MALE'!D73/1000)*G13</f>
        <v>195.34604909739281</v>
      </c>
      <c r="K14" s="47">
        <v>0</v>
      </c>
      <c r="L14" s="60">
        <f>D13*EXP('EIOPA RATES'!S22)*DATA!$C$15*G14*F14</f>
        <v>143.40328145143184</v>
      </c>
      <c r="M14" s="47">
        <f>DATA!$C$13*((1+DATA!$C$10)^A14)*F14*G14</f>
        <v>9.3055583875057977</v>
      </c>
      <c r="N14" s="47">
        <f t="shared" si="1"/>
        <v>2115.235117497637</v>
      </c>
      <c r="O14" s="26">
        <f>N14*'EIOPA RATES'!I22</f>
        <v>1732.1469247605962</v>
      </c>
      <c r="Q14" s="83">
        <f>B13*EXP('EIOPA RATES'!S22)*(DATA!$C$14-DATA!$C$15)</f>
        <v>437.96608674070831</v>
      </c>
      <c r="R14" s="85">
        <f>C13*EXP('EIOPA RATES'!S22)*(DATA!$C$14-DATA!$C$15)</f>
        <v>109.49152168517708</v>
      </c>
      <c r="S14" s="60">
        <f t="shared" si="2"/>
        <v>538.15205003837957</v>
      </c>
      <c r="T14" s="81">
        <f t="shared" si="3"/>
        <v>94.766887723622318</v>
      </c>
      <c r="W14" s="73" t="s">
        <v>77</v>
      </c>
      <c r="X14" s="72">
        <f>SUM(T3:T53)</f>
        <v>3244.2523198115355</v>
      </c>
    </row>
    <row r="15" spans="1:24" x14ac:dyDescent="0.25">
      <c r="A15" s="53">
        <v>12</v>
      </c>
      <c r="B15" s="44">
        <f>$B14*EXP('EIOPA RATES'!S23)*(1-DATA!$C$14)</f>
        <v>53638.296748910121</v>
      </c>
      <c r="C15" s="47">
        <f>$C14*EXP('EIOPA RATES'!S23)*(1-DATA!$C$14)</f>
        <v>13409.57418722753</v>
      </c>
      <c r="D15" s="26">
        <f t="shared" si="0"/>
        <v>67047.870936137653</v>
      </c>
      <c r="F15" s="44">
        <f>F14*(1-'MORTALITY RATES MALE'!D74/1000)</f>
        <v>0.8789076873596019</v>
      </c>
      <c r="G15" s="64">
        <f>(1-DATA!$C$12)*$G14</f>
        <v>0.14224175713617204</v>
      </c>
      <c r="I15" s="58">
        <f>(D15-DATA!$C$11*((1+DATA!$C$10)^A15))*F15*G14*DATA!$C$12</f>
        <v>1478.643123326877</v>
      </c>
      <c r="J15" s="47">
        <f>MAX(D15,DATA!$C$4)*F14*('MORTALITY RATES MALE'!D74/1000)*G14</f>
        <v>182.21490541913502</v>
      </c>
      <c r="K15" s="47">
        <v>0</v>
      </c>
      <c r="L15" s="60">
        <f>D14*EXP('EIOPA RATES'!S23)*DATA!$C$15*G15*F15</f>
        <v>119.98985932138638</v>
      </c>
      <c r="M15" s="47">
        <f>DATA!$C$13*((1+DATA!$C$10)^A15)*F15*G15</f>
        <v>7.9276129256474652</v>
      </c>
      <c r="N15" s="47">
        <f t="shared" si="1"/>
        <v>1788.7755009930459</v>
      </c>
      <c r="O15" s="26">
        <f>N15*'EIOPA RATES'!I23</f>
        <v>1429.9970580203476</v>
      </c>
      <c r="Q15" s="83">
        <f>B14*EXP('EIOPA RATES'!S23)*(DATA!$C$14-DATA!$C$15)</f>
        <v>438.75907361071665</v>
      </c>
      <c r="R15" s="85">
        <f>C14*EXP('EIOPA RATES'!S23)*(DATA!$C$14-DATA!$C$15)</f>
        <v>109.68976840267916</v>
      </c>
      <c r="S15" s="60">
        <f t="shared" si="2"/>
        <v>540.52122908774834</v>
      </c>
      <c r="T15" s="81">
        <f t="shared" si="3"/>
        <v>79.499464175746212</v>
      </c>
      <c r="W15" s="74" t="s">
        <v>78</v>
      </c>
      <c r="X15" s="70">
        <f>DATA!C4-X3-X14</f>
        <v>340.8715762247034</v>
      </c>
    </row>
    <row r="16" spans="1:24" ht="15.75" thickBot="1" x14ac:dyDescent="0.3">
      <c r="A16" s="53">
        <v>13</v>
      </c>
      <c r="B16" s="44">
        <f>$B15*EXP('EIOPA RATES'!S24)*(1-DATA!$C$14)</f>
        <v>53746.883114979653</v>
      </c>
      <c r="C16" s="47">
        <f>$C15*EXP('EIOPA RATES'!S24)*(1-DATA!$C$14)</f>
        <v>13436.720778744913</v>
      </c>
      <c r="D16" s="26">
        <f t="shared" si="0"/>
        <v>67183.603893724561</v>
      </c>
      <c r="F16" s="44">
        <f>F15*(1-'MORTALITY RATES MALE'!D75/1000)</f>
        <v>0.86194382856233609</v>
      </c>
      <c r="G16" s="64">
        <f>(1-DATA!$C$12)*$G15</f>
        <v>0.12090549356574623</v>
      </c>
      <c r="I16" s="58">
        <f>(D16-DATA!$C$11*((1+DATA!$C$10)^A16))*F16*G15*DATA!$C$12</f>
        <v>1235.0750588119554</v>
      </c>
      <c r="J16" s="47">
        <f>MAX(D16,DATA!$C$4)*F15*('MORTALITY RATES MALE'!D75/1000)*G15</f>
        <v>168.90783581930975</v>
      </c>
      <c r="K16" s="47">
        <v>0</v>
      </c>
      <c r="L16" s="60">
        <f>D15*EXP('EIOPA RATES'!S24)*DATA!$C$15*G16*F16</f>
        <v>100.22532574405332</v>
      </c>
      <c r="M16" s="47">
        <f>DATA!$C$13*((1+DATA!$C$10)^A16)*F16*G16</f>
        <v>6.7405795123229648</v>
      </c>
      <c r="N16" s="47">
        <f t="shared" si="1"/>
        <v>1510.9487998876414</v>
      </c>
      <c r="O16" s="26">
        <f>N16*'EIOPA RATES'!I24</f>
        <v>1178.9343007522939</v>
      </c>
      <c r="Q16" s="83">
        <f>B15*EXP('EIOPA RATES'!S24)*(DATA!$C$14-DATA!$C$15)</f>
        <v>439.64730564400526</v>
      </c>
      <c r="R16" s="85">
        <f>C15*EXP('EIOPA RATES'!S24)*(DATA!$C$14-DATA!$C$15)</f>
        <v>109.91182641100131</v>
      </c>
      <c r="S16" s="60">
        <f t="shared" si="2"/>
        <v>542.81855254268362</v>
      </c>
      <c r="T16" s="81">
        <f t="shared" si="3"/>
        <v>66.551945509477093</v>
      </c>
      <c r="W16" s="75" t="s">
        <v>79</v>
      </c>
      <c r="X16" s="71">
        <f>(DATA!$C$14-DATA!$C$15)*X18*DATA!C4</f>
        <v>3168.0729831931635</v>
      </c>
    </row>
    <row r="17" spans="1:24" ht="15.75" thickBot="1" x14ac:dyDescent="0.3">
      <c r="A17" s="53">
        <v>14</v>
      </c>
      <c r="B17" s="44">
        <f>$B16*EXP('EIOPA RATES'!S25)*(1-DATA!$C$14)</f>
        <v>53651.005850553869</v>
      </c>
      <c r="C17" s="47">
        <f>$C16*EXP('EIOPA RATES'!S25)*(1-DATA!$C$14)</f>
        <v>13412.751462638467</v>
      </c>
      <c r="D17" s="26">
        <f t="shared" si="0"/>
        <v>67063.757313192342</v>
      </c>
      <c r="F17" s="44">
        <f>F16*(1-'MORTALITY RATES MALE'!D76/1000)</f>
        <v>0.84323913031623632</v>
      </c>
      <c r="G17" s="64">
        <f>(1-DATA!$C$12)*$G16</f>
        <v>0.10276966953088429</v>
      </c>
      <c r="I17" s="58">
        <f>(D17-DATA!$C$11*((1+DATA!$C$10)^A17))*F17*G16*DATA!$C$12</f>
        <v>1025.1915033166522</v>
      </c>
      <c r="J17" s="47">
        <f>MAX(D17,DATA!$C$4)*F16*('MORTALITY RATES MALE'!D76/1000)*G16</f>
        <v>158.30505414101336</v>
      </c>
      <c r="K17" s="47">
        <v>0</v>
      </c>
      <c r="L17" s="60">
        <f>D16*EXP('EIOPA RATES'!S25)*DATA!$C$15*G17*F17</f>
        <v>83.19414716997484</v>
      </c>
      <c r="M17" s="47">
        <f>DATA!$C$13*((1+DATA!$C$10)^A17)*F17*G17</f>
        <v>5.7172623418476558</v>
      </c>
      <c r="N17" s="47">
        <f t="shared" si="1"/>
        <v>1272.4079669694881</v>
      </c>
      <c r="O17" s="26">
        <f>N17*'EIOPA RATES'!I25</f>
        <v>972.70355964509008</v>
      </c>
      <c r="Q17" s="83">
        <f>B16*EXP('EIOPA RATES'!S25)*(DATA!$C$14-DATA!$C$15)</f>
        <v>438.86303354236287</v>
      </c>
      <c r="R17" s="85">
        <f>C16*EXP('EIOPA RATES'!S25)*(DATA!$C$14-DATA!$C$15)</f>
        <v>109.71575838559072</v>
      </c>
      <c r="S17" s="60">
        <f t="shared" si="2"/>
        <v>542.86152958610592</v>
      </c>
      <c r="T17" s="81">
        <f t="shared" si="3"/>
        <v>55.345950712625942</v>
      </c>
    </row>
    <row r="18" spans="1:24" ht="15.75" thickBot="1" x14ac:dyDescent="0.3">
      <c r="A18" s="54">
        <v>15</v>
      </c>
      <c r="B18" s="44">
        <f>$B17*EXP('EIOPA RATES'!S26)*(1-DATA!$C$14)</f>
        <v>53747.360151757799</v>
      </c>
      <c r="C18" s="47">
        <f>$C17*EXP('EIOPA RATES'!S26)*(1-DATA!$C$14)</f>
        <v>13436.84003793945</v>
      </c>
      <c r="D18" s="26">
        <f t="shared" si="0"/>
        <v>67184.200189697251</v>
      </c>
      <c r="F18" s="44">
        <f>F17*(1-'MORTALITY RATES MALE'!D77/1000)</f>
        <v>0.82299520181343011</v>
      </c>
      <c r="G18" s="64">
        <f>(1-DATA!$C$12)*$G17</f>
        <v>8.7354219101251643E-2</v>
      </c>
      <c r="I18" s="58">
        <f>(D18-DATA!$C$11*((1+DATA!$C$10)^A18))*F18*G17*DATA!$C$12</f>
        <v>852.01381868702083</v>
      </c>
      <c r="J18" s="47">
        <f>MAX(D18,DATA!$C$4)*F17*('MORTALITY RATES MALE'!D77/1000)*G17</f>
        <v>145.63232895681688</v>
      </c>
      <c r="K18" s="47">
        <v>0</v>
      </c>
      <c r="L18" s="60">
        <f>D17*EXP('EIOPA RATES'!S26)*DATA!$C$15*G18*F18</f>
        <v>69.141296858924164</v>
      </c>
      <c r="M18" s="47">
        <f>DATA!$C$13*((1+DATA!$C$10)^A18)*F18*G18</f>
        <v>4.8378652721730049</v>
      </c>
      <c r="N18" s="47">
        <f t="shared" si="1"/>
        <v>1071.625309774935</v>
      </c>
      <c r="O18" s="26">
        <f>N18*'EIOPA RATES'!I26</f>
        <v>799.75446375220827</v>
      </c>
      <c r="Q18" s="83">
        <f>B17*EXP('EIOPA RATES'!S26)*(DATA!$C$14-DATA!$C$15)</f>
        <v>439.65120778533975</v>
      </c>
      <c r="R18" s="85">
        <f>C17*EXP('EIOPA RATES'!S26)*(DATA!$C$14-DATA!$C$15)</f>
        <v>109.91280194633494</v>
      </c>
      <c r="S18" s="60">
        <f t="shared" si="2"/>
        <v>544.72614445950171</v>
      </c>
      <c r="T18" s="81">
        <f t="shared" si="3"/>
        <v>46.07236256647424</v>
      </c>
      <c r="W18" s="66" t="s">
        <v>80</v>
      </c>
      <c r="X18" s="69">
        <f>SUMPRODUCT(O4:O53,A4:A53)/SUM(O4:O53)</f>
        <v>5.6572731842735076</v>
      </c>
    </row>
    <row r="19" spans="1:24" x14ac:dyDescent="0.25">
      <c r="A19" s="53">
        <v>16</v>
      </c>
      <c r="B19" s="44">
        <f>$B18*EXP('EIOPA RATES'!S27)*(1-DATA!$C$14)</f>
        <v>53432.486589949447</v>
      </c>
      <c r="C19" s="47">
        <f>$C18*EXP('EIOPA RATES'!S27)*(1-DATA!$C$14)</f>
        <v>13358.121647487362</v>
      </c>
      <c r="D19" s="26">
        <f t="shared" si="0"/>
        <v>66790.608237436812</v>
      </c>
      <c r="F19" s="44">
        <f>F18*(1-'MORTALITY RATES MALE'!D78/1000)</f>
        <v>0.80079191877193023</v>
      </c>
      <c r="G19" s="64">
        <f>(1-DATA!$C$12)*$G18</f>
        <v>7.4251086236063898E-2</v>
      </c>
      <c r="I19" s="58">
        <f>(D19-DATA!$C$11*((1+DATA!$C$10)^A19))*F19*G18*DATA!$C$12</f>
        <v>700.53794206554801</v>
      </c>
      <c r="J19" s="47">
        <f>MAX(D19,DATA!$C$4)*F18*('MORTALITY RATES MALE'!D78/1000)*G18</f>
        <v>135.76853161019986</v>
      </c>
      <c r="K19" s="47">
        <v>0</v>
      </c>
      <c r="L19" s="60">
        <f>D18*EXP('EIOPA RATES'!S27)*DATA!$C$15*G19*F19</f>
        <v>56.849555396998973</v>
      </c>
      <c r="M19" s="47">
        <f>DATA!$C$13*((1+DATA!$C$10)^A19)*F19*G19</f>
        <v>4.0812692377695097</v>
      </c>
      <c r="N19" s="47">
        <f t="shared" si="1"/>
        <v>897.23729831051639</v>
      </c>
      <c r="O19" s="26">
        <f>N19*'EIOPA RATES'!I27</f>
        <v>658.73636224444419</v>
      </c>
      <c r="Q19" s="83">
        <f>B18*EXP('EIOPA RATES'!S27)*(DATA!$C$14-DATA!$C$15)</f>
        <v>437.07555492801174</v>
      </c>
      <c r="R19" s="85">
        <f>C18*EXP('EIOPA RATES'!S27)*(DATA!$C$14-DATA!$C$15)</f>
        <v>109.26888873200294</v>
      </c>
      <c r="S19" s="60">
        <f t="shared" si="2"/>
        <v>542.26317442224513</v>
      </c>
      <c r="T19" s="81">
        <f t="shared" si="3"/>
        <v>37.932693300636352</v>
      </c>
    </row>
    <row r="20" spans="1:24" x14ac:dyDescent="0.25">
      <c r="A20" s="53">
        <v>17</v>
      </c>
      <c r="B20" s="44">
        <f>$B19*EXP('EIOPA RATES'!S28)*(1-DATA!$C$14)</f>
        <v>53329.310051084576</v>
      </c>
      <c r="C20" s="47">
        <f>$C19*EXP('EIOPA RATES'!S28)*(1-DATA!$C$14)</f>
        <v>13332.327512771144</v>
      </c>
      <c r="D20" s="26">
        <f t="shared" si="0"/>
        <v>66661.637563855722</v>
      </c>
      <c r="F20" s="44">
        <f>F19*(1-'MORTALITY RATES MALE'!D79/1000)</f>
        <v>0.77767464164498379</v>
      </c>
      <c r="G20" s="64">
        <f>(1-DATA!$C$12)*$G19</f>
        <v>6.3113423300654309E-2</v>
      </c>
      <c r="I20" s="58">
        <f>(D20-DATA!$C$11*((1+DATA!$C$10)^A20))*F20*G19*DATA!$C$12</f>
        <v>577.14574613446155</v>
      </c>
      <c r="J20" s="47">
        <f>MAX(D20,DATA!$C$4)*F19*('MORTALITY RATES MALE'!D79/1000)*G19</f>
        <v>120.15380562471222</v>
      </c>
      <c r="K20" s="47">
        <v>0</v>
      </c>
      <c r="L20" s="60">
        <f>D19*EXP('EIOPA RATES'!S28)*DATA!$C$15*G20*F20</f>
        <v>46.836543157120438</v>
      </c>
      <c r="M20" s="47">
        <f>DATA!$C$13*((1+DATA!$C$10)^A20)*F20*G20</f>
        <v>3.4363120827083646</v>
      </c>
      <c r="N20" s="47">
        <f t="shared" si="1"/>
        <v>747.57240699900251</v>
      </c>
      <c r="O20" s="26">
        <f>N20*'EIOPA RATES'!I28</f>
        <v>537.81864786177221</v>
      </c>
      <c r="Q20" s="83">
        <f>B19*EXP('EIOPA RATES'!S28)*(DATA!$C$14-DATA!$C$15)</f>
        <v>436.23157505999649</v>
      </c>
      <c r="R20" s="85">
        <f>C19*EXP('EIOPA RATES'!S28)*(DATA!$C$14-DATA!$C$15)</f>
        <v>109.05789376499912</v>
      </c>
      <c r="S20" s="60">
        <f t="shared" si="2"/>
        <v>541.8531567422873</v>
      </c>
      <c r="T20" s="81">
        <f t="shared" si="3"/>
        <v>31.288328091494698</v>
      </c>
    </row>
    <row r="21" spans="1:24" x14ac:dyDescent="0.25">
      <c r="A21" s="53">
        <v>18</v>
      </c>
      <c r="B21" s="44">
        <f>$B20*EXP('EIOPA RATES'!S29)*(1-DATA!$C$14)</f>
        <v>53157.464812762795</v>
      </c>
      <c r="C21" s="47">
        <f>$C20*EXP('EIOPA RATES'!S29)*(1-DATA!$C$14)</f>
        <v>13289.366203190699</v>
      </c>
      <c r="D21" s="26">
        <f t="shared" si="0"/>
        <v>66446.831015953489</v>
      </c>
      <c r="F21" s="44">
        <f>F20*(1-'MORTALITY RATES MALE'!D80/1000)</f>
        <v>0.75285926935573844</v>
      </c>
      <c r="G21" s="64">
        <f>(1-DATA!$C$12)*$G20</f>
        <v>5.3646409805556163E-2</v>
      </c>
      <c r="I21" s="58">
        <f>(D21-DATA!$C$11*((1+DATA!$C$10)^A21))*F21*G20*DATA!$C$12</f>
        <v>473.38482493420418</v>
      </c>
      <c r="J21" s="47">
        <f>MAX(D21,DATA!$C$4)*F20*('MORTALITY RATES MALE'!D80/1000)*G20</f>
        <v>109.63281669581283</v>
      </c>
      <c r="K21" s="47">
        <v>0</v>
      </c>
      <c r="L21" s="60">
        <f>D20*EXP('EIOPA RATES'!S29)*DATA!$C$15*G21*F21</f>
        <v>38.416510953813962</v>
      </c>
      <c r="M21" s="47">
        <f>DATA!$C$13*((1+DATA!$C$10)^A21)*F21*G21</f>
        <v>2.8842145327092514</v>
      </c>
      <c r="N21" s="47">
        <f t="shared" si="1"/>
        <v>624.31836711654023</v>
      </c>
      <c r="O21" s="26">
        <f>N21*'EIOPA RATES'!I29</f>
        <v>440.68601101677712</v>
      </c>
      <c r="Q21" s="83">
        <f>B20*EXP('EIOPA RATES'!S29)*(DATA!$C$14-DATA!$C$15)</f>
        <v>434.82588803895936</v>
      </c>
      <c r="R21" s="85">
        <f>C20*EXP('EIOPA RATES'!S29)*(DATA!$C$14-DATA!$C$15)</f>
        <v>108.70647200973984</v>
      </c>
      <c r="S21" s="60">
        <f t="shared" si="2"/>
        <v>540.64814551598988</v>
      </c>
      <c r="T21" s="81">
        <f t="shared" si="3"/>
        <v>25.689180881398318</v>
      </c>
    </row>
    <row r="22" spans="1:24" x14ac:dyDescent="0.25">
      <c r="A22" s="53">
        <v>19</v>
      </c>
      <c r="B22" s="44">
        <f>$B21*EXP('EIOPA RATES'!S30)*(1-DATA!$C$14)</f>
        <v>52629.749204344327</v>
      </c>
      <c r="C22" s="47">
        <f>$C21*EXP('EIOPA RATES'!S30)*(1-DATA!$C$14)</f>
        <v>13157.437301086082</v>
      </c>
      <c r="D22" s="26">
        <f t="shared" si="0"/>
        <v>65787.186505430407</v>
      </c>
      <c r="F22" s="44">
        <f>F21*(1-'MORTALITY RATES MALE'!D81/1000)</f>
        <v>0.725725694286669</v>
      </c>
      <c r="G22" s="64">
        <f>(1-DATA!$C$12)*$G21</f>
        <v>4.5599448334722736E-2</v>
      </c>
      <c r="I22" s="58">
        <f>(D22-DATA!$C$11*((1+DATA!$C$10)^A22))*F22*G21*DATA!$C$12</f>
        <v>384.01956328061999</v>
      </c>
      <c r="J22" s="47">
        <f>MAX(D22,DATA!$C$4)*F21*('MORTALITY RATES MALE'!D81/1000)*G21</f>
        <v>101.8933221351582</v>
      </c>
      <c r="K22" s="47">
        <v>0</v>
      </c>
      <c r="L22" s="60">
        <f>D21*EXP('EIOPA RATES'!S30)*DATA!$C$15*G22*F22</f>
        <v>31.164673583782633</v>
      </c>
      <c r="M22" s="47">
        <f>DATA!$C$13*((1+DATA!$C$10)^A22)*F22*G22</f>
        <v>2.4104901208742051</v>
      </c>
      <c r="N22" s="47">
        <f t="shared" si="1"/>
        <v>519.48804912043499</v>
      </c>
      <c r="O22" s="26">
        <f>N22*'EIOPA RATES'!I30</f>
        <v>362.21841721070535</v>
      </c>
      <c r="Q22" s="83">
        <f>B21*EXP('EIOPA RATES'!S30)*(DATA!$C$14-DATA!$C$15)</f>
        <v>430.50919594555677</v>
      </c>
      <c r="R22" s="85">
        <f>C21*EXP('EIOPA RATES'!S30)*(DATA!$C$14-DATA!$C$15)</f>
        <v>107.62729898638919</v>
      </c>
      <c r="S22" s="60">
        <f t="shared" si="2"/>
        <v>535.72600481107179</v>
      </c>
      <c r="T22" s="81">
        <f t="shared" si="3"/>
        <v>20.85719447007353</v>
      </c>
    </row>
    <row r="23" spans="1:24" x14ac:dyDescent="0.25">
      <c r="A23" s="54">
        <v>20</v>
      </c>
      <c r="B23" s="44">
        <f>$B22*EXP('EIOPA RATES'!S31)*(1-DATA!$C$14)</f>
        <v>52262.849046139716</v>
      </c>
      <c r="C23" s="47">
        <f>$C22*EXP('EIOPA RATES'!S31)*(1-DATA!$C$14)</f>
        <v>13065.712261534929</v>
      </c>
      <c r="D23" s="26">
        <f t="shared" si="0"/>
        <v>65328.561307674645</v>
      </c>
      <c r="F23" s="44">
        <f>F22*(1-'MORTALITY RATES MALE'!D82/1000)</f>
        <v>0.69585896860354401</v>
      </c>
      <c r="G23" s="64">
        <f>(1-DATA!$C$12)*$G22</f>
        <v>3.8759531084514326E-2</v>
      </c>
      <c r="I23" s="58">
        <f>(D23-DATA!$C$11*((1+DATA!$C$10)^A23))*F23*G22*DATA!$C$12</f>
        <v>310.79753000298098</v>
      </c>
      <c r="J23" s="47">
        <f>MAX(D23,DATA!$C$4)*F22*('MORTALITY RATES MALE'!D82/1000)*G22</f>
        <v>95.333435030049415</v>
      </c>
      <c r="K23" s="47">
        <v>0</v>
      </c>
      <c r="L23" s="60">
        <f>D22*EXP('EIOPA RATES'!S31)*DATA!$C$15*G23*F23</f>
        <v>25.222725780103897</v>
      </c>
      <c r="M23" s="47">
        <f>DATA!$C$13*((1+DATA!$C$10)^A23)*F23*G23</f>
        <v>2.0038867925817305</v>
      </c>
      <c r="N23" s="47">
        <f t="shared" si="1"/>
        <v>433.35757760571602</v>
      </c>
      <c r="O23" s="26">
        <f>N23*'EIOPA RATES'!I31</f>
        <v>297.59007074035816</v>
      </c>
      <c r="Q23" s="83">
        <f>B22*EXP('EIOPA RATES'!S31)*(DATA!$C$14-DATA!$C$15)</f>
        <v>427.50796765758452</v>
      </c>
      <c r="R23" s="85">
        <f>C22*EXP('EIOPA RATES'!S31)*(DATA!$C$14-DATA!$C$15)</f>
        <v>106.87699191439613</v>
      </c>
      <c r="S23" s="60">
        <f t="shared" si="2"/>
        <v>532.38107277939889</v>
      </c>
      <c r="T23" s="81">
        <f t="shared" si="3"/>
        <v>16.892869404797928</v>
      </c>
    </row>
    <row r="24" spans="1:24" x14ac:dyDescent="0.25">
      <c r="A24" s="53">
        <v>21</v>
      </c>
      <c r="B24" s="44">
        <f>$B23*EXP('EIOPA RATES'!S32)*(1-DATA!$C$14)</f>
        <v>51964.737426077481</v>
      </c>
      <c r="C24" s="47">
        <f>$C23*EXP('EIOPA RATES'!S32)*(1-DATA!$C$14)</f>
        <v>12991.18435651937</v>
      </c>
      <c r="D24" s="26">
        <f t="shared" si="0"/>
        <v>64955.921782596852</v>
      </c>
      <c r="F24" s="44">
        <f>F23*(1-'MORTALITY RATES MALE'!D83/1000)</f>
        <v>0.66379728750090472</v>
      </c>
      <c r="G24" s="64">
        <f>(1-DATA!$C$12)*$G23</f>
        <v>3.2945601421837174E-2</v>
      </c>
      <c r="I24" s="58">
        <f>(D24-DATA!$C$11*((1+DATA!$C$10)^A24))*F24*G23*DATA!$C$12</f>
        <v>250.56550097726614</v>
      </c>
      <c r="J24" s="47">
        <f>MAX(D24,DATA!$C$4)*F23*('MORTALITY RATES MALE'!D83/1000)*G23</f>
        <v>86.988700772367167</v>
      </c>
      <c r="K24" s="47">
        <v>0</v>
      </c>
      <c r="L24" s="60">
        <f>D23*EXP('EIOPA RATES'!S32)*DATA!$C$15*G24*F24</f>
        <v>20.334843973560176</v>
      </c>
      <c r="M24" s="47">
        <f>DATA!$C$13*((1+DATA!$C$10)^A24)*F24*G24</f>
        <v>1.6573205854890232</v>
      </c>
      <c r="N24" s="47">
        <f t="shared" si="1"/>
        <v>359.54636630868248</v>
      </c>
      <c r="O24" s="26">
        <f>N24*'EIOPA RATES'!I32</f>
        <v>242.85673072940409</v>
      </c>
      <c r="Q24" s="83">
        <f>B23*EXP('EIOPA RATES'!S32)*(DATA!$C$14-DATA!$C$15)</f>
        <v>425.06942679817973</v>
      </c>
      <c r="R24" s="85">
        <f>C23*EXP('EIOPA RATES'!S32)*(DATA!$C$14-DATA!$C$15)</f>
        <v>106.26735669954493</v>
      </c>
      <c r="S24" s="60">
        <f t="shared" si="2"/>
        <v>529.67946291223564</v>
      </c>
      <c r="T24" s="81">
        <f t="shared" si="3"/>
        <v>13.627843017956156</v>
      </c>
    </row>
    <row r="25" spans="1:24" x14ac:dyDescent="0.25">
      <c r="A25" s="53">
        <v>22</v>
      </c>
      <c r="B25" s="44">
        <f>$B24*EXP('EIOPA RATES'!S33)*(1-DATA!$C$14)</f>
        <v>51701.798245557242</v>
      </c>
      <c r="C25" s="47">
        <f>$C24*EXP('EIOPA RATES'!S33)*(1-DATA!$C$14)</f>
        <v>12925.44956138931</v>
      </c>
      <c r="D25" s="26">
        <f t="shared" si="0"/>
        <v>64627.247806946551</v>
      </c>
      <c r="F25" s="44">
        <f>F24*(1-'MORTALITY RATES MALE'!D84/1000)</f>
        <v>0.62830694733237769</v>
      </c>
      <c r="G25" s="64">
        <f>(1-DATA!$C$12)*$G24</f>
        <v>2.8003761208561597E-2</v>
      </c>
      <c r="I25" s="58">
        <f>(D25-DATA!$C$11*((1+DATA!$C$10)^A25))*F25*G24*DATA!$C$12</f>
        <v>200.57111712445908</v>
      </c>
      <c r="J25" s="47">
        <f>MAX(D25,DATA!$C$4)*F24*('MORTALITY RATES MALE'!D84/1000)*G24</f>
        <v>81.847542106239558</v>
      </c>
      <c r="K25" s="47">
        <v>0</v>
      </c>
      <c r="L25" s="60">
        <f>D24*EXP('EIOPA RATES'!S33)*DATA!$C$15*G25*F25</f>
        <v>16.27770112169463</v>
      </c>
      <c r="M25" s="47">
        <f>DATA!$C$13*((1+DATA!$C$10)^A25)*F25*G25</f>
        <v>1.3600723470694571</v>
      </c>
      <c r="N25" s="47">
        <f t="shared" si="1"/>
        <v>300.05643269946268</v>
      </c>
      <c r="O25" s="26">
        <f>N25*'EIOPA RATES'!I33</f>
        <v>199.22329809830566</v>
      </c>
      <c r="Q25" s="83">
        <f>B24*EXP('EIOPA RATES'!S33)*(DATA!$C$14-DATA!$C$15)</f>
        <v>422.91859505568289</v>
      </c>
      <c r="R25" s="85">
        <f>C24*EXP('EIOPA RATES'!S33)*(DATA!$C$14-DATA!$C$15)</f>
        <v>105.72964876392072</v>
      </c>
      <c r="S25" s="60">
        <f t="shared" si="2"/>
        <v>527.28817147253415</v>
      </c>
      <c r="T25" s="81">
        <f t="shared" si="3"/>
        <v>10.914838920788293</v>
      </c>
    </row>
    <row r="26" spans="1:24" x14ac:dyDescent="0.25">
      <c r="A26" s="53">
        <v>23</v>
      </c>
      <c r="B26" s="44">
        <f>$B25*EXP('EIOPA RATES'!S34)*(1-DATA!$C$14)</f>
        <v>51491.20840088118</v>
      </c>
      <c r="C26" s="47">
        <f>$C25*EXP('EIOPA RATES'!S34)*(1-DATA!$C$14)</f>
        <v>12872.802100220295</v>
      </c>
      <c r="D26" s="26">
        <f t="shared" si="0"/>
        <v>64364.010501101475</v>
      </c>
      <c r="F26" s="44">
        <f>F25*(1-'MORTALITY RATES MALE'!D85/1000)</f>
        <v>0.59080260194232703</v>
      </c>
      <c r="G26" s="64">
        <f>(1-DATA!$C$12)*$G25</f>
        <v>2.3803197027277356E-2</v>
      </c>
      <c r="I26" s="58">
        <f>(D26-DATA!$C$11*((1+DATA!$C$10)^A26))*F26*G25*DATA!$C$12</f>
        <v>159.65417032224613</v>
      </c>
      <c r="J26" s="47">
        <f>MAX(D26,DATA!$C$4)*F25*('MORTALITY RATES MALE'!D85/1000)*G25</f>
        <v>73.518391281047727</v>
      </c>
      <c r="K26" s="47">
        <v>0</v>
      </c>
      <c r="L26" s="60">
        <f>D25*EXP('EIOPA RATES'!S34)*DATA!$C$15*G26*F26</f>
        <v>12.957164386258514</v>
      </c>
      <c r="M26" s="47">
        <f>DATA!$C$13*((1+DATA!$C$10)^A26)*F26*G26</f>
        <v>1.1087959873747357</v>
      </c>
      <c r="N26" s="47">
        <f t="shared" si="1"/>
        <v>247.2385219769271</v>
      </c>
      <c r="O26" s="26">
        <f>N26*'EIOPA RATES'!I34</f>
        <v>161.19989024259985</v>
      </c>
      <c r="Q26" s="83">
        <f>B25*EXP('EIOPA RATES'!S34)*(DATA!$C$14-DATA!$C$15)</f>
        <v>421.19597873931428</v>
      </c>
      <c r="R26" s="85">
        <f>C25*EXP('EIOPA RATES'!S34)*(DATA!$C$14-DATA!$C$15)</f>
        <v>105.29899468482857</v>
      </c>
      <c r="S26" s="60">
        <f t="shared" si="2"/>
        <v>525.38617743676809</v>
      </c>
      <c r="T26" s="81">
        <f t="shared" si="3"/>
        <v>8.6923540556515206</v>
      </c>
    </row>
    <row r="27" spans="1:24" x14ac:dyDescent="0.25">
      <c r="A27" s="53">
        <v>24</v>
      </c>
      <c r="B27" s="44">
        <f>$B26*EXP('EIOPA RATES'!S35)*(1-DATA!$C$14)</f>
        <v>51315.716398967685</v>
      </c>
      <c r="C27" s="47">
        <f>$C26*EXP('EIOPA RATES'!S35)*(1-DATA!$C$14)</f>
        <v>12828.929099741921</v>
      </c>
      <c r="D27" s="26">
        <f t="shared" si="0"/>
        <v>64144.645498709608</v>
      </c>
      <c r="F27" s="44">
        <f>F26*(1-'MORTALITY RATES MALE'!D86/1000)</f>
        <v>0.55137161507307941</v>
      </c>
      <c r="G27" s="64">
        <f>(1-DATA!$C$12)*$G26</f>
        <v>2.0232717473185752E-2</v>
      </c>
      <c r="I27" s="58">
        <f>(D27-DATA!$C$11*((1+DATA!$C$10)^A27))*F27*G26*DATA!$C$12</f>
        <v>126.21573762005842</v>
      </c>
      <c r="J27" s="47">
        <f>MAX(D27,DATA!$C$4)*F26*('MORTALITY RATES MALE'!D86/1000)*G26</f>
        <v>65.700848460008103</v>
      </c>
      <c r="K27" s="47">
        <v>0</v>
      </c>
      <c r="L27" s="60">
        <f>D26*EXP('EIOPA RATES'!S35)*DATA!$C$15*G27*F27</f>
        <v>10.243496230521254</v>
      </c>
      <c r="M27" s="47">
        <f>DATA!$C$13*((1+DATA!$C$10)^A27)*F27*G27</f>
        <v>0.89716587949145066</v>
      </c>
      <c r="N27" s="47">
        <f t="shared" si="1"/>
        <v>203.05724819007921</v>
      </c>
      <c r="O27" s="26">
        <f>N27*'EIOPA RATES'!I35</f>
        <v>129.92377836871324</v>
      </c>
      <c r="Q27" s="83">
        <f>B26*EXP('EIOPA RATES'!S35)*(DATA!$C$14-DATA!$C$15)</f>
        <v>419.76046134124886</v>
      </c>
      <c r="R27" s="85">
        <f>C26*EXP('EIOPA RATES'!S35)*(DATA!$C$14-DATA!$C$15)</f>
        <v>104.94011533531221</v>
      </c>
      <c r="S27" s="60">
        <f t="shared" si="2"/>
        <v>523.80341079706955</v>
      </c>
      <c r="T27" s="81">
        <f t="shared" si="3"/>
        <v>6.8746092502001144</v>
      </c>
    </row>
    <row r="28" spans="1:24" x14ac:dyDescent="0.25">
      <c r="A28" s="54">
        <v>25</v>
      </c>
      <c r="B28" s="44">
        <f>$B27*EXP('EIOPA RATES'!S36)*(1-DATA!$C$14)</f>
        <v>51179.488614118767</v>
      </c>
      <c r="C28" s="47">
        <f>$C27*EXP('EIOPA RATES'!S36)*(1-DATA!$C$14)</f>
        <v>12794.872153529692</v>
      </c>
      <c r="D28" s="26">
        <f t="shared" si="0"/>
        <v>63974.360767648461</v>
      </c>
      <c r="F28" s="44">
        <f>F27*(1-'MORTALITY RATES MALE'!D87/1000)</f>
        <v>0.50987157734481936</v>
      </c>
      <c r="G28" s="64">
        <f>(1-DATA!$C$12)*$G27</f>
        <v>1.7197809852207889E-2</v>
      </c>
      <c r="I28" s="58">
        <f>(D28-DATA!$C$11*((1+DATA!$C$10)^A28))*F28*G27*DATA!$C$12</f>
        <v>98.943992301179989</v>
      </c>
      <c r="J28" s="47">
        <f>MAX(D28,DATA!$C$4)*F27*('MORTALITY RATES MALE'!D87/1000)*G27</f>
        <v>58.776097693770538</v>
      </c>
      <c r="K28" s="47">
        <v>0</v>
      </c>
      <c r="L28" s="60">
        <f>D27*EXP('EIOPA RATES'!S36)*DATA!$C$15*G28*F28</f>
        <v>8.0302502921436414</v>
      </c>
      <c r="M28" s="47">
        <f>DATA!$C$13*((1+DATA!$C$10)^A28)*F28*G28</f>
        <v>0.71929699217873222</v>
      </c>
      <c r="N28" s="47">
        <f t="shared" si="1"/>
        <v>166.46963727927289</v>
      </c>
      <c r="O28" s="26">
        <f>N28*'EIOPA RATES'!I36</f>
        <v>104.44760544691216</v>
      </c>
      <c r="Q28" s="83">
        <f>B27*EXP('EIOPA RATES'!S36)*(DATA!$C$14-DATA!$C$15)</f>
        <v>418.64612363287324</v>
      </c>
      <c r="R28" s="85">
        <f>C27*EXP('EIOPA RATES'!S36)*(DATA!$C$14-DATA!$C$15)</f>
        <v>104.66153090821831</v>
      </c>
      <c r="S28" s="60">
        <f t="shared" si="2"/>
        <v>522.58835754891277</v>
      </c>
      <c r="T28" s="81">
        <f t="shared" si="3"/>
        <v>5.3910672605954568</v>
      </c>
    </row>
    <row r="29" spans="1:24" x14ac:dyDescent="0.25">
      <c r="A29" s="53">
        <v>26</v>
      </c>
      <c r="B29" s="44">
        <f>$B28*EXP('EIOPA RATES'!S37)*(1-DATA!$C$14)</f>
        <v>51073.688514991183</v>
      </c>
      <c r="C29" s="47">
        <f>$C28*EXP('EIOPA RATES'!S37)*(1-DATA!$C$14)</f>
        <v>12768.422128747796</v>
      </c>
      <c r="D29" s="26">
        <f t="shared" si="0"/>
        <v>63842.110643738983</v>
      </c>
      <c r="F29" s="44">
        <f>F28*(1-'MORTALITY RATES MALE'!D88/1000)</f>
        <v>0.46754646467894379</v>
      </c>
      <c r="G29" s="64">
        <f>(1-DATA!$C$12)*$G28</f>
        <v>1.4618138374376706E-2</v>
      </c>
      <c r="I29" s="58">
        <f>(D29-DATA!$C$11*((1+DATA!$C$10)^A29))*F29*G28*DATA!$C$12</f>
        <v>76.960642228009362</v>
      </c>
      <c r="J29" s="47">
        <f>MAX(D29,DATA!$C$4)*F28*('MORTALITY RATES MALE'!D88/1000)*G28</f>
        <v>50.952946772070234</v>
      </c>
      <c r="K29" s="47">
        <v>0</v>
      </c>
      <c r="L29" s="60">
        <f>D28*EXP('EIOPA RATES'!S37)*DATA!$C$15*G29*F29</f>
        <v>6.2461622813829605</v>
      </c>
      <c r="M29" s="47">
        <f>DATA!$C$13*((1+DATA!$C$10)^A29)*F29*G29</f>
        <v>0.5718621018676151</v>
      </c>
      <c r="N29" s="47">
        <f t="shared" si="1"/>
        <v>134.73161338333017</v>
      </c>
      <c r="O29" s="26">
        <f>N29*'EIOPA RATES'!I37</f>
        <v>82.845808071936574</v>
      </c>
      <c r="Q29" s="83">
        <f>B28*EXP('EIOPA RATES'!S37)*(DATA!$C$14-DATA!$C$15)</f>
        <v>417.78068314921205</v>
      </c>
      <c r="R29" s="85">
        <f>C28*EXP('EIOPA RATES'!S37)*(DATA!$C$14-DATA!$C$15)</f>
        <v>104.44517078730301</v>
      </c>
      <c r="S29" s="60">
        <f t="shared" si="2"/>
        <v>521.6539918346474</v>
      </c>
      <c r="T29" s="81">
        <f t="shared" si="3"/>
        <v>4.1945024787621099</v>
      </c>
    </row>
    <row r="30" spans="1:24" x14ac:dyDescent="0.25">
      <c r="A30" s="53">
        <v>27</v>
      </c>
      <c r="B30" s="44">
        <f>$B29*EXP('EIOPA RATES'!S38)*(1-DATA!$C$14)</f>
        <v>50987.614632393204</v>
      </c>
      <c r="C30" s="47">
        <f>$C29*EXP('EIOPA RATES'!S38)*(1-DATA!$C$14)</f>
        <v>12746.903658098301</v>
      </c>
      <c r="D30" s="26">
        <f t="shared" si="0"/>
        <v>63734.518290491505</v>
      </c>
      <c r="F30" s="44">
        <f>F29*(1-'MORTALITY RATES MALE'!D89/1000)</f>
        <v>0.42382320714490646</v>
      </c>
      <c r="G30" s="64">
        <f>(1-DATA!$C$12)*$G29</f>
        <v>1.24254176182202E-2</v>
      </c>
      <c r="I30" s="58">
        <f>(D30-DATA!$C$11*((1+DATA!$C$10)^A30))*F30*G29*DATA!$C$12</f>
        <v>59.198416250034754</v>
      </c>
      <c r="J30" s="47">
        <f>MAX(D30,DATA!$C$4)*F29*('MORTALITY RATES MALE'!D89/1000)*G29</f>
        <v>44.740684016774658</v>
      </c>
      <c r="K30" s="47">
        <v>0</v>
      </c>
      <c r="L30" s="60">
        <f>D29*EXP('EIOPA RATES'!S38)*DATA!$C$15*G30*F30</f>
        <v>4.8046263244718812</v>
      </c>
      <c r="M30" s="47">
        <f>DATA!$C$13*((1+DATA!$C$10)^A30)*F30*G30</f>
        <v>0.44943860072756536</v>
      </c>
      <c r="N30" s="47">
        <f t="shared" si="1"/>
        <v>109.19316519200886</v>
      </c>
      <c r="O30" s="26">
        <f>N30*'EIOPA RATES'!I38</f>
        <v>65.776061674963131</v>
      </c>
      <c r="Q30" s="83">
        <f>B29*EXP('EIOPA RATES'!S38)*(DATA!$C$14-DATA!$C$15)</f>
        <v>417.07660230996481</v>
      </c>
      <c r="R30" s="85">
        <f>C29*EXP('EIOPA RATES'!S38)*(DATA!$C$14-DATA!$C$15)</f>
        <v>104.2691505774912</v>
      </c>
      <c r="S30" s="60">
        <f t="shared" si="2"/>
        <v>520.8963142867284</v>
      </c>
      <c r="T30" s="81">
        <f t="shared" si="3"/>
        <v>3.2272163907242435</v>
      </c>
    </row>
    <row r="31" spans="1:24" x14ac:dyDescent="0.25">
      <c r="A31" s="53">
        <v>28</v>
      </c>
      <c r="B31" s="44">
        <f>$B30*EXP('EIOPA RATES'!S39)*(1-DATA!$C$14)</f>
        <v>50936.657661414254</v>
      </c>
      <c r="C31" s="47">
        <f>$C30*EXP('EIOPA RATES'!S39)*(1-DATA!$C$14)</f>
        <v>12734.164415353564</v>
      </c>
      <c r="D31" s="26">
        <f t="shared" si="0"/>
        <v>63670.822076767814</v>
      </c>
      <c r="F31" s="44">
        <f>F30*(1-'MORTALITY RATES MALE'!D90/1000)</f>
        <v>0.37851190781931843</v>
      </c>
      <c r="G31" s="64">
        <f>(1-DATA!$C$12)*$G30</f>
        <v>1.0561604975487169E-2</v>
      </c>
      <c r="I31" s="58">
        <f>(D31-DATA!$C$11*((1+DATA!$C$10)^A31))*F31*G30*DATA!$C$12</f>
        <v>44.893625991928893</v>
      </c>
      <c r="J31" s="47">
        <f>MAX(D31,DATA!$C$4)*F30*('MORTALITY RATES MALE'!D90/1000)*G30</f>
        <v>39.410827186122731</v>
      </c>
      <c r="K31" s="47">
        <v>0</v>
      </c>
      <c r="L31" s="60">
        <f>D30*EXP('EIOPA RATES'!S39)*DATA!$C$15*G31*F31</f>
        <v>3.6436705705111954</v>
      </c>
      <c r="M31" s="47">
        <f>DATA!$C$13*((1+DATA!$C$10)^A31)*F31*G31</f>
        <v>0.34800403576014166</v>
      </c>
      <c r="N31" s="47">
        <f t="shared" si="1"/>
        <v>88.296127784322962</v>
      </c>
      <c r="O31" s="26">
        <f>N31*'EIOPA RATES'!I39</f>
        <v>52.069951709036104</v>
      </c>
      <c r="Q31" s="83">
        <f>B30*EXP('EIOPA RATES'!S39)*(DATA!$C$14-DATA!$C$15)</f>
        <v>416.65977637148671</v>
      </c>
      <c r="R31" s="85">
        <f>C30*EXP('EIOPA RATES'!S39)*(DATA!$C$14-DATA!$C$15)</f>
        <v>104.16494409287168</v>
      </c>
      <c r="S31" s="60">
        <f t="shared" si="2"/>
        <v>520.47671642859825</v>
      </c>
      <c r="T31" s="81">
        <f t="shared" si="3"/>
        <v>2.4478897123284589</v>
      </c>
    </row>
    <row r="32" spans="1:24" x14ac:dyDescent="0.25">
      <c r="A32" s="53">
        <v>29</v>
      </c>
      <c r="B32" s="44">
        <f>$B31*EXP('EIOPA RATES'!S40)*(1-DATA!$C$14)</f>
        <v>50909.214005654394</v>
      </c>
      <c r="C32" s="47">
        <f>$C31*EXP('EIOPA RATES'!S40)*(1-DATA!$C$14)</f>
        <v>12727.303501413598</v>
      </c>
      <c r="D32" s="26">
        <f t="shared" si="0"/>
        <v>63636.517507067991</v>
      </c>
      <c r="F32" s="44">
        <f>F31*(1-'MORTALITY RATES MALE'!D91/1000)</f>
        <v>0.33229496418945542</v>
      </c>
      <c r="G32" s="64">
        <f>(1-DATA!$C$12)*$G31</f>
        <v>8.9773642291640938E-3</v>
      </c>
      <c r="I32" s="58">
        <f>(D32-DATA!$C$11*((1+DATA!$C$10)^A32))*F32*G31*DATA!$C$12</f>
        <v>33.481806881519802</v>
      </c>
      <c r="J32" s="47">
        <f>MAX(D32,DATA!$C$4)*F31*('MORTALITY RATES MALE'!D91/1000)*G31</f>
        <v>34.168757125507973</v>
      </c>
      <c r="K32" s="47">
        <v>0</v>
      </c>
      <c r="L32" s="60">
        <f>D31*EXP('EIOPA RATES'!S40)*DATA!$C$15*G32*F32</f>
        <v>2.7174914811331439</v>
      </c>
      <c r="M32" s="47">
        <f>DATA!$C$13*((1+DATA!$C$10)^A32)*F32*G32</f>
        <v>0.26487903826969583</v>
      </c>
      <c r="N32" s="47">
        <f t="shared" si="1"/>
        <v>70.632934526430617</v>
      </c>
      <c r="O32" s="26">
        <f>N32*'EIOPA RATES'!I40</f>
        <v>40.759202108198252</v>
      </c>
      <c r="Q32" s="83">
        <f>B31*EXP('EIOPA RATES'!S40)*(DATA!$C$14-DATA!$C$15)</f>
        <v>416.43528838981092</v>
      </c>
      <c r="R32" s="85">
        <f>C31*EXP('EIOPA RATES'!S40)*(DATA!$C$14-DATA!$C$15)</f>
        <v>104.10882209745273</v>
      </c>
      <c r="S32" s="60">
        <f t="shared" si="2"/>
        <v>520.27923144899398</v>
      </c>
      <c r="T32" s="81">
        <f t="shared" si="3"/>
        <v>1.8259554182976565</v>
      </c>
    </row>
    <row r="33" spans="1:20" x14ac:dyDescent="0.25">
      <c r="A33" s="54">
        <v>30</v>
      </c>
      <c r="B33" s="44">
        <f>$B32*EXP('EIOPA RATES'!S41)*(1-DATA!$C$14)</f>
        <v>50891.757145931027</v>
      </c>
      <c r="C33" s="47">
        <f>$C32*EXP('EIOPA RATES'!S41)*(1-DATA!$C$14)</f>
        <v>12722.939286482757</v>
      </c>
      <c r="D33" s="26">
        <f t="shared" si="0"/>
        <v>63614.696432413781</v>
      </c>
      <c r="F33" s="44">
        <f>F32*(1-'MORTALITY RATES MALE'!D92/1000)</f>
        <v>0.28638541758610514</v>
      </c>
      <c r="G33" s="64">
        <f>(1-DATA!$C$12)*$G32</f>
        <v>7.6307595947894798E-3</v>
      </c>
      <c r="I33" s="58">
        <f>(D33-DATA!$C$11*((1+DATA!$C$10)^A33))*F33*G32*DATA!$C$12</f>
        <v>24.518905074084365</v>
      </c>
      <c r="J33" s="47">
        <f>MAX(D33,DATA!$C$4)*F32*('MORTALITY RATES MALE'!D92/1000)*G32</f>
        <v>28.850270501784095</v>
      </c>
      <c r="K33" s="47">
        <v>0</v>
      </c>
      <c r="L33" s="60">
        <f>D32*EXP('EIOPA RATES'!S41)*DATA!$C$15*G33*F33</f>
        <v>1.9900560652286252</v>
      </c>
      <c r="M33" s="47">
        <f>DATA!$C$13*((1+DATA!$C$10)^A33)*F33*G33</f>
        <v>0.19792188980394515</v>
      </c>
      <c r="N33" s="47">
        <f t="shared" si="1"/>
        <v>55.557153530901026</v>
      </c>
      <c r="O33" s="26">
        <f>N33*'EIOPA RATES'!I41</f>
        <v>31.365066389616292</v>
      </c>
      <c r="Q33" s="83">
        <f>B32*EXP('EIOPA RATES'!S41)*(DATA!$C$14-DATA!$C$15)</f>
        <v>416.29249199125576</v>
      </c>
      <c r="R33" s="85">
        <f>C32*EXP('EIOPA RATES'!S41)*(DATA!$C$14-DATA!$C$15)</f>
        <v>104.07312299781394</v>
      </c>
      <c r="S33" s="60">
        <f t="shared" si="2"/>
        <v>520.16769309926576</v>
      </c>
      <c r="T33" s="81">
        <f t="shared" si="3"/>
        <v>1.3373439625123451</v>
      </c>
    </row>
    <row r="34" spans="1:20" x14ac:dyDescent="0.25">
      <c r="A34" s="53">
        <v>31</v>
      </c>
      <c r="B34" s="44">
        <f>$B33*EXP('EIOPA RATES'!S42)*(1-DATA!$C$14)</f>
        <v>50899.752468969491</v>
      </c>
      <c r="C34" s="47">
        <f>$C33*EXP('EIOPA RATES'!S42)*(1-DATA!$C$14)</f>
        <v>12724.938117242373</v>
      </c>
      <c r="D34" s="26">
        <f t="shared" si="0"/>
        <v>63624.690586211866</v>
      </c>
      <c r="F34" s="44">
        <f>F33*(1-'MORTALITY RATES MALE'!D93/1000)</f>
        <v>0.24178105776446565</v>
      </c>
      <c r="G34" s="64">
        <f>(1-DATA!$C$12)*$G33</f>
        <v>6.486145655571058E-3</v>
      </c>
      <c r="I34" s="58">
        <f>(D34-DATA!$C$11*((1+DATA!$C$10)^A34))*F34*G33*DATA!$C$12</f>
        <v>17.59765039067732</v>
      </c>
      <c r="J34" s="47">
        <f>MAX(D34,DATA!$C$4)*F33*('MORTALITY RATES MALE'!D93/1000)*G33</f>
        <v>23.825560267489259</v>
      </c>
      <c r="K34" s="47">
        <v>0</v>
      </c>
      <c r="L34" s="60">
        <f>D33*EXP('EIOPA RATES'!S42)*DATA!$C$15*G34*F34</f>
        <v>1.4283144654753903</v>
      </c>
      <c r="M34" s="47">
        <f>DATA!$C$13*((1+DATA!$C$10)^A34)*F34*G34</f>
        <v>0.14487194783285653</v>
      </c>
      <c r="N34" s="47">
        <f t="shared" si="1"/>
        <v>42.996397071474824</v>
      </c>
      <c r="O34" s="26">
        <f>N34*'EIOPA RATES'!I42</f>
        <v>23.736075790776852</v>
      </c>
      <c r="Q34" s="83">
        <f>B33*EXP('EIOPA RATES'!S42)*(DATA!$C$14-DATA!$C$15)</f>
        <v>416.35789340670334</v>
      </c>
      <c r="R34" s="85">
        <f>C33*EXP('EIOPA RATES'!S42)*(DATA!$C$14-DATA!$C$15)</f>
        <v>104.08947335167584</v>
      </c>
      <c r="S34" s="60">
        <f t="shared" si="2"/>
        <v>520.30249481054636</v>
      </c>
      <c r="T34" s="81">
        <f t="shared" si="3"/>
        <v>0.95994412051108968</v>
      </c>
    </row>
    <row r="35" spans="1:20" x14ac:dyDescent="0.25">
      <c r="A35" s="53">
        <v>32</v>
      </c>
      <c r="B35" s="44">
        <f>$B34*EXP('EIOPA RATES'!S43)*(1-DATA!$C$14)</f>
        <v>50918.718956824814</v>
      </c>
      <c r="C35" s="47">
        <f>$C34*EXP('EIOPA RATES'!S43)*(1-DATA!$C$14)</f>
        <v>12729.679739206204</v>
      </c>
      <c r="D35" s="26">
        <f t="shared" si="0"/>
        <v>63648.398696031014</v>
      </c>
      <c r="F35" s="44">
        <f>F34*(1-'MORTALITY RATES MALE'!D94/1000)</f>
        <v>0.19953762503048048</v>
      </c>
      <c r="G35" s="64">
        <f>(1-DATA!$C$12)*$G34</f>
        <v>5.5132238072353994E-3</v>
      </c>
      <c r="I35" s="58">
        <f>(D35-DATA!$C$11*((1+DATA!$C$10)^A35))*F35*G34*DATA!$C$12</f>
        <v>12.349033921178792</v>
      </c>
      <c r="J35" s="47">
        <f>MAX(D35,DATA!$C$4)*F34*('MORTALITY RATES MALE'!D94/1000)*G34</f>
        <v>19.179794039276221</v>
      </c>
      <c r="K35" s="47">
        <v>0</v>
      </c>
      <c r="L35" s="60">
        <f>D34*EXP('EIOPA RATES'!S43)*DATA!$C$15*G35*F35</f>
        <v>1.0023215882957304</v>
      </c>
      <c r="M35" s="47">
        <f>DATA!$C$13*((1+DATA!$C$10)^A35)*F35*G35</f>
        <v>0.10365873923331376</v>
      </c>
      <c r="N35" s="47">
        <f t="shared" si="1"/>
        <v>32.63480828798405</v>
      </c>
      <c r="O35" s="26">
        <f>N35*'EIOPA RATES'!I43</f>
        <v>17.613066593034045</v>
      </c>
      <c r="Q35" s="83">
        <f>B34*EXP('EIOPA RATES'!S43)*(DATA!$C$14-DATA!$C$15)</f>
        <v>416.51303850163441</v>
      </c>
      <c r="R35" s="85">
        <f>C34*EXP('EIOPA RATES'!S43)*(DATA!$C$14-DATA!$C$15)</f>
        <v>104.1282596254086</v>
      </c>
      <c r="S35" s="60">
        <f t="shared" si="2"/>
        <v>520.53763938780969</v>
      </c>
      <c r="T35" s="81">
        <f t="shared" si="3"/>
        <v>0.67369548092999254</v>
      </c>
    </row>
    <row r="36" spans="1:20" x14ac:dyDescent="0.25">
      <c r="A36" s="53">
        <v>33</v>
      </c>
      <c r="B36" s="44">
        <f>$B35*EXP('EIOPA RATES'!S44)*(1-DATA!$C$14)</f>
        <v>50948.667097506062</v>
      </c>
      <c r="C36" s="47">
        <f>$C35*EXP('EIOPA RATES'!S44)*(1-DATA!$C$14)</f>
        <v>12737.166774376516</v>
      </c>
      <c r="D36" s="26">
        <f t="shared" si="0"/>
        <v>63685.833871882576</v>
      </c>
      <c r="F36" s="44">
        <f>F35*(1-'MORTALITY RATES MALE'!D95/1000)</f>
        <v>0.16076360942014253</v>
      </c>
      <c r="G36" s="64">
        <f>(1-DATA!$C$12)*$G35</f>
        <v>4.6862402361500894E-3</v>
      </c>
      <c r="I36" s="58">
        <f>(D36-DATA!$C$11*((1+DATA!$C$10)^A36))*F36*G35*DATA!$C$12</f>
        <v>8.4618480849987439</v>
      </c>
      <c r="J36" s="47">
        <f>MAX(D36,DATA!$C$4)*F35*('MORTALITY RATES MALE'!D95/1000)*G35</f>
        <v>14.963887817552255</v>
      </c>
      <c r="K36" s="47">
        <v>0</v>
      </c>
      <c r="L36" s="60">
        <f>D35*EXP('EIOPA RATES'!S44)*DATA!$C$15*G36*F36</f>
        <v>0.68682218902521486</v>
      </c>
      <c r="M36" s="47">
        <f>DATA!$C$13*((1+DATA!$C$10)^A36)*F36*G36</f>
        <v>7.2408236326151537E-2</v>
      </c>
      <c r="N36" s="47">
        <f t="shared" si="1"/>
        <v>24.184966327902362</v>
      </c>
      <c r="O36" s="26">
        <f>N36*'EIOPA RATES'!I44</f>
        <v>12.758008743320138</v>
      </c>
      <c r="Q36" s="83">
        <f>B35*EXP('EIOPA RATES'!S44)*(DATA!$C$14-DATA!$C$15)</f>
        <v>416.75801306753419</v>
      </c>
      <c r="R36" s="85">
        <f>C35*EXP('EIOPA RATES'!S44)*(DATA!$C$14-DATA!$C$15)</f>
        <v>104.18950326688355</v>
      </c>
      <c r="S36" s="60">
        <f t="shared" si="2"/>
        <v>520.87510809809157</v>
      </c>
      <c r="T36" s="81">
        <f t="shared" si="3"/>
        <v>0.46166502542102211</v>
      </c>
    </row>
    <row r="37" spans="1:20" x14ac:dyDescent="0.25">
      <c r="A37" s="53">
        <v>34</v>
      </c>
      <c r="B37" s="44">
        <f>$B36*EXP('EIOPA RATES'!S45)*(1-DATA!$C$14)</f>
        <v>51006.619105409824</v>
      </c>
      <c r="C37" s="47">
        <f>$C36*EXP('EIOPA RATES'!S45)*(1-DATA!$C$14)</f>
        <v>12751.654776352456</v>
      </c>
      <c r="D37" s="26">
        <f t="shared" si="0"/>
        <v>63758.273881762281</v>
      </c>
      <c r="F37" s="44">
        <f>F36*(1-'MORTALITY RATES MALE'!D96/1000)</f>
        <v>0.12646144753308092</v>
      </c>
      <c r="G37" s="64">
        <f>(1-DATA!$C$12)*$G36</f>
        <v>3.9833042007275761E-3</v>
      </c>
      <c r="I37" s="58">
        <f>(D37-DATA!$C$11*((1+DATA!$C$10)^A37))*F37*G36*DATA!$C$12</f>
        <v>5.6642618130666227</v>
      </c>
      <c r="J37" s="47">
        <f>MAX(D37,DATA!$C$4)*F36*('MORTALITY RATES MALE'!D96/1000)*G36</f>
        <v>11.252371985545752</v>
      </c>
      <c r="K37" s="47">
        <v>0</v>
      </c>
      <c r="L37" s="60">
        <f>D36*EXP('EIOPA RATES'!S45)*DATA!$C$15*G37*F37</f>
        <v>0.45975594611626547</v>
      </c>
      <c r="M37" s="47">
        <f>DATA!$C$13*((1+DATA!$C$10)^A37)*F37*G37</f>
        <v>4.9382999718246806E-2</v>
      </c>
      <c r="N37" s="47">
        <f t="shared" si="1"/>
        <v>17.425772744446885</v>
      </c>
      <c r="O37" s="26">
        <f>N37*'EIOPA RATES'!I45</f>
        <v>8.9799640448316325</v>
      </c>
      <c r="Q37" s="83">
        <f>B36*EXP('EIOPA RATES'!S45)*(DATA!$C$14-DATA!$C$15)</f>
        <v>417.2320581219617</v>
      </c>
      <c r="R37" s="85">
        <f>C36*EXP('EIOPA RATES'!S45)*(DATA!$C$14-DATA!$C$15)</f>
        <v>104.30801453049042</v>
      </c>
      <c r="S37" s="60">
        <f t="shared" si="2"/>
        <v>521.49068965273398</v>
      </c>
      <c r="T37" s="81">
        <f t="shared" si="3"/>
        <v>0.30905036185708884</v>
      </c>
    </row>
    <row r="38" spans="1:20" x14ac:dyDescent="0.25">
      <c r="A38" s="54">
        <v>35</v>
      </c>
      <c r="B38" s="44">
        <f>$B37*EXP('EIOPA RATES'!S46)*(1-DATA!$C$14)</f>
        <v>51076.63325673245</v>
      </c>
      <c r="C38" s="47">
        <f>$C37*EXP('EIOPA RATES'!S46)*(1-DATA!$C$14)</f>
        <v>12769.158314183112</v>
      </c>
      <c r="D38" s="26">
        <f t="shared" si="0"/>
        <v>63845.791570915564</v>
      </c>
      <c r="F38" s="44">
        <f>F37*(1-'MORTALITY RATES MALE'!D97/1000)</f>
        <v>9.6521773177263584E-2</v>
      </c>
      <c r="G38" s="64">
        <f>(1-DATA!$C$12)*$G37</f>
        <v>3.3858085706184394E-3</v>
      </c>
      <c r="I38" s="58">
        <f>(D38-DATA!$C$11*((1+DATA!$C$10)^A38))*F38*G37*DATA!$C$12</f>
        <v>3.679765479261361</v>
      </c>
      <c r="J38" s="47">
        <f>MAX(D38,DATA!$C$4)*F37*('MORTALITY RATES MALE'!D97/1000)*G37</f>
        <v>8.3481181440960022</v>
      </c>
      <c r="K38" s="47">
        <v>0</v>
      </c>
      <c r="L38" s="60">
        <f>D37*EXP('EIOPA RATES'!S46)*DATA!$C$15*G38*F38</f>
        <v>0.29868206710274037</v>
      </c>
      <c r="M38" s="47">
        <f>DATA!$C$13*((1+DATA!$C$10)^A38)*F38*G38</f>
        <v>3.267861995453851E-2</v>
      </c>
      <c r="N38" s="47">
        <f t="shared" si="1"/>
        <v>12.359244310414642</v>
      </c>
      <c r="O38" s="26">
        <f>N38*'EIOPA RATES'!I46</f>
        <v>6.2203897776016257</v>
      </c>
      <c r="Q38" s="83">
        <f>B37*EXP('EIOPA RATES'!S46)*(DATA!$C$14-DATA!$C$15)</f>
        <v>417.80477101621631</v>
      </c>
      <c r="R38" s="85">
        <f>C37*EXP('EIOPA RATES'!S46)*(DATA!$C$14-DATA!$C$15)</f>
        <v>104.45119275405408</v>
      </c>
      <c r="S38" s="60">
        <f t="shared" si="2"/>
        <v>522.22328515031575</v>
      </c>
      <c r="T38" s="81">
        <f t="shared" si="3"/>
        <v>0.20078210282831577</v>
      </c>
    </row>
    <row r="39" spans="1:20" x14ac:dyDescent="0.25">
      <c r="A39" s="53">
        <v>36</v>
      </c>
      <c r="B39" s="44">
        <f>$B38*EXP('EIOPA RATES'!S47)*(1-DATA!$C$14)</f>
        <v>51140.702734238585</v>
      </c>
      <c r="C39" s="47">
        <f>$C38*EXP('EIOPA RATES'!S47)*(1-DATA!$C$14)</f>
        <v>12785.175683559646</v>
      </c>
      <c r="D39" s="26">
        <f t="shared" si="0"/>
        <v>63925.878417798231</v>
      </c>
      <c r="F39" s="44">
        <f>F38*(1-'MORTALITY RATES MALE'!D98/1000)</f>
        <v>7.1734046529360204E-2</v>
      </c>
      <c r="G39" s="64">
        <f>(1-DATA!$C$12)*$G38</f>
        <v>2.8779372850256733E-3</v>
      </c>
      <c r="I39" s="58">
        <f>(D39-DATA!$C$11*((1+DATA!$C$10)^A39))*F39*G38*DATA!$C$12</f>
        <v>2.3274396934210269</v>
      </c>
      <c r="J39" s="47">
        <f>MAX(D39,DATA!$C$4)*F38*('MORTALITY RATES MALE'!D98/1000)*G38</f>
        <v>5.8748548131432825</v>
      </c>
      <c r="K39" s="47">
        <v>0</v>
      </c>
      <c r="L39" s="60">
        <f>D38*EXP('EIOPA RATES'!S47)*DATA!$C$15*G39*F39</f>
        <v>0.18891765286735629</v>
      </c>
      <c r="M39" s="47">
        <f>DATA!$C$13*((1+DATA!$C$10)^A39)*F39*G39</f>
        <v>2.1056338013032364E-2</v>
      </c>
      <c r="N39" s="47">
        <f t="shared" si="1"/>
        <v>8.412268497444698</v>
      </c>
      <c r="O39" s="26">
        <f>N39*'EIOPA RATES'!I47</f>
        <v>4.1355495975424539</v>
      </c>
      <c r="Q39" s="83">
        <f>B38*EXP('EIOPA RATES'!S47)*(DATA!$C$14-DATA!$C$15)</f>
        <v>418.32885672178793</v>
      </c>
      <c r="R39" s="85">
        <f>C38*EXP('EIOPA RATES'!S47)*(DATA!$C$14-DATA!$C$15)</f>
        <v>104.58221418044698</v>
      </c>
      <c r="S39" s="60">
        <f t="shared" si="2"/>
        <v>522.89001456422181</v>
      </c>
      <c r="T39" s="81">
        <f t="shared" si="3"/>
        <v>0.12699834999651813</v>
      </c>
    </row>
    <row r="40" spans="1:20" x14ac:dyDescent="0.25">
      <c r="A40" s="53">
        <v>37</v>
      </c>
      <c r="B40" s="44">
        <f>$B39*EXP('EIOPA RATES'!S48)*(1-DATA!$C$14)</f>
        <v>51234.458414769033</v>
      </c>
      <c r="C40" s="47">
        <f>$C39*EXP('EIOPA RATES'!S48)*(1-DATA!$C$14)</f>
        <v>12808.614603692258</v>
      </c>
      <c r="D40" s="26">
        <f t="shared" si="0"/>
        <v>64043.073018461291</v>
      </c>
      <c r="F40" s="44">
        <f>F39*(1-'MORTALITY RATES MALE'!D99/1000)</f>
        <v>5.1795523104075224E-2</v>
      </c>
      <c r="G40" s="64">
        <f>(1-DATA!$C$12)*$G39</f>
        <v>2.4462466922718223E-3</v>
      </c>
      <c r="I40" s="58">
        <f>(D40-DATA!$C$11*((1+DATA!$C$10)^A40))*F40*G39*DATA!$C$12</f>
        <v>1.4310495943258488</v>
      </c>
      <c r="J40" s="47">
        <f>MAX(D40,DATA!$C$4)*F39*('MORTALITY RATES MALE'!D99/1000)*G39</f>
        <v>4.0167273981789808</v>
      </c>
      <c r="K40" s="47">
        <v>0</v>
      </c>
      <c r="L40" s="60">
        <f>D39*EXP('EIOPA RATES'!S48)*DATA!$C$15*G40*F40</f>
        <v>0.1161592551770447</v>
      </c>
      <c r="M40" s="47">
        <f>DATA!$C$13*((1+DATA!$C$10)^A40)*F40*G40</f>
        <v>1.3181621422440403E-2</v>
      </c>
      <c r="N40" s="47">
        <f t="shared" si="1"/>
        <v>5.5771178691043142</v>
      </c>
      <c r="O40" s="26">
        <f>N40*'EIOPA RATES'!I48</f>
        <v>2.6765374693620876</v>
      </c>
      <c r="Q40" s="83">
        <f>B39*EXP('EIOPA RATES'!S48)*(DATA!$C$14-DATA!$C$15)</f>
        <v>419.09577435393885</v>
      </c>
      <c r="R40" s="85">
        <f>C39*EXP('EIOPA RATES'!S48)*(DATA!$C$14-DATA!$C$15)</f>
        <v>104.77394358848471</v>
      </c>
      <c r="S40" s="60">
        <f t="shared" si="2"/>
        <v>523.85653632100116</v>
      </c>
      <c r="T40" s="81">
        <f t="shared" si="3"/>
        <v>7.808829067246946E-2</v>
      </c>
    </row>
    <row r="41" spans="1:20" x14ac:dyDescent="0.25">
      <c r="A41" s="53">
        <v>38</v>
      </c>
      <c r="B41" s="44">
        <f>$B40*EXP('EIOPA RATES'!S49)*(1-DATA!$C$14)</f>
        <v>51321.31753880575</v>
      </c>
      <c r="C41" s="47">
        <f>$C40*EXP('EIOPA RATES'!S49)*(1-DATA!$C$14)</f>
        <v>12830.329384701437</v>
      </c>
      <c r="D41" s="26">
        <f t="shared" si="0"/>
        <v>64151.646923507185</v>
      </c>
      <c r="F41" s="44">
        <f>F40*(1-'MORTALITY RATES MALE'!D100/1000)</f>
        <v>3.6298378212799652E-2</v>
      </c>
      <c r="G41" s="64">
        <f>(1-DATA!$C$12)*$G40</f>
        <v>2.0793096884310488E-3</v>
      </c>
      <c r="I41" s="58">
        <f>(D41-DATA!$C$11*((1+DATA!$C$10)^A41))*F41*G40*DATA!$C$12</f>
        <v>0.8538844325673578</v>
      </c>
      <c r="J41" s="47">
        <f>MAX(D41,DATA!$C$4)*F40*('MORTALITY RATES MALE'!D100/1000)*G40</f>
        <v>2.653688760095803</v>
      </c>
      <c r="K41" s="47">
        <v>0</v>
      </c>
      <c r="L41" s="60">
        <f>D40*EXP('EIOPA RATES'!S49)*DATA!$C$15*G41*F41</f>
        <v>6.9311195496735534E-2</v>
      </c>
      <c r="M41" s="47">
        <f>DATA!$C$13*((1+DATA!$C$10)^A41)*F41*G41</f>
        <v>8.0090854994577156E-3</v>
      </c>
      <c r="N41" s="47">
        <f t="shared" si="1"/>
        <v>3.5848934736593541</v>
      </c>
      <c r="O41" s="26">
        <f>N41*'EIOPA RATES'!I49</f>
        <v>1.6797434903799626</v>
      </c>
      <c r="Q41" s="83">
        <f>B40*EXP('EIOPA RATES'!S49)*(DATA!$C$14-DATA!$C$15)</f>
        <v>419.80627843603878</v>
      </c>
      <c r="R41" s="85">
        <f>C40*EXP('EIOPA RATES'!S49)*(DATA!$C$14-DATA!$C$15)</f>
        <v>104.9515696090097</v>
      </c>
      <c r="S41" s="60">
        <f t="shared" si="2"/>
        <v>524.74983895954904</v>
      </c>
      <c r="T41" s="81">
        <f t="shared" si="3"/>
        <v>4.6595050513431567E-2</v>
      </c>
    </row>
    <row r="42" spans="1:20" x14ac:dyDescent="0.25">
      <c r="A42" s="53">
        <v>39</v>
      </c>
      <c r="B42" s="44">
        <f>$B41*EXP('EIOPA RATES'!S50)*(1-DATA!$C$14)</f>
        <v>51439.047839735613</v>
      </c>
      <c r="C42" s="47">
        <f>$C41*EXP('EIOPA RATES'!S50)*(1-DATA!$C$14)</f>
        <v>12859.761959933903</v>
      </c>
      <c r="D42" s="26">
        <f t="shared" si="0"/>
        <v>64298.809799669514</v>
      </c>
      <c r="F42" s="44">
        <f>F41*(1-'MORTALITY RATES MALE'!D101/1000)</f>
        <v>2.4642309427137556E-2</v>
      </c>
      <c r="G42" s="64">
        <f>(1-DATA!$C$12)*$G41</f>
        <v>1.7674132351663914E-3</v>
      </c>
      <c r="I42" s="58">
        <f>(D42-DATA!$C$11*((1+DATA!$C$10)^A42))*F42*G41*DATA!$C$12</f>
        <v>0.49385817922564812</v>
      </c>
      <c r="J42" s="47">
        <f>MAX(D42,DATA!$C$4)*F41*('MORTALITY RATES MALE'!D101/1000)*G41</f>
        <v>1.6965603728532146</v>
      </c>
      <c r="K42" s="47">
        <v>0</v>
      </c>
      <c r="L42" s="60">
        <f>D41*EXP('EIOPA RATES'!S50)*DATA!$C$15*G42*F42</f>
        <v>4.0087744739436056E-2</v>
      </c>
      <c r="M42" s="47">
        <f>DATA!$C$13*((1+DATA!$C$10)^A42)*F42*G42</f>
        <v>4.7140720119720394E-3</v>
      </c>
      <c r="N42" s="47">
        <f t="shared" si="1"/>
        <v>2.2352203688302708</v>
      </c>
      <c r="O42" s="26">
        <f>N42*'EIOPA RATES'!I50</f>
        <v>1.0219526851507403</v>
      </c>
      <c r="Q42" s="83">
        <f>B41*EXP('EIOPA RATES'!S50)*(DATA!$C$14-DATA!$C$15)</f>
        <v>420.76930748249981</v>
      </c>
      <c r="R42" s="85">
        <f>C41*EXP('EIOPA RATES'!S50)*(DATA!$C$14-DATA!$C$15)</f>
        <v>105.19232687062495</v>
      </c>
      <c r="S42" s="60">
        <f t="shared" si="2"/>
        <v>525.95692028111273</v>
      </c>
      <c r="T42" s="81">
        <f t="shared" si="3"/>
        <v>2.6949502818344493E-2</v>
      </c>
    </row>
    <row r="43" spans="1:20" x14ac:dyDescent="0.25">
      <c r="A43" s="54">
        <v>40</v>
      </c>
      <c r="B43" s="44">
        <f>$B42*EXP('EIOPA RATES'!S51)*(1-DATA!$C$14)</f>
        <v>51569.149676675013</v>
      </c>
      <c r="C43" s="47">
        <f>$C42*EXP('EIOPA RATES'!S51)*(1-DATA!$C$14)</f>
        <v>12892.287419168753</v>
      </c>
      <c r="D43" s="26">
        <f t="shared" si="0"/>
        <v>64461.437095843765</v>
      </c>
      <c r="F43" s="44">
        <f>F42*(1-'MORTALITY RATES MALE'!D102/1000)</f>
        <v>1.6151421236759757E-2</v>
      </c>
      <c r="G43" s="64">
        <f>(1-DATA!$C$12)*$G42</f>
        <v>1.5023012498914326E-3</v>
      </c>
      <c r="I43" s="58">
        <f>(D43-DATA!$C$11*((1+DATA!$C$10)^A43))*F43*G42*DATA!$C$12</f>
        <v>0.2758306124920466</v>
      </c>
      <c r="J43" s="47">
        <f>MAX(D43,DATA!$C$4)*F42*('MORTALITY RATES MALE'!D102/1000)*G42</f>
        <v>1.0504835716194212</v>
      </c>
      <c r="K43" s="47">
        <v>0</v>
      </c>
      <c r="L43" s="60">
        <f>D42*EXP('EIOPA RATES'!S51)*DATA!$C$15*G43*F43</f>
        <v>2.2390146579620022E-2</v>
      </c>
      <c r="M43" s="47">
        <f>DATA!$C$13*((1+DATA!$C$10)^A43)*F43*G43</f>
        <v>2.6788268748835064E-3</v>
      </c>
      <c r="N43" s="47">
        <f t="shared" si="1"/>
        <v>1.3513831575659714</v>
      </c>
      <c r="O43" s="26">
        <f>N43*'EIOPA RATES'!I51</f>
        <v>0.60274102190231948</v>
      </c>
      <c r="Q43" s="83">
        <f>B42*EXP('EIOPA RATES'!S51)*(DATA!$C$14-DATA!$C$15)</f>
        <v>421.83353518752557</v>
      </c>
      <c r="R43" s="85">
        <f>C42*EXP('EIOPA RATES'!S51)*(DATA!$C$14-DATA!$C$15)</f>
        <v>105.45838379688139</v>
      </c>
      <c r="S43" s="60">
        <f t="shared" si="2"/>
        <v>527.28924015753205</v>
      </c>
      <c r="T43" s="81">
        <f t="shared" si="3"/>
        <v>1.505212291083389E-2</v>
      </c>
    </row>
    <row r="44" spans="1:20" x14ac:dyDescent="0.25">
      <c r="A44" s="53">
        <v>41</v>
      </c>
      <c r="B44" s="44">
        <f>$B43*EXP('EIOPA RATES'!S52)*(1-DATA!$C$14)</f>
        <v>51690.941731390303</v>
      </c>
      <c r="C44" s="47">
        <f>$C43*EXP('EIOPA RATES'!S52)*(1-DATA!$C$14)</f>
        <v>12922.735432847576</v>
      </c>
      <c r="D44" s="26">
        <f t="shared" si="0"/>
        <v>64613.677164237881</v>
      </c>
      <c r="F44" s="44">
        <f>F43*(1-'MORTALITY RATES MALE'!D103/1000)</f>
        <v>1.0104321696063135E-2</v>
      </c>
      <c r="G44" s="64">
        <f>(1-DATA!$C$12)*$G43</f>
        <v>1.2769560624077175E-3</v>
      </c>
      <c r="I44" s="58">
        <f>(D44-DATA!$C$11*((1+DATA!$C$10)^A44))*F44*G43*DATA!$C$12</f>
        <v>0.14702021218834646</v>
      </c>
      <c r="J44" s="47">
        <f>MAX(D44,DATA!$C$4)*F43*('MORTALITY RATES MALE'!D103/1000)*G43</f>
        <v>0.63591956387445103</v>
      </c>
      <c r="K44" s="47">
        <v>0</v>
      </c>
      <c r="L44" s="60">
        <f>D43*EXP('EIOPA RATES'!S52)*DATA!$C$15*G44*F44</f>
        <v>1.1934294681174433E-2</v>
      </c>
      <c r="M44" s="47">
        <f>DATA!$C$13*((1+DATA!$C$10)^A44)*F44*G44</f>
        <v>1.4529817701980801E-3</v>
      </c>
      <c r="N44" s="47">
        <f t="shared" si="1"/>
        <v>0.79632705251417002</v>
      </c>
      <c r="O44" s="26">
        <f>N44*'EIOPA RATES'!I52</f>
        <v>0.34654377224432342</v>
      </c>
      <c r="Q44" s="83">
        <f>B43*EXP('EIOPA RATES'!S52)*(DATA!$C$14-DATA!$C$15)</f>
        <v>422.82978921382659</v>
      </c>
      <c r="R44" s="85">
        <f>C43*EXP('EIOPA RATES'!S52)*(DATA!$C$14-DATA!$C$15)</f>
        <v>105.70744730345665</v>
      </c>
      <c r="S44" s="60">
        <f t="shared" si="2"/>
        <v>528.53578353551302</v>
      </c>
      <c r="T44" s="81">
        <f t="shared" si="3"/>
        <v>8.0230331919699614E-3</v>
      </c>
    </row>
    <row r="45" spans="1:20" x14ac:dyDescent="0.25">
      <c r="A45" s="53">
        <v>42</v>
      </c>
      <c r="B45" s="44">
        <f>$B44*EXP('EIOPA RATES'!S53)*(1-DATA!$C$14)</f>
        <v>51824.167824068682</v>
      </c>
      <c r="C45" s="47">
        <f>$C44*EXP('EIOPA RATES'!S53)*(1-DATA!$C$14)</f>
        <v>12956.04195601717</v>
      </c>
      <c r="D45" s="26">
        <f t="shared" si="0"/>
        <v>64780.209780085854</v>
      </c>
      <c r="F45" s="44">
        <f>F44*(1-'MORTALITY RATES MALE'!D104/1000)</f>
        <v>5.9619600361381104E-3</v>
      </c>
      <c r="G45" s="64">
        <f>(1-DATA!$C$12)*$G44</f>
        <v>1.08541265304656E-3</v>
      </c>
      <c r="I45" s="58">
        <f>(D45-DATA!$C$11*((1+DATA!$C$10)^A45))*F45*G44*DATA!$C$12</f>
        <v>7.3924857240825287E-2</v>
      </c>
      <c r="J45" s="47">
        <f>MAX(D45,DATA!$C$4)*F44*('MORTALITY RATES MALE'!D104/1000)*G44</f>
        <v>0.370272968402859</v>
      </c>
      <c r="K45" s="47">
        <v>0</v>
      </c>
      <c r="L45" s="60">
        <f>D44*EXP('EIOPA RATES'!S53)*DATA!$C$15*G45*F45</f>
        <v>6.0008873134993453E-3</v>
      </c>
      <c r="M45" s="47">
        <f>DATA!$C$13*((1+DATA!$C$10)^A45)*F45*G45</f>
        <v>7.4329491015833122E-4</v>
      </c>
      <c r="N45" s="47">
        <f t="shared" si="1"/>
        <v>0.45094200786734195</v>
      </c>
      <c r="O45" s="26">
        <f>N45*'EIOPA RATES'!I53</f>
        <v>0.19142924446632673</v>
      </c>
      <c r="Q45" s="83">
        <f>B44*EXP('EIOPA RATES'!S53)*(DATA!$C$14-DATA!$C$15)</f>
        <v>423.91957320301572</v>
      </c>
      <c r="R45" s="85">
        <f>C44*EXP('EIOPA RATES'!S53)*(DATA!$C$14-DATA!$C$15)</f>
        <v>105.97989330075393</v>
      </c>
      <c r="S45" s="60">
        <f t="shared" si="2"/>
        <v>529.89872320885945</v>
      </c>
      <c r="T45" s="81">
        <f t="shared" si="3"/>
        <v>4.0342042998311907E-3</v>
      </c>
    </row>
    <row r="46" spans="1:20" x14ac:dyDescent="0.25">
      <c r="A46" s="53">
        <v>43</v>
      </c>
      <c r="B46" s="44">
        <f>$B45*EXP('EIOPA RATES'!S54)*(1-DATA!$C$14)</f>
        <v>51968.913013506703</v>
      </c>
      <c r="C46" s="47">
        <f>$C45*EXP('EIOPA RATES'!S54)*(1-DATA!$C$14)</f>
        <v>12992.228253376676</v>
      </c>
      <c r="D46" s="26">
        <f t="shared" si="0"/>
        <v>64961.14126688338</v>
      </c>
      <c r="F46" s="44">
        <f>F45*(1-'MORTALITY RATES MALE'!D105/1000)</f>
        <v>3.3207961794132334E-3</v>
      </c>
      <c r="G46" s="64">
        <f>(1-DATA!$C$12)*$G45</f>
        <v>9.2260075508957592E-4</v>
      </c>
      <c r="I46" s="58">
        <f>(D46-DATA!$C$11*((1+DATA!$C$10)^A46))*F46*G45*DATA!$C$12</f>
        <v>3.5096886187978009E-2</v>
      </c>
      <c r="J46" s="47">
        <f>MAX(D46,DATA!$C$4)*F45*('MORTALITY RATES MALE'!D105/1000)*G45</f>
        <v>0.20067268682009032</v>
      </c>
      <c r="K46" s="47">
        <v>0</v>
      </c>
      <c r="L46" s="60">
        <f>D45*EXP('EIOPA RATES'!S54)*DATA!$C$15*G46*F46</f>
        <v>2.8490420126873828E-3</v>
      </c>
      <c r="M46" s="47">
        <f>DATA!$C$13*((1+DATA!$C$10)^A46)*F46*G46</f>
        <v>3.5894955273899781E-4</v>
      </c>
      <c r="N46" s="47">
        <f t="shared" si="1"/>
        <v>0.2389775645734947</v>
      </c>
      <c r="O46" s="26">
        <f>N46*'EIOPA RATES'!I54</f>
        <v>9.8940085335804437E-2</v>
      </c>
      <c r="Q46" s="83">
        <f>B45*EXP('EIOPA RATES'!S54)*(DATA!$C$14-DATA!$C$15)</f>
        <v>425.10358293257013</v>
      </c>
      <c r="R46" s="85">
        <f>C45*EXP('EIOPA RATES'!S54)*(DATA!$C$14-DATA!$C$15)</f>
        <v>106.27589573314253</v>
      </c>
      <c r="S46" s="60">
        <f t="shared" si="2"/>
        <v>531.37911971615995</v>
      </c>
      <c r="T46" s="81">
        <f t="shared" si="3"/>
        <v>1.9153210676604686E-3</v>
      </c>
    </row>
    <row r="47" spans="1:20" x14ac:dyDescent="0.25">
      <c r="A47" s="53">
        <v>44</v>
      </c>
      <c r="B47" s="44">
        <f>$B46*EXP('EIOPA RATES'!S55)*(1-DATA!$C$14)</f>
        <v>52125.270016045339</v>
      </c>
      <c r="C47" s="47">
        <f>$C46*EXP('EIOPA RATES'!S55)*(1-DATA!$C$14)</f>
        <v>13031.317504011335</v>
      </c>
      <c r="D47" s="26">
        <f t="shared" si="0"/>
        <v>65156.587520056673</v>
      </c>
      <c r="F47" s="44">
        <f>F46*(1-'MORTALITY RATES MALE'!D106/1000)</f>
        <v>1.7377387021499915E-3</v>
      </c>
      <c r="G47" s="64">
        <f>(1-DATA!$C$12)*$G46</f>
        <v>7.8421064182613946E-4</v>
      </c>
      <c r="I47" s="58">
        <f>(D47-DATA!$C$11*((1+DATA!$C$10)^A47))*F47*G46*DATA!$C$12</f>
        <v>1.5657742232094048E-2</v>
      </c>
      <c r="J47" s="47">
        <f>MAX(D47,DATA!$C$4)*F46*('MORTALITY RATES MALE'!D106/1000)*G46</f>
        <v>0.10223710167112865</v>
      </c>
      <c r="K47" s="47">
        <v>0</v>
      </c>
      <c r="L47" s="60">
        <f>D46*EXP('EIOPA RATES'!S55)*DATA!$C$15*G47*F47</f>
        <v>1.2710560924885108E-3</v>
      </c>
      <c r="M47" s="47">
        <f>DATA!$C$13*((1+DATA!$C$10)^A47)*F47*G47</f>
        <v>1.6285262636353141E-4</v>
      </c>
      <c r="N47" s="47">
        <f t="shared" si="1"/>
        <v>0.11932875262207474</v>
      </c>
      <c r="O47" s="26">
        <f>N47*'EIOPA RATES'!I55</f>
        <v>4.817197150784365E-2</v>
      </c>
      <c r="Q47" s="83">
        <f>B46*EXP('EIOPA RATES'!S55)*(DATA!$C$14-DATA!$C$15)</f>
        <v>426.38257681836666</v>
      </c>
      <c r="R47" s="85">
        <f>C46*EXP('EIOPA RATES'!S55)*(DATA!$C$14-DATA!$C$15)</f>
        <v>106.59564420459166</v>
      </c>
      <c r="S47" s="60">
        <f t="shared" si="2"/>
        <v>532.97805817033202</v>
      </c>
      <c r="T47" s="81">
        <f t="shared" si="3"/>
        <v>8.5449122965689038E-4</v>
      </c>
    </row>
    <row r="48" spans="1:20" x14ac:dyDescent="0.25">
      <c r="A48" s="54">
        <v>45</v>
      </c>
      <c r="B48" s="44">
        <f>$B47*EXP('EIOPA RATES'!S56)*(1-DATA!$C$14)</f>
        <v>52293.339304431167</v>
      </c>
      <c r="C48" s="47">
        <f>$C47*EXP('EIOPA RATES'!S56)*(1-DATA!$C$14)</f>
        <v>13073.334826107792</v>
      </c>
      <c r="D48" s="26">
        <f t="shared" si="0"/>
        <v>65366.674130538959</v>
      </c>
      <c r="F48" s="44">
        <f>F47*(1-'MORTALITY RATES MALE'!D107/1000)</f>
        <v>8.5008976531734395E-4</v>
      </c>
      <c r="G48" s="64">
        <f>(1-DATA!$C$12)*$G47</f>
        <v>6.6657904555221851E-4</v>
      </c>
      <c r="I48" s="58">
        <f>(D48-DATA!$C$11*((1+DATA!$C$10)^A48))*F48*G47*DATA!$C$12</f>
        <v>6.5316229277441558E-3</v>
      </c>
      <c r="J48" s="47">
        <f>MAX(D48,DATA!$C$4)*F47*('MORTALITY RATES MALE'!D107/1000)*G47</f>
        <v>4.8727261972887459E-2</v>
      </c>
      <c r="K48" s="47">
        <v>0</v>
      </c>
      <c r="L48" s="60">
        <f>D47*EXP('EIOPA RATES'!S56)*DATA!$C$15*G48*F48</f>
        <v>5.3022721384472836E-4</v>
      </c>
      <c r="M48" s="47">
        <f>DATA!$C$13*((1+DATA!$C$10)^A48)*F48*G48</f>
        <v>6.9070751031174318E-5</v>
      </c>
      <c r="N48" s="47">
        <f t="shared" si="1"/>
        <v>5.5858182865507512E-2</v>
      </c>
      <c r="O48" s="26">
        <f>N48*'EIOPA RATES'!I56</f>
        <v>2.1982491828279327E-2</v>
      </c>
      <c r="Q48" s="83">
        <f>B47*EXP('EIOPA RATES'!S56)*(DATA!$C$14-DATA!$C$15)</f>
        <v>427.75737672336328</v>
      </c>
      <c r="R48" s="85">
        <f>C47*EXP('EIOPA RATES'!S56)*(DATA!$C$14-DATA!$C$15)</f>
        <v>106.93934418084082</v>
      </c>
      <c r="S48" s="60">
        <f t="shared" si="2"/>
        <v>534.69665183345307</v>
      </c>
      <c r="T48" s="81">
        <f t="shared" si="3"/>
        <v>3.564552237656045E-4</v>
      </c>
    </row>
    <row r="49" spans="1:20" x14ac:dyDescent="0.25">
      <c r="A49" s="53">
        <v>46</v>
      </c>
      <c r="B49" s="44">
        <f>$B48*EXP('EIOPA RATES'!S57)*(1-DATA!$C$14)</f>
        <v>52449.594361757729</v>
      </c>
      <c r="C49" s="47">
        <f>$C48*EXP('EIOPA RATES'!S57)*(1-DATA!$C$14)</f>
        <v>13112.398590439432</v>
      </c>
      <c r="D49" s="26">
        <f t="shared" si="0"/>
        <v>65561.992952197164</v>
      </c>
      <c r="F49" s="44">
        <f>F48*(1-'MORTALITY RATES MALE'!D108/1000)</f>
        <v>3.8679189733070057E-4</v>
      </c>
      <c r="G49" s="64">
        <f>(1-DATA!$C$12)*$G48</f>
        <v>5.665921887193857E-4</v>
      </c>
      <c r="I49" s="58">
        <f>(D49-DATA!$C$11*((1+DATA!$C$10)^A49))*F49*G48*DATA!$C$12</f>
        <v>2.5336281197275916E-3</v>
      </c>
      <c r="J49" s="47">
        <f>MAX(D49,DATA!$C$4)*F48*('MORTALITY RATES MALE'!D108/1000)*G48</f>
        <v>2.1617725545424012E-2</v>
      </c>
      <c r="K49" s="47">
        <v>0</v>
      </c>
      <c r="L49" s="60">
        <f>D48*EXP('EIOPA RATES'!S57)*DATA!$C$15*G49*F49</f>
        <v>2.0567868086107096E-4</v>
      </c>
      <c r="M49" s="47">
        <f>DATA!$C$13*((1+DATA!$C$10)^A49)*F49*G49</f>
        <v>2.7247449477115824E-5</v>
      </c>
      <c r="N49" s="47">
        <f t="shared" si="1"/>
        <v>2.438427979548979E-2</v>
      </c>
      <c r="O49" s="26">
        <f>N49*'EIOPA RATES'!I57</f>
        <v>9.3571404108057574E-3</v>
      </c>
      <c r="Q49" s="83">
        <f>B48*EXP('EIOPA RATES'!S57)*(DATA!$C$14-DATA!$C$15)</f>
        <v>429.03553670149461</v>
      </c>
      <c r="R49" s="85">
        <f>C48*EXP('EIOPA RATES'!S57)*(DATA!$C$14-DATA!$C$15)</f>
        <v>107.25888417537365</v>
      </c>
      <c r="S49" s="60">
        <f t="shared" si="2"/>
        <v>536.29439362941878</v>
      </c>
      <c r="T49" s="81">
        <f t="shared" si="3"/>
        <v>1.3827137506633791E-4</v>
      </c>
    </row>
    <row r="50" spans="1:20" x14ac:dyDescent="0.25">
      <c r="A50" s="53">
        <v>47</v>
      </c>
      <c r="B50" s="44">
        <f>$B49*EXP('EIOPA RATES'!S58)*(1-DATA!$C$14)</f>
        <v>52616.598567215784</v>
      </c>
      <c r="C50" s="47">
        <f>$C49*EXP('EIOPA RATES'!S58)*(1-DATA!$C$14)</f>
        <v>13154.149641803946</v>
      </c>
      <c r="D50" s="26">
        <f t="shared" si="0"/>
        <v>65770.74820901973</v>
      </c>
      <c r="F50" s="44">
        <f>F49*(1-'MORTALITY RATES MALE'!D109/1000)</f>
        <v>1.6284281962035426E-4</v>
      </c>
      <c r="G50" s="64">
        <f>(1-DATA!$C$12)*$G49</f>
        <v>4.8160336041147783E-4</v>
      </c>
      <c r="I50" s="58">
        <f>(D50-DATA!$C$11*((1+DATA!$C$10)^A50))*F50*G49*DATA!$C$12</f>
        <v>9.0955329450211932E-4</v>
      </c>
      <c r="J50" s="47">
        <f>MAX(D50,DATA!$C$4)*F49*('MORTALITY RATES MALE'!D109/1000)*G49</f>
        <v>8.8821458671115034E-3</v>
      </c>
      <c r="K50" s="47">
        <v>0</v>
      </c>
      <c r="L50" s="60">
        <f>D49*EXP('EIOPA RATES'!S58)*DATA!$C$15*G50*F50</f>
        <v>7.3838027326613296E-5</v>
      </c>
      <c r="M50" s="47">
        <f>DATA!$C$13*((1+DATA!$C$10)^A50)*F50*G50</f>
        <v>9.9457193320818528E-6</v>
      </c>
      <c r="N50" s="47">
        <f t="shared" si="1"/>
        <v>9.8754829082723181E-3</v>
      </c>
      <c r="O50" s="26">
        <f>N50*'EIOPA RATES'!I58</f>
        <v>3.6944498385653632E-3</v>
      </c>
      <c r="Q50" s="83">
        <f>B49*EXP('EIOPA RATES'!S58)*(DATA!$C$14-DATA!$C$15)</f>
        <v>430.40162427170367</v>
      </c>
      <c r="R50" s="85">
        <f>C49*EXP('EIOPA RATES'!S58)*(DATA!$C$14-DATA!$C$15)</f>
        <v>107.60040606792592</v>
      </c>
      <c r="S50" s="60">
        <f t="shared" si="2"/>
        <v>538.00202039391024</v>
      </c>
      <c r="T50" s="81">
        <f t="shared" si="3"/>
        <v>4.9639009049824641E-5</v>
      </c>
    </row>
    <row r="51" spans="1:20" x14ac:dyDescent="0.25">
      <c r="A51" s="53">
        <v>48</v>
      </c>
      <c r="B51" s="44">
        <f>$B50*EXP('EIOPA RATES'!S59)*(1-DATA!$C$14)</f>
        <v>52819.27001227915</v>
      </c>
      <c r="C51" s="47">
        <f>$C50*EXP('EIOPA RATES'!S59)*(1-DATA!$C$14)</f>
        <v>13204.817503069788</v>
      </c>
      <c r="D51" s="26">
        <f t="shared" si="0"/>
        <v>66024.087515348932</v>
      </c>
      <c r="F51" s="44">
        <f>F50*(1-'MORTALITY RATES MALE'!D110/1000)</f>
        <v>6.3102952340431104E-5</v>
      </c>
      <c r="G51" s="64">
        <f>(1-DATA!$C$12)*$G50</f>
        <v>4.0936285634975616E-4</v>
      </c>
      <c r="I51" s="58">
        <f>(D51-DATA!$C$11*((1+DATA!$C$10)^A51))*F51*G50*DATA!$C$12</f>
        <v>3.0074081686859493E-4</v>
      </c>
      <c r="J51" s="47">
        <f>MAX(D51,DATA!$C$4)*F50*('MORTALITY RATES MALE'!D110/1000)*G50</f>
        <v>3.3624538674304062E-3</v>
      </c>
      <c r="K51" s="47">
        <v>0</v>
      </c>
      <c r="L51" s="60">
        <f>D50*EXP('EIOPA RATES'!S59)*DATA!$C$15*G51*F51</f>
        <v>2.441460496081595E-5</v>
      </c>
      <c r="M51" s="47">
        <f>DATA!$C$13*((1+DATA!$C$10)^A51)*F51*G51</f>
        <v>3.3414607326423682E-6</v>
      </c>
      <c r="N51" s="47">
        <f t="shared" si="1"/>
        <v>3.6909507499924589E-3</v>
      </c>
      <c r="O51" s="26">
        <f>N51*'EIOPA RATES'!I59</f>
        <v>1.3452373359869188E-3</v>
      </c>
      <c r="Q51" s="83">
        <f>B50*EXP('EIOPA RATES'!S59)*(DATA!$C$14-DATA!$C$15)</f>
        <v>432.05946840310133</v>
      </c>
      <c r="R51" s="85">
        <f>C50*EXP('EIOPA RATES'!S59)*(DATA!$C$14-DATA!$C$15)</f>
        <v>108.01486710077533</v>
      </c>
      <c r="S51" s="60">
        <f t="shared" si="2"/>
        <v>540.074332162416</v>
      </c>
      <c r="T51" s="81">
        <f t="shared" si="3"/>
        <v>1.6413179704041575E-5</v>
      </c>
    </row>
    <row r="52" spans="1:20" x14ac:dyDescent="0.25">
      <c r="A52" s="53">
        <v>49</v>
      </c>
      <c r="B52" s="44">
        <f>$B51*EXP('EIOPA RATES'!S60)*(1-DATA!$C$14)</f>
        <v>52983.253499561892</v>
      </c>
      <c r="C52" s="47">
        <f>$C51*EXP('EIOPA RATES'!S60)*(1-DATA!$C$14)</f>
        <v>13245.813374890473</v>
      </c>
      <c r="D52" s="26">
        <f t="shared" si="0"/>
        <v>66229.066874452372</v>
      </c>
      <c r="F52" s="44">
        <f>F51*(1-'MORTALITY RATES MALE'!D111/1000)</f>
        <v>2.2387143569922296E-5</v>
      </c>
      <c r="G52" s="64">
        <f>(1-DATA!$C$12)*$G51</f>
        <v>3.4795842789729273E-4</v>
      </c>
      <c r="I52" s="58">
        <f>(D52-DATA!$C$11*((1+DATA!$C$10)^A52))*F52*G51*DATA!$C$12</f>
        <v>9.0970545278286721E-5</v>
      </c>
      <c r="J52" s="47">
        <f>MAX(D52,DATA!$C$4)*F51*('MORTALITY RATES MALE'!D111/1000)*G51</f>
        <v>1.1667277843820159E-3</v>
      </c>
      <c r="K52" s="47">
        <v>0</v>
      </c>
      <c r="L52" s="60">
        <f>D51*EXP('EIOPA RATES'!S60)*DATA!$C$15*G52*F52</f>
        <v>7.385227215849797E-6</v>
      </c>
      <c r="M52" s="47">
        <f>DATA!$C$13*((1+DATA!$C$10)^A52)*F52*G52</f>
        <v>1.0277901828020027E-6</v>
      </c>
      <c r="N52" s="47">
        <f t="shared" si="1"/>
        <v>1.2661113470589546E-3</v>
      </c>
      <c r="O52" s="26">
        <f>N52*'EIOPA RATES'!I60</f>
        <v>4.4990952684722998E-4</v>
      </c>
      <c r="Q52" s="83">
        <f>B51*EXP('EIOPA RATES'!S60)*(DATA!$C$14-DATA!$C$15)</f>
        <v>433.40084662218305</v>
      </c>
      <c r="R52" s="85">
        <f>C51*EXP('EIOPA RATES'!S60)*(DATA!$C$14-DATA!$C$15)</f>
        <v>108.35021165554576</v>
      </c>
      <c r="S52" s="60">
        <f t="shared" si="2"/>
        <v>541.75105724993864</v>
      </c>
      <c r="T52" s="81">
        <f t="shared" si="3"/>
        <v>4.9648586230849185E-6</v>
      </c>
    </row>
    <row r="53" spans="1:20" ht="15.75" thickBot="1" x14ac:dyDescent="0.3">
      <c r="A53" s="55">
        <v>50</v>
      </c>
      <c r="B53" s="44">
        <f>$B52*EXP('EIOPA RATES'!S61)*(1-DATA!$C$14)</f>
        <v>53183.120561755502</v>
      </c>
      <c r="C53" s="47">
        <f>$C52*EXP('EIOPA RATES'!S61)*(1-DATA!$C$14)</f>
        <v>13295.780140438876</v>
      </c>
      <c r="D53" s="76">
        <f t="shared" si="0"/>
        <v>66478.900702194383</v>
      </c>
      <c r="F53" s="44">
        <f>F52*(1-'MORTALITY RATES MALE'!D112/1000)</f>
        <v>7.2322014303359302E-6</v>
      </c>
      <c r="G53" s="64">
        <f>(1-DATA!$C$12)*$G52</f>
        <v>2.957646637126988E-4</v>
      </c>
      <c r="I53" s="58">
        <f>(D53-DATA!$C$11*((1+DATA!$C$10)^A53))*F53*G52*DATA!$C$12</f>
        <v>2.5073857100956325E-5</v>
      </c>
      <c r="J53" s="47">
        <f>MAX(D53,DATA!$C$4)*F52*('MORTALITY RATES MALE'!D112/1000)*G52</f>
        <v>3.6913028892354341E-4</v>
      </c>
      <c r="K53" s="59">
        <f>G53*F53*D53</f>
        <v>1.4220033796934539E-4</v>
      </c>
      <c r="L53" s="60">
        <f>D52*EXP('EIOPA RATES'!S61)*DATA!$C$15*G53*F53</f>
        <v>2.035587660092879E-6</v>
      </c>
      <c r="M53" s="47">
        <f>DATA!$C$13*((1+DATA!$C$10)^A53)*F53*G53</f>
        <v>2.8786932648231728E-7</v>
      </c>
      <c r="N53" s="48">
        <f t="shared" si="1"/>
        <v>5.3872794098042023E-4</v>
      </c>
      <c r="O53" s="26">
        <f>N53*'EIOPA RATES'!I61</f>
        <v>1.86520448369211E-4</v>
      </c>
      <c r="Q53" s="83">
        <f>B52*EXP('EIOPA RATES'!S61)*(DATA!$C$14-DATA!$C$15)</f>
        <v>435.03575101640484</v>
      </c>
      <c r="R53" s="85">
        <f>C52*EXP('EIOPA RATES'!S61)*(DATA!$C$14-DATA!$C$15)</f>
        <v>108.75893775410121</v>
      </c>
      <c r="S53" s="60">
        <f t="shared" si="2"/>
        <v>543.79468848263673</v>
      </c>
      <c r="T53" s="82">
        <f t="shared" si="3"/>
        <v>1.3684622917749896E-6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AD5D3-C8A9-4F65-8C65-C154EA485483}">
  <dimension ref="A1:X53"/>
  <sheetViews>
    <sheetView topLeftCell="A17" workbookViewId="0">
      <selection activeCell="J4" sqref="J4:J53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DATA!$C$4*DATA!$C5*(1-DATA!F4-DATA!F5)</f>
        <v>31180.799999999999</v>
      </c>
      <c r="C3" s="46">
        <f>DATA!$C$4*DATA!$C6</f>
        <v>14000</v>
      </c>
      <c r="D3" s="34">
        <f>B3+C3</f>
        <v>45180.800000000003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42817.960283029453</v>
      </c>
    </row>
    <row r="4" spans="1:24" x14ac:dyDescent="0.25">
      <c r="A4" s="53">
        <v>1</v>
      </c>
      <c r="B4" s="44">
        <f>$B3*EXP('EIOPA RATES'!Q12)*(1-DATA!$C$14)</f>
        <v>31148.631392255997</v>
      </c>
      <c r="C4" s="47">
        <f>$C3*EXP('EIOPA RATES'!Q12)*(1-DATA!$C$14)</f>
        <v>13985.556479999997</v>
      </c>
      <c r="D4" s="26">
        <f t="shared" ref="D4:D53" si="0">B4+C4</f>
        <v>45134.187872255992</v>
      </c>
      <c r="F4" s="44">
        <f>F3*(1-'MORTALITY RATES MALE'!D63/1000)</f>
        <v>0.99406075000000005</v>
      </c>
      <c r="G4" s="64">
        <f>(1-DATA!$C$12)*$G3</f>
        <v>0.85</v>
      </c>
      <c r="I4" s="58">
        <f>(D4-DATA!$C$11*((1+DATA!$C$10)^A4))*F4*G3*DATA!$C$12</f>
        <v>6726.8768711453549</v>
      </c>
      <c r="J4" s="47">
        <f>MAX(D4,$D$3)*F3*('MORTALITY RATES MALE'!D63/1000)*G3</f>
        <v>268.34006640000001</v>
      </c>
      <c r="K4" s="47">
        <v>0</v>
      </c>
      <c r="L4" s="60">
        <f>D3*EXP('EIOPA RATES'!Q12)*DATA!$C$15*G4*F4</f>
        <v>545.91705858745888</v>
      </c>
      <c r="M4" s="47">
        <f>DATA!$C$13*((1+DATA!$C$10)^A4)*F4*G4</f>
        <v>43.092533512500005</v>
      </c>
      <c r="N4" s="47">
        <f t="shared" ref="N4:N53" si="1">SUM(I4:M4)</f>
        <v>7584.2265296453143</v>
      </c>
      <c r="O4" s="26">
        <f>N4*'EIOPA RATES'!G12</f>
        <v>7425.0338048689255</v>
      </c>
      <c r="Q4" s="83">
        <f>B3*EXP('EIOPA RATES'!Q12)*(DATA!$C$14-DATA!$C$15)</f>
        <v>254.79453081599993</v>
      </c>
      <c r="R4" s="85">
        <f>C3*EXP('EIOPA RATES'!Q12)*(DATA!$C$14-DATA!$C$15)</f>
        <v>114.40127999999996</v>
      </c>
      <c r="S4" s="60">
        <f>Q4+R4-M4</f>
        <v>326.10327730349991</v>
      </c>
      <c r="T4" s="81">
        <f>S4*F4*G3</f>
        <v>324.16646841377514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RATES'!Q13)*(1-DATA!$C$14)</f>
        <v>31084.213186573223</v>
      </c>
      <c r="C5" s="47">
        <f>$C4*EXP('EIOPA RATES'!Q13)*(1-DATA!$C$14)</f>
        <v>13956.633075868003</v>
      </c>
      <c r="D5" s="26">
        <f t="shared" si="0"/>
        <v>45040.846262441228</v>
      </c>
      <c r="F5" s="44">
        <f>F4*(1-'MORTALITY RATES MALE'!D64/1000)</f>
        <v>0.98761736750578999</v>
      </c>
      <c r="G5" s="64">
        <f>(1-DATA!$C$12)*$G4</f>
        <v>0.72249999999999992</v>
      </c>
      <c r="I5" s="58">
        <f>(D5-DATA!$C$11*((1+DATA!$C$10)^A5))*F5*G4*DATA!$C$12</f>
        <v>5668.9778884046736</v>
      </c>
      <c r="J5" s="47">
        <f>MAX(D5,$D$3)*F4*('MORTALITY RATES MALE'!D64/1000)*G4</f>
        <v>247.44959942524275</v>
      </c>
      <c r="K5" s="47">
        <v>0</v>
      </c>
      <c r="L5" s="60">
        <f>D4*EXP('EIOPA RATES'!Q13)*DATA!$C$15*G5*F5</f>
        <v>460.06828138168265</v>
      </c>
      <c r="M5" s="47">
        <f>DATA!$C$13*((1+DATA!$C$10)^A5)*F5*G5</f>
        <v>37.11905556815298</v>
      </c>
      <c r="N5" s="47">
        <f t="shared" si="1"/>
        <v>6413.6148247797528</v>
      </c>
      <c r="O5" s="26">
        <f>N5*'EIOPA RATES'!G13</f>
        <v>6153.5815265791516</v>
      </c>
      <c r="Q5" s="83">
        <f>B4*EXP('EIOPA RATES'!Q13)*(DATA!$C$14-DATA!$C$15)</f>
        <v>254.26759252820628</v>
      </c>
      <c r="R5" s="85">
        <f>C4*EXP('EIOPA RATES'!Q13)*(DATA!$C$14-DATA!$C$15)</f>
        <v>114.16468773716156</v>
      </c>
      <c r="S5" s="60">
        <f t="shared" ref="S5:S53" si="2">Q5+R5-M5</f>
        <v>331.31322469721482</v>
      </c>
      <c r="T5" s="81">
        <f t="shared" ref="T5:T53" si="3">S5*F5*G4</f>
        <v>278.12909057601996</v>
      </c>
      <c r="W5" s="67" t="s">
        <v>71</v>
      </c>
      <c r="X5" s="70">
        <f>SUMPRODUCT(I4:I53,'EIOPA RATES'!G12:G61)</f>
        <v>36905.912513223979</v>
      </c>
    </row>
    <row r="6" spans="1:24" x14ac:dyDescent="0.25">
      <c r="A6" s="53">
        <v>3</v>
      </c>
      <c r="B6" s="44">
        <f>$B5*EXP('EIOPA RATES'!Q14)*(1-DATA!$C$14)</f>
        <v>31098.090086671244</v>
      </c>
      <c r="C6" s="47">
        <f>$C5*EXP('EIOPA RATES'!Q14)*(1-DATA!$C$14)</f>
        <v>13962.863724259716</v>
      </c>
      <c r="D6" s="26">
        <f t="shared" si="0"/>
        <v>45060.953810930958</v>
      </c>
      <c r="F6" s="44">
        <f>F5*(1-'MORTALITY RATES MALE'!D65/1000)</f>
        <v>0.98064236922864867</v>
      </c>
      <c r="G6" s="64">
        <f>(1-DATA!$C$12)*$G5</f>
        <v>0.61412499999999992</v>
      </c>
      <c r="I6" s="58">
        <f>(D6-DATA!$C$11*((1+DATA!$C$10)^A6))*F6*G5*DATA!$C$12</f>
        <v>4786.692607182993</v>
      </c>
      <c r="J6" s="47">
        <f>MAX(D6,$D$3)*F5*('MORTALITY RATES MALE'!D65/1000)*G5</f>
        <v>227.68576156050185</v>
      </c>
      <c r="K6" s="47">
        <v>0</v>
      </c>
      <c r="L6" s="60">
        <f>D5*EXP('EIOPA RATES'!Q14)*DATA!$C$15*G6*F6</f>
        <v>388.46955808855705</v>
      </c>
      <c r="M6" s="47">
        <f>DATA!$C$13*((1+DATA!$C$10)^A6)*F6*G6</f>
        <v>31.954935849632967</v>
      </c>
      <c r="N6" s="47">
        <f t="shared" si="1"/>
        <v>5434.8028626816858</v>
      </c>
      <c r="O6" s="26">
        <f>N6*'EIOPA RATES'!G14</f>
        <v>5097.4608170402043</v>
      </c>
      <c r="Q6" s="83">
        <f>B5*EXP('EIOPA RATES'!Q14)*(DATA!$C$14-DATA!$C$15)</f>
        <v>254.3811050034457</v>
      </c>
      <c r="R6" s="85">
        <f>C5*EXP('EIOPA RATES'!Q14)*(DATA!$C$14-DATA!$C$15)</f>
        <v>114.21565418617352</v>
      </c>
      <c r="S6" s="60">
        <f t="shared" si="2"/>
        <v>336.64182333998622</v>
      </c>
      <c r="T6" s="81">
        <f t="shared" si="3"/>
        <v>238.51548244758885</v>
      </c>
      <c r="W6" s="67" t="s">
        <v>70</v>
      </c>
      <c r="X6" s="70">
        <f>SUMPRODUCT(J4:J53,'EIOPA RATES'!G12:G61)</f>
        <v>2661.3408256655089</v>
      </c>
    </row>
    <row r="7" spans="1:24" x14ac:dyDescent="0.25">
      <c r="A7" s="53">
        <v>4</v>
      </c>
      <c r="B7" s="44">
        <f>$B6*EXP('EIOPA RATES'!Q15)*(1-DATA!$C$14)</f>
        <v>31168.007862638427</v>
      </c>
      <c r="C7" s="47">
        <f>$C6*EXP('EIOPA RATES'!Q15)*(1-DATA!$C$14)</f>
        <v>13994.256403842683</v>
      </c>
      <c r="D7" s="26">
        <f t="shared" si="0"/>
        <v>45162.264266481114</v>
      </c>
      <c r="F7" s="44">
        <f>F6*(1-'MORTALITY RATES MALE'!D66/1000)</f>
        <v>0.97297945323986956</v>
      </c>
      <c r="G7" s="64">
        <f>(1-DATA!$C$12)*$G6</f>
        <v>0.52200624999999989</v>
      </c>
      <c r="I7" s="58">
        <f>(D7-DATA!$C$11*((1+DATA!$C$10)^A7))*F7*G6*DATA!$C$12</f>
        <v>4045.9376246072884</v>
      </c>
      <c r="J7" s="47">
        <f>MAX(D7,$D$3)*F6*('MORTALITY RATES MALE'!D66/1000)*G6</f>
        <v>212.62031535371892</v>
      </c>
      <c r="K7" s="47">
        <v>0</v>
      </c>
      <c r="L7" s="60">
        <f>D6*EXP('EIOPA RATES'!Q15)*DATA!$C$15*G7*F7</f>
        <v>328.35547389782568</v>
      </c>
      <c r="M7" s="47">
        <f>DATA!$C$13*((1+DATA!$C$10)^A7)*F7*G7</f>
        <v>27.488438076556427</v>
      </c>
      <c r="N7" s="47">
        <f t="shared" si="1"/>
        <v>4614.4018519353885</v>
      </c>
      <c r="O7" s="26">
        <f>N7*'EIOPA RATES'!G15</f>
        <v>4223.2718825876036</v>
      </c>
      <c r="Q7" s="83">
        <f>B6*EXP('EIOPA RATES'!Q15)*(DATA!$C$14-DATA!$C$15)</f>
        <v>254.95302955123455</v>
      </c>
      <c r="R7" s="85">
        <f>C6*EXP('EIOPA RATES'!Q15)*(DATA!$C$14-DATA!$C$15)</f>
        <v>114.47244502120802</v>
      </c>
      <c r="S7" s="60">
        <f t="shared" si="2"/>
        <v>341.93703649588616</v>
      </c>
      <c r="T7" s="81">
        <f t="shared" si="3"/>
        <v>204.31798165255989</v>
      </c>
      <c r="W7" s="67" t="s">
        <v>74</v>
      </c>
      <c r="X7" s="70">
        <f>SUMPRODUCT(K4:K53,'EIOPA RATES'!G12:G61)</f>
        <v>3.1777041063818244E-5</v>
      </c>
    </row>
    <row r="8" spans="1:24" x14ac:dyDescent="0.25">
      <c r="A8" s="54">
        <v>5</v>
      </c>
      <c r="B8" s="44">
        <f>$B7*EXP('EIOPA RATES'!Q16)*(1-DATA!$C$14)</f>
        <v>31280.815770922924</v>
      </c>
      <c r="C8" s="47">
        <f>$C7*EXP('EIOPA RATES'!Q16)*(1-DATA!$C$14)</f>
        <v>14044.906506341111</v>
      </c>
      <c r="D8" s="26">
        <f t="shared" si="0"/>
        <v>45325.722277264038</v>
      </c>
      <c r="F8" s="44">
        <f>F7*(1-'MORTALITY RATES MALE'!D67/1000)</f>
        <v>0.96461204399748646</v>
      </c>
      <c r="G8" s="64">
        <f>(1-DATA!$C$12)*$G7</f>
        <v>0.44370531249999989</v>
      </c>
      <c r="I8" s="58">
        <f>(D8-DATA!$C$11*((1+DATA!$C$10)^A8))*F8*G7*DATA!$C$12</f>
        <v>3421.7852190464669</v>
      </c>
      <c r="J8" s="47">
        <f>MAX(D8,$D$3)*F7*('MORTALITY RATES MALE'!D67/1000)*G7</f>
        <v>197.97549920316806</v>
      </c>
      <c r="K8" s="47">
        <v>0</v>
      </c>
      <c r="L8" s="60">
        <f>D7*EXP('EIOPA RATES'!Q16)*DATA!$C$15*G8*F8</f>
        <v>277.70341666621897</v>
      </c>
      <c r="M8" s="47">
        <f>DATA!$C$13*((1+DATA!$C$10)^A8)*F8*G8</f>
        <v>23.62752176353268</v>
      </c>
      <c r="N8" s="47">
        <f t="shared" si="1"/>
        <v>3921.0916566793862</v>
      </c>
      <c r="O8" s="26">
        <f>N8*'EIOPA RATES'!G16</f>
        <v>3497.1193261976427</v>
      </c>
      <c r="Q8" s="83">
        <f>B7*EXP('EIOPA RATES'!Q16)*(DATA!$C$14-DATA!$C$15)</f>
        <v>255.87579362718134</v>
      </c>
      <c r="R8" s="85">
        <f>C7*EXP('EIOPA RATES'!Q16)*(DATA!$C$14-DATA!$C$15)</f>
        <v>114.88676078806633</v>
      </c>
      <c r="S8" s="60">
        <f t="shared" si="2"/>
        <v>347.13503265171499</v>
      </c>
      <c r="T8" s="81">
        <f t="shared" si="3"/>
        <v>174.79412344567587</v>
      </c>
      <c r="W8" s="67" t="s">
        <v>73</v>
      </c>
      <c r="X8" s="70">
        <f>SUMPRODUCT(L4:L53,'EIOPA RATES'!G12:G61)</f>
        <v>2995.1942030212172</v>
      </c>
    </row>
    <row r="9" spans="1:24" ht="15.75" thickBot="1" x14ac:dyDescent="0.3">
      <c r="A9" s="53">
        <v>6</v>
      </c>
      <c r="B9" s="44">
        <f>$B8*EXP('EIOPA RATES'!Q17)*(1-DATA!$C$14)</f>
        <v>31418.516980439919</v>
      </c>
      <c r="C9" s="47">
        <f>$C8*EXP('EIOPA RATES'!Q17)*(1-DATA!$C$14)</f>
        <v>14106.73355802798</v>
      </c>
      <c r="D9" s="26">
        <f t="shared" si="0"/>
        <v>45525.250538467895</v>
      </c>
      <c r="F9" s="44">
        <f>F8*(1-'MORTALITY RATES MALE'!D68/1000)</f>
        <v>0.95541877997380709</v>
      </c>
      <c r="G9" s="64">
        <f>(1-DATA!$C$12)*$G8</f>
        <v>0.37714951562499988</v>
      </c>
      <c r="I9" s="58">
        <f>(D9-DATA!$C$11*((1+DATA!$C$10)^A9))*F9*G8*DATA!$C$12</f>
        <v>2893.4573751146272</v>
      </c>
      <c r="J9" s="47">
        <f>MAX(D9,$D$3)*F8*('MORTALITY RATES MALE'!D68/1000)*G8</f>
        <v>185.70205341038459</v>
      </c>
      <c r="K9" s="47">
        <v>0</v>
      </c>
      <c r="L9" s="60">
        <f>D8*EXP('EIOPA RATES'!Q17)*DATA!$C$15*G9*F9</f>
        <v>234.82744525753779</v>
      </c>
      <c r="M9" s="47">
        <f>DATA!$C$13*((1+DATA!$C$10)^A9)*F9*G9</f>
        <v>20.289827877053902</v>
      </c>
      <c r="N9" s="47">
        <f t="shared" si="1"/>
        <v>3334.2767016596035</v>
      </c>
      <c r="O9" s="26">
        <f>N9*'EIOPA RATES'!G17</f>
        <v>2895.5851357116007</v>
      </c>
      <c r="Q9" s="83">
        <f>B8*EXP('EIOPA RATES'!Q17)*(DATA!$C$14-DATA!$C$15)</f>
        <v>257.00218388907905</v>
      </c>
      <c r="R9" s="85">
        <f>C8*EXP('EIOPA RATES'!Q17)*(DATA!$C$14-DATA!$C$15)</f>
        <v>115.39250354215115</v>
      </c>
      <c r="S9" s="60">
        <f t="shared" si="2"/>
        <v>352.1048595541763</v>
      </c>
      <c r="T9" s="81">
        <f t="shared" si="3"/>
        <v>149.26583721686509</v>
      </c>
      <c r="W9" s="68" t="s">
        <v>72</v>
      </c>
      <c r="X9" s="71">
        <f>SUMPRODUCT(M4:M53,'EIOPA RATES'!G12:G61)</f>
        <v>255.51270934167138</v>
      </c>
    </row>
    <row r="10" spans="1:24" ht="15.75" thickBot="1" x14ac:dyDescent="0.3">
      <c r="A10" s="53">
        <v>7</v>
      </c>
      <c r="B10" s="44">
        <f>$B9*EXP('EIOPA RATES'!Q18)*(1-DATA!$C$14)</f>
        <v>31583.277405640347</v>
      </c>
      <c r="C10" s="47">
        <f>$C9*EXP('EIOPA RATES'!Q18)*(1-DATA!$C$14)</f>
        <v>14180.710042043977</v>
      </c>
      <c r="D10" s="26">
        <f t="shared" si="0"/>
        <v>45763.987447684325</v>
      </c>
      <c r="F10" s="44">
        <f>F9*(1-'MORTALITY RATES MALE'!D69/1000)</f>
        <v>0.9452800574102932</v>
      </c>
      <c r="G10" s="64">
        <f>(1-DATA!$C$12)*$G9</f>
        <v>0.32057708828124987</v>
      </c>
      <c r="I10" s="58">
        <f>(D10-DATA!$C$11*((1+DATA!$C$10)^A10))*F10*G9*DATA!$C$12</f>
        <v>2446.0824654373987</v>
      </c>
      <c r="J10" s="47">
        <f>MAX(D10,$D$3)*F9*('MORTALITY RATES MALE'!D69/1000)*G9</f>
        <v>174.99298980529198</v>
      </c>
      <c r="K10" s="47">
        <v>0</v>
      </c>
      <c r="L10" s="60">
        <f>D9*EXP('EIOPA RATES'!Q18)*DATA!$C$15*G10*F10</f>
        <v>198.52079895892859</v>
      </c>
      <c r="M10" s="47">
        <f>DATA!$C$13*((1+DATA!$C$10)^A10)*F10*G10</f>
        <v>17.404605440224138</v>
      </c>
      <c r="N10" s="47">
        <f t="shared" si="1"/>
        <v>2837.0008596418434</v>
      </c>
      <c r="O10" s="26">
        <f>N10*'EIOPA RATES'!G18</f>
        <v>2396.9639902163981</v>
      </c>
      <c r="Q10" s="83">
        <f>B9*EXP('EIOPA RATES'!Q18)*(DATA!$C$14-DATA!$C$15)</f>
        <v>258.34991742855084</v>
      </c>
      <c r="R10" s="85">
        <f>C9*EXP('EIOPA RATES'!Q18)*(DATA!$C$14-DATA!$C$15)</f>
        <v>115.99762815577893</v>
      </c>
      <c r="S10" s="60">
        <f t="shared" si="2"/>
        <v>356.94294014410559</v>
      </c>
      <c r="T10" s="81">
        <f t="shared" si="3"/>
        <v>127.25441141572912</v>
      </c>
    </row>
    <row r="11" spans="1:24" ht="15.75" thickBot="1" x14ac:dyDescent="0.3">
      <c r="A11" s="53">
        <v>8</v>
      </c>
      <c r="B11" s="44">
        <f>$B10*EXP('EIOPA RATES'!Q19)*(1-DATA!$C$14)</f>
        <v>31774.881256320386</v>
      </c>
      <c r="C11" s="47">
        <f>$C10*EXP('EIOPA RATES'!Q19)*(1-DATA!$C$14)</f>
        <v>14266.739069827758</v>
      </c>
      <c r="D11" s="26">
        <f t="shared" si="0"/>
        <v>46041.620326148142</v>
      </c>
      <c r="F11" s="44">
        <f>F10*(1-'MORTALITY RATES MALE'!D70/1000)</f>
        <v>0.93406394086989775</v>
      </c>
      <c r="G11" s="64">
        <f>(1-DATA!$C$12)*$G10</f>
        <v>0.2724905250390624</v>
      </c>
      <c r="I11" s="58">
        <f>(D11-DATA!$C$11*((1+DATA!$C$10)^A11))*F11*G10*DATA!$C$12</f>
        <v>2066.9494313306282</v>
      </c>
      <c r="J11" s="47">
        <f>MAX(D11,$D$3)*F10*('MORTALITY RATES MALE'!D70/1000)*G10</f>
        <v>165.54863048035855</v>
      </c>
      <c r="K11" s="47">
        <v>0</v>
      </c>
      <c r="L11" s="60">
        <f>D10*EXP('EIOPA RATES'!Q19)*DATA!$C$15*G11*F11</f>
        <v>167.75203312890923</v>
      </c>
      <c r="M11" s="47">
        <f>DATA!$C$13*((1+DATA!$C$10)^A11)*F11*G11</f>
        <v>14.910746638698756</v>
      </c>
      <c r="N11" s="47">
        <f t="shared" si="1"/>
        <v>2415.1608415785945</v>
      </c>
      <c r="O11" s="26">
        <f>N11*'EIOPA RATES'!G19</f>
        <v>1983.6279282207877</v>
      </c>
      <c r="Q11" s="83">
        <f>B10*EXP('EIOPA RATES'!Q19)*(DATA!$C$14-DATA!$C$15)</f>
        <v>259.91722909055528</v>
      </c>
      <c r="R11" s="85">
        <f>C10*EXP('EIOPA RATES'!Q19)*(DATA!$C$14-DATA!$C$15)</f>
        <v>116.70134208448061</v>
      </c>
      <c r="S11" s="60">
        <f t="shared" si="2"/>
        <v>361.70782453633711</v>
      </c>
      <c r="T11" s="81">
        <f t="shared" si="3"/>
        <v>108.30960955830093</v>
      </c>
      <c r="W11" s="66" t="s">
        <v>75</v>
      </c>
      <c r="X11" s="69">
        <f>D3-X3</f>
        <v>2362.8397169705495</v>
      </c>
    </row>
    <row r="12" spans="1:24" x14ac:dyDescent="0.25">
      <c r="A12" s="53">
        <v>9</v>
      </c>
      <c r="B12" s="44">
        <f>$B11*EXP('EIOPA RATES'!Q20)*(1-DATA!$C$14)</f>
        <v>31984.432258441429</v>
      </c>
      <c r="C12" s="47">
        <f>$C11*EXP('EIOPA RATES'!Q20)*(1-DATA!$C$14)</f>
        <v>14360.826265464</v>
      </c>
      <c r="D12" s="26">
        <f t="shared" si="0"/>
        <v>46345.258523905432</v>
      </c>
      <c r="F12" s="44">
        <f>F11*(1-'MORTALITY RATES MALE'!D71/1000)</f>
        <v>0.92188797839060632</v>
      </c>
      <c r="G12" s="64">
        <f>(1-DATA!$C$12)*$G11</f>
        <v>0.23161694628320303</v>
      </c>
      <c r="I12" s="58">
        <f>(D12-DATA!$C$11*((1+DATA!$C$10)^A12))*F12*G11*DATA!$C$12</f>
        <v>1745.4285969595198</v>
      </c>
      <c r="J12" s="47">
        <f>MAX(D12,$D$3)*F11*('MORTALITY RATES MALE'!D71/1000)*G11</f>
        <v>153.76589341710684</v>
      </c>
      <c r="K12" s="47">
        <v>0</v>
      </c>
      <c r="L12" s="60">
        <f>D11*EXP('EIOPA RATES'!Q20)*DATA!$C$15*G12*F12</f>
        <v>141.65860904991979</v>
      </c>
      <c r="M12" s="47">
        <f>DATA!$C$13*((1+DATA!$C$10)^A12)*F12*G12</f>
        <v>12.759099767800144</v>
      </c>
      <c r="N12" s="47">
        <f t="shared" si="1"/>
        <v>2053.6121991943464</v>
      </c>
      <c r="O12" s="26">
        <f>N12*'EIOPA RATES'!G20</f>
        <v>1638.7652119360866</v>
      </c>
      <c r="Q12" s="83">
        <f>B11*EXP('EIOPA RATES'!Q20)*(DATA!$C$14-DATA!$C$15)</f>
        <v>261.63134771731228</v>
      </c>
      <c r="R12" s="85">
        <f>C11*EXP('EIOPA RATES'!Q20)*(DATA!$C$14-DATA!$C$15)</f>
        <v>117.47097149663801</v>
      </c>
      <c r="S12" s="60">
        <f t="shared" si="2"/>
        <v>366.34321944615016</v>
      </c>
      <c r="T12" s="81">
        <f t="shared" si="3"/>
        <v>92.027519263439501</v>
      </c>
    </row>
    <row r="13" spans="1:24" ht="15.75" thickBot="1" x14ac:dyDescent="0.3">
      <c r="A13" s="54">
        <v>10</v>
      </c>
      <c r="B13" s="44">
        <f>$B12*EXP('EIOPA RATES'!Q21)*(1-DATA!$C$14)</f>
        <v>32178.369800408353</v>
      </c>
      <c r="C13" s="47">
        <f>$C12*EXP('EIOPA RATES'!Q21)*(1-DATA!$C$14)</f>
        <v>14447.903107223576</v>
      </c>
      <c r="D13" s="26">
        <f t="shared" si="0"/>
        <v>46626.27290763193</v>
      </c>
      <c r="F13" s="44">
        <f>F12*(1-'MORTALITY RATES MALE'!D72/1000)</f>
        <v>0.90863777466599593</v>
      </c>
      <c r="G13" s="64">
        <f>(1-DATA!$C$12)*$G12</f>
        <v>0.19687440434072256</v>
      </c>
      <c r="I13" s="58">
        <f>(D13-DATA!$C$11*((1+DATA!$C$10)^A13))*F13*G12*DATA!$C$12</f>
        <v>1471.1465470152809</v>
      </c>
      <c r="J13" s="47">
        <f>MAX(D13,$D$3)*F12*('MORTALITY RATES MALE'!D72/1000)*G12</f>
        <v>143.09471316416318</v>
      </c>
      <c r="K13" s="47">
        <v>0</v>
      </c>
      <c r="L13" s="60">
        <f>D12*EXP('EIOPA RATES'!Q21)*DATA!$C$15*G13*F13</f>
        <v>119.39879039427339</v>
      </c>
      <c r="M13" s="47">
        <f>DATA!$C$13*((1+DATA!$C$10)^A13)*F13*G13</f>
        <v>10.903144473882108</v>
      </c>
      <c r="N13" s="47">
        <f t="shared" si="1"/>
        <v>1744.5431950475995</v>
      </c>
      <c r="O13" s="26">
        <f>N13*'EIOPA RATES'!G21</f>
        <v>1353.2981564576457</v>
      </c>
      <c r="Q13" s="83">
        <f>B12*EXP('EIOPA RATES'!Q21)*(DATA!$C$14-DATA!$C$15)</f>
        <v>263.2177488785959</v>
      </c>
      <c r="R13" s="85">
        <f>C12*EXP('EIOPA RATES'!Q21)*(DATA!$C$14-DATA!$C$15)</f>
        <v>118.18325650080634</v>
      </c>
      <c r="S13" s="60">
        <f t="shared" si="2"/>
        <v>370.49786090552016</v>
      </c>
      <c r="T13" s="81">
        <f t="shared" si="3"/>
        <v>77.973463227164856</v>
      </c>
    </row>
    <row r="14" spans="1:24" x14ac:dyDescent="0.25">
      <c r="A14" s="53">
        <v>11</v>
      </c>
      <c r="B14" s="44">
        <f>$B13*EXP('EIOPA RATES'!Q22)*(1-DATA!$C$14)</f>
        <v>32442.941006993362</v>
      </c>
      <c r="C14" s="47">
        <f>$C13*EXP('EIOPA RATES'!Q22)*(1-DATA!$C$14)</f>
        <v>14566.694058456069</v>
      </c>
      <c r="D14" s="26">
        <f t="shared" si="0"/>
        <v>47009.635065449431</v>
      </c>
      <c r="F14" s="44">
        <f>F13*(1-'MORTALITY RATES MALE'!D73/1000)</f>
        <v>0.89446296177656215</v>
      </c>
      <c r="G14" s="64">
        <f>(1-DATA!$C$12)*$G13</f>
        <v>0.16734324368961417</v>
      </c>
      <c r="I14" s="58">
        <f>(D14-DATA!$C$11*((1+DATA!$C$10)^A14))*F14*G13*DATA!$C$12</f>
        <v>1241.080525547208</v>
      </c>
      <c r="J14" s="47">
        <f>MAX(D14,$D$3)*F13*('MORTALITY RATES MALE'!D73/1000)*G13</f>
        <v>131.18780685065431</v>
      </c>
      <c r="K14" s="47">
        <v>0</v>
      </c>
      <c r="L14" s="60">
        <f>D13*EXP('EIOPA RATES'!Q22)*DATA!$C$15*G14*F14</f>
        <v>100.72716375635503</v>
      </c>
      <c r="M14" s="47">
        <f>DATA!$C$13*((1+DATA!$C$10)^A14)*F14*G14</f>
        <v>9.3055583875057977</v>
      </c>
      <c r="N14" s="47">
        <f t="shared" si="1"/>
        <v>1482.3010545417233</v>
      </c>
      <c r="O14" s="26">
        <f>N14*'EIOPA RATES'!G22</f>
        <v>1115.4005569266942</v>
      </c>
      <c r="Q14" s="83">
        <f>B13*EXP('EIOPA RATES'!Q22)*(DATA!$C$14-DATA!$C$15)</f>
        <v>265.38193052755304</v>
      </c>
      <c r="R14" s="85">
        <f>C13*EXP('EIOPA RATES'!Q22)*(DATA!$C$14-DATA!$C$15)</f>
        <v>119.15496162336251</v>
      </c>
      <c r="S14" s="60">
        <f t="shared" si="2"/>
        <v>375.23133376340974</v>
      </c>
      <c r="T14" s="81">
        <f t="shared" si="3"/>
        <v>66.077060701721919</v>
      </c>
      <c r="W14" s="73" t="s">
        <v>77</v>
      </c>
      <c r="X14" s="72">
        <f>SUM(T3:T53)</f>
        <v>2160.8562768753718</v>
      </c>
    </row>
    <row r="15" spans="1:24" x14ac:dyDescent="0.25">
      <c r="A15" s="53">
        <v>12</v>
      </c>
      <c r="B15" s="44">
        <f>$B14*EXP('EIOPA RATES'!Q23)*(1-DATA!$C$14)</f>
        <v>32686.054042033506</v>
      </c>
      <c r="C15" s="47">
        <f>$C14*EXP('EIOPA RATES'!Q23)*(1-DATA!$C$14)</f>
        <v>14675.850413987742</v>
      </c>
      <c r="D15" s="26">
        <f t="shared" si="0"/>
        <v>47361.90445602125</v>
      </c>
      <c r="F15" s="44">
        <f>F14*(1-'MORTALITY RATES MALE'!D74/1000)</f>
        <v>0.8789076873596019</v>
      </c>
      <c r="G15" s="64">
        <f>(1-DATA!$C$12)*$G14</f>
        <v>0.14224175713617204</v>
      </c>
      <c r="I15" s="58">
        <f>(D15-DATA!$C$11*((1+DATA!$C$10)^A15))*F15*G14*DATA!$C$12</f>
        <v>1044.3335062211013</v>
      </c>
      <c r="J15" s="47">
        <f>MAX(D15,$D$3)*F14*('MORTALITY RATES MALE'!D74/1000)*G14</f>
        <v>123.28635629891458</v>
      </c>
      <c r="K15" s="47">
        <v>0</v>
      </c>
      <c r="L15" s="60">
        <f>D14*EXP('EIOPA RATES'!Q23)*DATA!$C$15*G15*F15</f>
        <v>84.759563182608375</v>
      </c>
      <c r="M15" s="47">
        <f>DATA!$C$13*((1+DATA!$C$10)^A15)*F15*G15</f>
        <v>7.9276129256474652</v>
      </c>
      <c r="N15" s="47">
        <f t="shared" si="1"/>
        <v>1260.3070386282718</v>
      </c>
      <c r="O15" s="26">
        <f>N15*'EIOPA RATES'!G23</f>
        <v>920.59238546749668</v>
      </c>
      <c r="Q15" s="83">
        <f>B14*EXP('EIOPA RATES'!Q23)*(DATA!$C$14-DATA!$C$15)</f>
        <v>267.37058521090796</v>
      </c>
      <c r="R15" s="85">
        <f>C14*EXP('EIOPA RATES'!Q23)*(DATA!$C$14-DATA!$C$15)</f>
        <v>120.04785614713897</v>
      </c>
      <c r="S15" s="60">
        <f t="shared" si="2"/>
        <v>379.4908284323995</v>
      </c>
      <c r="T15" s="81">
        <f t="shared" si="3"/>
        <v>55.815231477408076</v>
      </c>
      <c r="W15" s="74" t="s">
        <v>78</v>
      </c>
      <c r="X15" s="70">
        <f>D3-X3-X14</f>
        <v>201.98344009517768</v>
      </c>
    </row>
    <row r="16" spans="1:24" ht="15.75" thickBot="1" x14ac:dyDescent="0.3">
      <c r="A16" s="53">
        <v>13</v>
      </c>
      <c r="B16" s="44">
        <f>$B15*EXP('EIOPA RATES'!Q24)*(1-DATA!$C$14)</f>
        <v>32918.769226212062</v>
      </c>
      <c r="C16" s="47">
        <f>$C15*EXP('EIOPA RATES'!Q24)*(1-DATA!$C$14)</f>
        <v>14780.338194240328</v>
      </c>
      <c r="D16" s="26">
        <f t="shared" si="0"/>
        <v>47699.10742045239</v>
      </c>
      <c r="F16" s="44">
        <f>F15*(1-'MORTALITY RATES MALE'!D75/1000)</f>
        <v>0.86194382856233609</v>
      </c>
      <c r="G16" s="64">
        <f>(1-DATA!$C$12)*$G15</f>
        <v>0.12090549356574623</v>
      </c>
      <c r="I16" s="58">
        <f>(D16-DATA!$C$11*((1+DATA!$C$10)^A16))*F16*G15*DATA!$C$12</f>
        <v>876.74229508419717</v>
      </c>
      <c r="J16" s="47">
        <f>MAX(D16,$D$3)*F15*('MORTALITY RATES MALE'!D75/1000)*G15</f>
        <v>115.09647149859131</v>
      </c>
      <c r="K16" s="47">
        <v>0</v>
      </c>
      <c r="L16" s="60">
        <f>D15*EXP('EIOPA RATES'!Q24)*DATA!$C$15*G16*F16</f>
        <v>71.158114507786635</v>
      </c>
      <c r="M16" s="47">
        <f>DATA!$C$13*((1+DATA!$C$10)^A16)*F16*G16</f>
        <v>6.7405795123229648</v>
      </c>
      <c r="N16" s="47">
        <f t="shared" si="1"/>
        <v>1069.737460602898</v>
      </c>
      <c r="O16" s="26">
        <f>N16*'EIOPA RATES'!G24</f>
        <v>758.79765646810552</v>
      </c>
      <c r="Q16" s="83">
        <f>B15*EXP('EIOPA RATES'!Q24)*(DATA!$C$14-DATA!$C$15)</f>
        <v>269.27418589948513</v>
      </c>
      <c r="R16" s="85">
        <f>C15*EXP('EIOPA RATES'!Q24)*(DATA!$C$14-DATA!$C$15)</f>
        <v>120.90256191607628</v>
      </c>
      <c r="S16" s="60">
        <f t="shared" si="2"/>
        <v>383.43616830323845</v>
      </c>
      <c r="T16" s="81">
        <f t="shared" si="3"/>
        <v>47.010963165768388</v>
      </c>
      <c r="W16" s="75" t="s">
        <v>79</v>
      </c>
      <c r="X16" s="71">
        <f>(DATA!$C$14-DATA!$C$15)*X18*D3</f>
        <v>2038.513447352281</v>
      </c>
    </row>
    <row r="17" spans="1:24" ht="15.75" thickBot="1" x14ac:dyDescent="0.3">
      <c r="A17" s="53">
        <v>14</v>
      </c>
      <c r="B17" s="44">
        <f>$B16*EXP('EIOPA RATES'!Q25)*(1-DATA!$C$14)</f>
        <v>33115.046913503174</v>
      </c>
      <c r="C17" s="47">
        <f>$C16*EXP('EIOPA RATES'!Q25)*(1-DATA!$C$14)</f>
        <v>14868.465747801354</v>
      </c>
      <c r="D17" s="26">
        <f t="shared" si="0"/>
        <v>47983.512661304529</v>
      </c>
      <c r="F17" s="44">
        <f>F16*(1-'MORTALITY RATES MALE'!D76/1000)</f>
        <v>0.84323913031623632</v>
      </c>
      <c r="G17" s="64">
        <f>(1-DATA!$C$12)*$G16</f>
        <v>0.10276966953088429</v>
      </c>
      <c r="I17" s="58">
        <f>(D17-DATA!$C$11*((1+DATA!$C$10)^A17))*F17*G16*DATA!$C$12</f>
        <v>733.40044172861735</v>
      </c>
      <c r="J17" s="47">
        <f>MAX(D17,$D$3)*F16*('MORTALITY RATES MALE'!D76/1000)*G16</f>
        <v>108.51475099605447</v>
      </c>
      <c r="K17" s="47">
        <v>0</v>
      </c>
      <c r="L17" s="60">
        <f>D16*EXP('EIOPA RATES'!Q25)*DATA!$C$15*G17*F17</f>
        <v>59.524660919820725</v>
      </c>
      <c r="M17" s="47">
        <f>DATA!$C$13*((1+DATA!$C$10)^A17)*F17*G17</f>
        <v>5.7172623418476558</v>
      </c>
      <c r="N17" s="47">
        <f t="shared" si="1"/>
        <v>907.15711598634016</v>
      </c>
      <c r="O17" s="26">
        <f>N17*'EIOPA RATES'!G25</f>
        <v>625.58792527164348</v>
      </c>
      <c r="Q17" s="83">
        <f>B16*EXP('EIOPA RATES'!Q25)*(DATA!$C$14-DATA!$C$15)</f>
        <v>270.87972935380913</v>
      </c>
      <c r="R17" s="85">
        <f>C16*EXP('EIOPA RATES'!Q25)*(DATA!$C$14-DATA!$C$15)</f>
        <v>121.62344169980656</v>
      </c>
      <c r="S17" s="60">
        <f t="shared" si="2"/>
        <v>386.78590871176806</v>
      </c>
      <c r="T17" s="81">
        <f t="shared" si="3"/>
        <v>39.433691048656783</v>
      </c>
    </row>
    <row r="18" spans="1:24" ht="15.75" thickBot="1" x14ac:dyDescent="0.3">
      <c r="A18" s="54">
        <v>15</v>
      </c>
      <c r="B18" s="44">
        <f>$B17*EXP('EIOPA RATES'!Q26)*(1-DATA!$C$14)</f>
        <v>33301.461788433553</v>
      </c>
      <c r="C18" s="47">
        <f>$C17*EXP('EIOPA RATES'!Q26)*(1-DATA!$C$14)</f>
        <v>14952.164955295235</v>
      </c>
      <c r="D18" s="26">
        <f t="shared" si="0"/>
        <v>48253.62674372879</v>
      </c>
      <c r="F18" s="44">
        <f>F17*(1-'MORTALITY RATES MALE'!D77/1000)</f>
        <v>0.82299520181343011</v>
      </c>
      <c r="G18" s="64">
        <f>(1-DATA!$C$12)*$G17</f>
        <v>8.7354219101251643E-2</v>
      </c>
      <c r="I18" s="58">
        <f>(D18-DATA!$C$11*((1+DATA!$C$10)^A18))*F18*G17*DATA!$C$12</f>
        <v>611.84462938016225</v>
      </c>
      <c r="J18" s="47">
        <f>MAX(D18,$D$3)*F17*('MORTALITY RATES MALE'!D77/1000)*G17</f>
        <v>100.38982919003099</v>
      </c>
      <c r="K18" s="47">
        <v>0</v>
      </c>
      <c r="L18" s="60">
        <f>D17*EXP('EIOPA RATES'!Q26)*DATA!$C$15*G18*F18</f>
        <v>49.65926991446868</v>
      </c>
      <c r="M18" s="47">
        <f>DATA!$C$13*((1+DATA!$C$10)^A18)*F18*G18</f>
        <v>4.8378652721730049</v>
      </c>
      <c r="N18" s="47">
        <f t="shared" si="1"/>
        <v>766.73159375683497</v>
      </c>
      <c r="O18" s="26">
        <f>N18*'EIOPA RATES'!G26</f>
        <v>514.22138876373151</v>
      </c>
      <c r="Q18" s="83">
        <f>B17*EXP('EIOPA RATES'!Q26)*(DATA!$C$14-DATA!$C$15)</f>
        <v>272.40459540640938</v>
      </c>
      <c r="R18" s="85">
        <f>C17*EXP('EIOPA RATES'!Q26)*(DATA!$C$14-DATA!$C$15)</f>
        <v>122.30809779382604</v>
      </c>
      <c r="S18" s="60">
        <f t="shared" si="2"/>
        <v>389.87482792806242</v>
      </c>
      <c r="T18" s="81">
        <f t="shared" si="3"/>
        <v>32.975201595411747</v>
      </c>
      <c r="W18" s="66" t="s">
        <v>80</v>
      </c>
      <c r="X18" s="69">
        <f>SUMPRODUCT(O4:O53,A4:A53)/SUM(O4:O53)</f>
        <v>5.6398775789502436</v>
      </c>
    </row>
    <row r="19" spans="1:24" x14ac:dyDescent="0.25">
      <c r="A19" s="53">
        <v>16</v>
      </c>
      <c r="B19" s="44">
        <f>$B18*EXP('EIOPA RATES'!Q27)*(1-DATA!$C$14)</f>
        <v>33500.010540959811</v>
      </c>
      <c r="C19" s="47">
        <f>$C18*EXP('EIOPA RATES'!Q27)*(1-DATA!$C$14)</f>
        <v>15041.31220409474</v>
      </c>
      <c r="D19" s="26">
        <f t="shared" si="0"/>
        <v>48541.322745054553</v>
      </c>
      <c r="F19" s="44">
        <f>F18*(1-'MORTALITY RATES MALE'!D78/1000)</f>
        <v>0.80079191877193023</v>
      </c>
      <c r="G19" s="64">
        <f>(1-DATA!$C$12)*$G18</f>
        <v>7.4251086236063898E-2</v>
      </c>
      <c r="I19" s="58">
        <f>(D19-DATA!$C$11*((1+DATA!$C$10)^A19))*F19*G18*DATA!$C$12</f>
        <v>509.05032622038897</v>
      </c>
      <c r="J19" s="47">
        <f>MAX(D19,$D$3)*F18*('MORTALITY RATES MALE'!D78/1000)*G18</f>
        <v>94.148344450183615</v>
      </c>
      <c r="K19" s="47">
        <v>0</v>
      </c>
      <c r="L19" s="60">
        <f>D18*EXP('EIOPA RATES'!Q27)*DATA!$C$15*G19*F19</f>
        <v>41.316476811059005</v>
      </c>
      <c r="M19" s="47">
        <f>DATA!$C$13*((1+DATA!$C$10)^A19)*F19*G19</f>
        <v>4.0812692377695097</v>
      </c>
      <c r="N19" s="47">
        <f t="shared" si="1"/>
        <v>648.59641671940119</v>
      </c>
      <c r="O19" s="26">
        <f>N19*'EIOPA RATES'!G27</f>
        <v>422.90082417814932</v>
      </c>
      <c r="Q19" s="83">
        <f>B18*EXP('EIOPA RATES'!Q27)*(DATA!$C$14-DATA!$C$15)</f>
        <v>274.0287160814708</v>
      </c>
      <c r="R19" s="85">
        <f>C18*EXP('EIOPA RATES'!Q27)*(DATA!$C$14-DATA!$C$15)</f>
        <v>123.03731864290174</v>
      </c>
      <c r="S19" s="60">
        <f t="shared" si="2"/>
        <v>392.98476548660307</v>
      </c>
      <c r="T19" s="81">
        <f t="shared" si="3"/>
        <v>27.490287528575887</v>
      </c>
    </row>
    <row r="20" spans="1:24" x14ac:dyDescent="0.25">
      <c r="A20" s="53">
        <v>17</v>
      </c>
      <c r="B20" s="44">
        <f>$B19*EXP('EIOPA RATES'!Q28)*(1-DATA!$C$14)</f>
        <v>33689.569505251398</v>
      </c>
      <c r="C20" s="47">
        <f>$C19*EXP('EIOPA RATES'!Q28)*(1-DATA!$C$14)</f>
        <v>15126.423089642329</v>
      </c>
      <c r="D20" s="26">
        <f t="shared" si="0"/>
        <v>48815.992594893731</v>
      </c>
      <c r="F20" s="44">
        <f>F19*(1-'MORTALITY RATES MALE'!D79/1000)</f>
        <v>0.77767464164498379</v>
      </c>
      <c r="G20" s="64">
        <f>(1-DATA!$C$12)*$G19</f>
        <v>6.3113423300654309E-2</v>
      </c>
      <c r="I20" s="58">
        <f>(D20-DATA!$C$11*((1+DATA!$C$10)^A20))*F20*G19*DATA!$C$12</f>
        <v>422.57608426790409</v>
      </c>
      <c r="J20" s="47">
        <f>MAX(D20,$D$3)*F19*('MORTALITY RATES MALE'!D79/1000)*G19</f>
        <v>83.791818366060767</v>
      </c>
      <c r="K20" s="47">
        <v>0</v>
      </c>
      <c r="L20" s="60">
        <f>D19*EXP('EIOPA RATES'!Q28)*DATA!$C$15*G20*F20</f>
        <v>34.29817249446171</v>
      </c>
      <c r="M20" s="47">
        <f>DATA!$C$13*((1+DATA!$C$10)^A20)*F20*G20</f>
        <v>3.4363120827083646</v>
      </c>
      <c r="N20" s="47">
        <f t="shared" si="1"/>
        <v>544.1023872111349</v>
      </c>
      <c r="O20" s="26">
        <f>N20*'EIOPA RATES'!G28</f>
        <v>345.01101028099413</v>
      </c>
      <c r="Q20" s="83">
        <f>B19*EXP('EIOPA RATES'!Q28)*(DATA!$C$14-DATA!$C$15)</f>
        <v>275.57930065645314</v>
      </c>
      <c r="R20" s="85">
        <f>C19*EXP('EIOPA RATES'!Q28)*(DATA!$C$14-DATA!$C$15)</f>
        <v>123.73352220566319</v>
      </c>
      <c r="S20" s="60">
        <f t="shared" si="2"/>
        <v>395.87651077940797</v>
      </c>
      <c r="T20" s="81">
        <f t="shared" si="3"/>
        <v>22.859171343488828</v>
      </c>
    </row>
    <row r="21" spans="1:24" x14ac:dyDescent="0.25">
      <c r="A21" s="53">
        <v>18</v>
      </c>
      <c r="B21" s="44">
        <f>$B20*EXP('EIOPA RATES'!Q29)*(1-DATA!$C$14)</f>
        <v>33831.418031615984</v>
      </c>
      <c r="C21" s="47">
        <f>$C20*EXP('EIOPA RATES'!Q29)*(1-DATA!$C$14)</f>
        <v>15190.11226275861</v>
      </c>
      <c r="D21" s="26">
        <f t="shared" si="0"/>
        <v>49021.530294374592</v>
      </c>
      <c r="F21" s="44">
        <f>F20*(1-'MORTALITY RATES MALE'!D80/1000)</f>
        <v>0.75285926935573844</v>
      </c>
      <c r="G21" s="64">
        <f>(1-DATA!$C$12)*$G20</f>
        <v>5.3646409805556163E-2</v>
      </c>
      <c r="I21" s="58">
        <f>(D21-DATA!$C$11*((1+DATA!$C$10)^A21))*F21*G20*DATA!$C$12</f>
        <v>349.18897615657397</v>
      </c>
      <c r="J21" s="47">
        <f>MAX(D21,$D$3)*F20*('MORTALITY RATES MALE'!D80/1000)*G20</f>
        <v>76.776692070162937</v>
      </c>
      <c r="K21" s="47">
        <v>0</v>
      </c>
      <c r="L21" s="60">
        <f>D20*EXP('EIOPA RATES'!Q29)*DATA!$C$15*G21*F21</f>
        <v>28.342001066603316</v>
      </c>
      <c r="M21" s="47">
        <f>DATA!$C$13*((1+DATA!$C$10)^A21)*F21*G21</f>
        <v>2.8842145327092514</v>
      </c>
      <c r="N21" s="47">
        <f t="shared" si="1"/>
        <v>457.19188382604949</v>
      </c>
      <c r="O21" s="26">
        <f>N21*'EIOPA RATES'!G29</f>
        <v>282.33515023343824</v>
      </c>
      <c r="Q21" s="83">
        <f>B20*EXP('EIOPA RATES'!Q29)*(DATA!$C$14-DATA!$C$15)</f>
        <v>276.7396158005397</v>
      </c>
      <c r="R21" s="85">
        <f>C20*EXP('EIOPA RATES'!Q29)*(DATA!$C$14-DATA!$C$15)</f>
        <v>124.25449703688022</v>
      </c>
      <c r="S21" s="60">
        <f t="shared" si="2"/>
        <v>398.10989830471067</v>
      </c>
      <c r="T21" s="81">
        <f t="shared" si="3"/>
        <v>18.916401125290331</v>
      </c>
    </row>
    <row r="22" spans="1:24" x14ac:dyDescent="0.25">
      <c r="A22" s="53">
        <v>19</v>
      </c>
      <c r="B22" s="44">
        <f>$B21*EXP('EIOPA RATES'!Q30)*(1-DATA!$C$14)</f>
        <v>33890.936982251624</v>
      </c>
      <c r="C22" s="47">
        <f>$C21*EXP('EIOPA RATES'!Q30)*(1-DATA!$C$14)</f>
        <v>15216.835929531078</v>
      </c>
      <c r="D22" s="26">
        <f t="shared" si="0"/>
        <v>49107.772911782704</v>
      </c>
      <c r="F22" s="44">
        <f>F21*(1-'MORTALITY RATES MALE'!D81/1000)</f>
        <v>0.725725694286669</v>
      </c>
      <c r="G22" s="64">
        <f>(1-DATA!$C$12)*$G21</f>
        <v>4.5599448334722736E-2</v>
      </c>
      <c r="I22" s="58">
        <f>(D22-DATA!$C$11*((1+DATA!$C$10)^A22))*F22*G21*DATA!$C$12</f>
        <v>286.61367766596243</v>
      </c>
      <c r="J22" s="47">
        <f>MAX(D22,$D$3)*F21*('MORTALITY RATES MALE'!D81/1000)*G21</f>
        <v>71.482201780578137</v>
      </c>
      <c r="K22" s="47">
        <v>0</v>
      </c>
      <c r="L22" s="60">
        <f>D21*EXP('EIOPA RATES'!Q30)*DATA!$C$15*G22*F22</f>
        <v>23.26330999268226</v>
      </c>
      <c r="M22" s="47">
        <f>DATA!$C$13*((1+DATA!$C$10)^A22)*F22*G22</f>
        <v>2.4104901208742051</v>
      </c>
      <c r="N22" s="47">
        <f t="shared" si="1"/>
        <v>383.76967956009702</v>
      </c>
      <c r="O22" s="26">
        <f>N22*'EIOPA RATES'!G30</f>
        <v>231.37294695427462</v>
      </c>
      <c r="Q22" s="83">
        <f>B21*EXP('EIOPA RATES'!Q30)*(DATA!$C$14-DATA!$C$15)</f>
        <v>277.22647838242631</v>
      </c>
      <c r="R22" s="85">
        <f>C21*EXP('EIOPA RATES'!Q30)*(DATA!$C$14-DATA!$C$15)</f>
        <v>124.47309553808651</v>
      </c>
      <c r="S22" s="60">
        <f t="shared" si="2"/>
        <v>399.2890837996386</v>
      </c>
      <c r="T22" s="81">
        <f t="shared" si="3"/>
        <v>15.545353400426221</v>
      </c>
    </row>
    <row r="23" spans="1:24" x14ac:dyDescent="0.25">
      <c r="A23" s="54">
        <v>20</v>
      </c>
      <c r="B23" s="44">
        <f>$B22*EXP('EIOPA RATES'!Q31)*(1-DATA!$C$14)</f>
        <v>33861.390507166376</v>
      </c>
      <c r="C23" s="47">
        <f>$C22*EXP('EIOPA RATES'!Q31)*(1-DATA!$C$14)</f>
        <v>15203.569732025129</v>
      </c>
      <c r="D23" s="26">
        <f t="shared" si="0"/>
        <v>49064.960239191503</v>
      </c>
      <c r="F23" s="44">
        <f>F22*(1-'MORTALITY RATES MALE'!D82/1000)</f>
        <v>0.69585896860354401</v>
      </c>
      <c r="G23" s="64">
        <f>(1-DATA!$C$12)*$G22</f>
        <v>3.8759531084514326E-2</v>
      </c>
      <c r="I23" s="58">
        <f>(D23-DATA!$C$11*((1+DATA!$C$10)^A23))*F23*G22*DATA!$C$12</f>
        <v>233.38900546604827</v>
      </c>
      <c r="J23" s="47">
        <f>MAX(D23,$D$3)*F22*('MORTALITY RATES MALE'!D82/1000)*G22</f>
        <v>66.821874274498853</v>
      </c>
      <c r="K23" s="47">
        <v>0</v>
      </c>
      <c r="L23" s="60">
        <f>D22*EXP('EIOPA RATES'!Q31)*DATA!$C$15*G23*F23</f>
        <v>18.943506679970984</v>
      </c>
      <c r="M23" s="47">
        <f>DATA!$C$13*((1+DATA!$C$10)^A23)*F23*G23</f>
        <v>2.0038867925817305</v>
      </c>
      <c r="N23" s="47">
        <f t="shared" si="1"/>
        <v>321.15827321309985</v>
      </c>
      <c r="O23" s="26">
        <f>N23*'EIOPA RATES'!G31</f>
        <v>189.53031098941801</v>
      </c>
      <c r="Q23" s="83">
        <f>B22*EXP('EIOPA RATES'!Q31)*(DATA!$C$14-DATA!$C$15)</f>
        <v>276.98478942467375</v>
      </c>
      <c r="R23" s="85">
        <f>C22*EXP('EIOPA RATES'!Q31)*(DATA!$C$14-DATA!$C$15)</f>
        <v>124.36457858507262</v>
      </c>
      <c r="S23" s="60">
        <f t="shared" si="2"/>
        <v>399.34548121716466</v>
      </c>
      <c r="T23" s="81">
        <f t="shared" si="3"/>
        <v>12.671545640002689</v>
      </c>
    </row>
    <row r="24" spans="1:24" x14ac:dyDescent="0.25">
      <c r="A24" s="53">
        <v>21</v>
      </c>
      <c r="B24" s="44">
        <f>$B23*EXP('EIOPA RATES'!Q32)*(1-DATA!$C$14)</f>
        <v>33855.566013769392</v>
      </c>
      <c r="C24" s="47">
        <f>$C23*EXP('EIOPA RATES'!Q32)*(1-DATA!$C$14)</f>
        <v>15200.954567963985</v>
      </c>
      <c r="D24" s="26">
        <f t="shared" si="0"/>
        <v>49056.520581733377</v>
      </c>
      <c r="F24" s="44">
        <f>F23*(1-'MORTALITY RATES MALE'!D83/1000)</f>
        <v>0.66379728750090472</v>
      </c>
      <c r="G24" s="64">
        <f>(1-DATA!$C$12)*$G23</f>
        <v>3.2945601421837174E-2</v>
      </c>
      <c r="I24" s="58">
        <f>(D24-DATA!$C$11*((1+DATA!$C$10)^A24))*F24*G23*DATA!$C$12</f>
        <v>189.2054071423351</v>
      </c>
      <c r="J24" s="47">
        <f>MAX(D24,$D$3)*F23*('MORTALITY RATES MALE'!D83/1000)*G23</f>
        <v>60.962328425969659</v>
      </c>
      <c r="K24" s="47">
        <v>0</v>
      </c>
      <c r="L24" s="60">
        <f>D23*EXP('EIOPA RATES'!Q32)*DATA!$C$15*G24*F24</f>
        <v>15.357440315511917</v>
      </c>
      <c r="M24" s="47">
        <f>DATA!$C$13*((1+DATA!$C$10)^A24)*F24*G24</f>
        <v>1.6573205854890232</v>
      </c>
      <c r="N24" s="47">
        <f t="shared" si="1"/>
        <v>267.18249646930565</v>
      </c>
      <c r="O24" s="26">
        <f>N24*'EIOPA RATES'!G32</f>
        <v>154.23435750213696</v>
      </c>
      <c r="Q24" s="83">
        <f>B23*EXP('EIOPA RATES'!Q32)*(DATA!$C$14-DATA!$C$15)</f>
        <v>276.9371453069071</v>
      </c>
      <c r="R24" s="85">
        <f>C23*EXP('EIOPA RATES'!Q32)*(DATA!$C$14-DATA!$C$15)</f>
        <v>124.34318665001213</v>
      </c>
      <c r="S24" s="60">
        <f t="shared" si="2"/>
        <v>399.62301137143021</v>
      </c>
      <c r="T24" s="81">
        <f t="shared" si="3"/>
        <v>10.281689298259849</v>
      </c>
    </row>
    <row r="25" spans="1:24" x14ac:dyDescent="0.25">
      <c r="A25" s="53">
        <v>22</v>
      </c>
      <c r="B25" s="44">
        <f>$B24*EXP('EIOPA RATES'!Q33)*(1-DATA!$C$14)</f>
        <v>33886.67419107764</v>
      </c>
      <c r="C25" s="47">
        <f>$C24*EXP('EIOPA RATES'!Q33)*(1-DATA!$C$14)</f>
        <v>15214.921960792763</v>
      </c>
      <c r="D25" s="26">
        <f t="shared" si="0"/>
        <v>49101.596151870399</v>
      </c>
      <c r="F25" s="44">
        <f>F24*(1-'MORTALITY RATES MALE'!D84/1000)</f>
        <v>0.62830694733237769</v>
      </c>
      <c r="G25" s="64">
        <f>(1-DATA!$C$12)*$G24</f>
        <v>2.8003761208561597E-2</v>
      </c>
      <c r="I25" s="58">
        <f>(D25-DATA!$C$11*((1+DATA!$C$10)^A25))*F25*G24*DATA!$C$12</f>
        <v>152.36408457842748</v>
      </c>
      <c r="J25" s="47">
        <f>MAX(D25,$D$3)*F24*('MORTALITY RATES MALE'!D84/1000)*G24</f>
        <v>57.412070836054042</v>
      </c>
      <c r="K25" s="47">
        <v>0</v>
      </c>
      <c r="L25" s="60">
        <f>D24*EXP('EIOPA RATES'!Q33)*DATA!$C$15*G25*F25</f>
        <v>12.3672465388877</v>
      </c>
      <c r="M25" s="47">
        <f>DATA!$C$13*((1+DATA!$C$10)^A25)*F25*G25</f>
        <v>1.3600723470694571</v>
      </c>
      <c r="N25" s="47">
        <f t="shared" si="1"/>
        <v>223.50347430043871</v>
      </c>
      <c r="O25" s="26">
        <f>N25*'EIOPA RATES'!G33</f>
        <v>126.06583083233048</v>
      </c>
      <c r="Q25" s="83">
        <f>B24*EXP('EIOPA RATES'!Q33)*(DATA!$C$14-DATA!$C$15)</f>
        <v>277.19160892497047</v>
      </c>
      <c r="R25" s="85">
        <f>C24*EXP('EIOPA RATES'!Q33)*(DATA!$C$14-DATA!$C$15)</f>
        <v>124.45743935208802</v>
      </c>
      <c r="S25" s="60">
        <f t="shared" si="2"/>
        <v>400.28897592998902</v>
      </c>
      <c r="T25" s="81">
        <f t="shared" si="3"/>
        <v>8.2859618903298564</v>
      </c>
    </row>
    <row r="26" spans="1:24" x14ac:dyDescent="0.25">
      <c r="A26" s="53">
        <v>23</v>
      </c>
      <c r="B26" s="44">
        <f>$B25*EXP('EIOPA RATES'!Q34)*(1-DATA!$C$14)</f>
        <v>33954.172449134938</v>
      </c>
      <c r="C26" s="47">
        <f>$C25*EXP('EIOPA RATES'!Q34)*(1-DATA!$C$14)</f>
        <v>15245.228290739467</v>
      </c>
      <c r="D26" s="26">
        <f t="shared" si="0"/>
        <v>49199.400739874407</v>
      </c>
      <c r="F26" s="44">
        <f>F25*(1-'MORTALITY RATES MALE'!D85/1000)</f>
        <v>0.59080260194232703</v>
      </c>
      <c r="G26" s="64">
        <f>(1-DATA!$C$12)*$G25</f>
        <v>2.3803197027277356E-2</v>
      </c>
      <c r="I26" s="58">
        <f>(D26-DATA!$C$11*((1+DATA!$C$10)^A26))*F26*G25*DATA!$C$12</f>
        <v>122.0200938596314</v>
      </c>
      <c r="J26" s="47">
        <f>MAX(D26,$D$3)*F25*('MORTALITY RATES MALE'!D85/1000)*G25</f>
        <v>51.67229706267365</v>
      </c>
      <c r="K26" s="47">
        <v>0</v>
      </c>
      <c r="L26" s="60">
        <f>D25*EXP('EIOPA RATES'!Q34)*DATA!$C$15*G26*F26</f>
        <v>9.9043660910634532</v>
      </c>
      <c r="M26" s="47">
        <f>DATA!$C$13*((1+DATA!$C$10)^A26)*F26*G26</f>
        <v>1.1087959873747357</v>
      </c>
      <c r="N26" s="47">
        <f t="shared" si="1"/>
        <v>184.70555300074324</v>
      </c>
      <c r="O26" s="26">
        <f>N26*'EIOPA RATES'!G34</f>
        <v>101.68753411135471</v>
      </c>
      <c r="Q26" s="83">
        <f>B25*EXP('EIOPA RATES'!Q34)*(DATA!$C$14-DATA!$C$15)</f>
        <v>277.74374191521417</v>
      </c>
      <c r="R26" s="85">
        <f>C25*EXP('EIOPA RATES'!Q34)*(DATA!$C$14-DATA!$C$15)</f>
        <v>124.70534389152937</v>
      </c>
      <c r="S26" s="60">
        <f t="shared" si="2"/>
        <v>401.34028981936882</v>
      </c>
      <c r="T26" s="81">
        <f t="shared" si="3"/>
        <v>6.6400526807304709</v>
      </c>
    </row>
    <row r="27" spans="1:24" x14ac:dyDescent="0.25">
      <c r="A27" s="53">
        <v>24</v>
      </c>
      <c r="B27" s="44">
        <f>$B26*EXP('EIOPA RATES'!Q35)*(1-DATA!$C$14)</f>
        <v>34056.296300247559</v>
      </c>
      <c r="C27" s="47">
        <f>$C26*EXP('EIOPA RATES'!Q35)*(1-DATA!$C$14)</f>
        <v>15291.081312970349</v>
      </c>
      <c r="D27" s="26">
        <f t="shared" si="0"/>
        <v>49347.377613217905</v>
      </c>
      <c r="F27" s="44">
        <f>F26*(1-'MORTALITY RATES MALE'!D86/1000)</f>
        <v>0.55137161507307941</v>
      </c>
      <c r="G27" s="64">
        <f>(1-DATA!$C$12)*$G26</f>
        <v>2.0232717473185752E-2</v>
      </c>
      <c r="I27" s="58">
        <f>(D27-DATA!$C$11*((1+DATA!$C$10)^A27))*F27*G26*DATA!$C$12</f>
        <v>97.084932268343991</v>
      </c>
      <c r="J27" s="47">
        <f>MAX(D27,$D$3)*F26*('MORTALITY RATES MALE'!D86/1000)*G26</f>
        <v>46.316636835211789</v>
      </c>
      <c r="K27" s="47">
        <v>0</v>
      </c>
      <c r="L27" s="60">
        <f>D26*EXP('EIOPA RATES'!Q35)*DATA!$C$15*G27*F27</f>
        <v>7.880465666885252</v>
      </c>
      <c r="M27" s="47">
        <f>DATA!$C$13*((1+DATA!$C$10)^A27)*F27*G27</f>
        <v>0.89716587949145066</v>
      </c>
      <c r="N27" s="47">
        <f t="shared" si="1"/>
        <v>152.17920064993245</v>
      </c>
      <c r="O27" s="26">
        <f>N27*'EIOPA RATES'!G35</f>
        <v>81.691646877643748</v>
      </c>
      <c r="Q27" s="83">
        <f>B26*EXP('EIOPA RATES'!Q35)*(DATA!$C$14-DATA!$C$15)</f>
        <v>278.57911084047078</v>
      </c>
      <c r="R27" s="85">
        <f>C26*EXP('EIOPA RATES'!Q35)*(DATA!$C$14-DATA!$C$15)</f>
        <v>125.08041973799875</v>
      </c>
      <c r="S27" s="60">
        <f t="shared" si="2"/>
        <v>402.76236469897805</v>
      </c>
      <c r="T27" s="81">
        <f t="shared" si="3"/>
        <v>5.2860172746465004</v>
      </c>
    </row>
    <row r="28" spans="1:24" x14ac:dyDescent="0.25">
      <c r="A28" s="54">
        <v>25</v>
      </c>
      <c r="B28" s="44">
        <f>$B27*EXP('EIOPA RATES'!Q36)*(1-DATA!$C$14)</f>
        <v>34190.028857150166</v>
      </c>
      <c r="C28" s="47">
        <f>$C27*EXP('EIOPA RATES'!Q36)*(1-DATA!$C$14)</f>
        <v>15351.126462441709</v>
      </c>
      <c r="D28" s="26">
        <f t="shared" si="0"/>
        <v>49541.155319591875</v>
      </c>
      <c r="F28" s="44">
        <f>F27*(1-'MORTALITY RATES MALE'!D87/1000)</f>
        <v>0.50987157734481936</v>
      </c>
      <c r="G28" s="64">
        <f>(1-DATA!$C$12)*$G27</f>
        <v>1.7197809852207889E-2</v>
      </c>
      <c r="I28" s="58">
        <f>(D28-DATA!$C$11*((1+DATA!$C$10)^A28))*F28*G27*DATA!$C$12</f>
        <v>76.609860599102319</v>
      </c>
      <c r="J28" s="47">
        <f>MAX(D28,$D$3)*F27*('MORTALITY RATES MALE'!D87/1000)*G27</f>
        <v>41.597654070379889</v>
      </c>
      <c r="K28" s="47">
        <v>0</v>
      </c>
      <c r="L28" s="60">
        <f>D27*EXP('EIOPA RATES'!Q36)*DATA!$C$15*G28*F28</f>
        <v>6.2185518105163444</v>
      </c>
      <c r="M28" s="47">
        <f>DATA!$C$13*((1+DATA!$C$10)^A28)*F28*G28</f>
        <v>0.71929699217873222</v>
      </c>
      <c r="N28" s="47">
        <f t="shared" si="1"/>
        <v>125.14536347217728</v>
      </c>
      <c r="O28" s="26">
        <f>N28*'EIOPA RATES'!G36</f>
        <v>65.444615420054447</v>
      </c>
      <c r="Q28" s="83">
        <f>B27*EXP('EIOPA RATES'!Q36)*(DATA!$C$14-DATA!$C$15)</f>
        <v>279.67303768629989</v>
      </c>
      <c r="R28" s="85">
        <f>C27*EXP('EIOPA RATES'!Q36)*(DATA!$C$14-DATA!$C$15)</f>
        <v>125.57158660484012</v>
      </c>
      <c r="S28" s="60">
        <f t="shared" si="2"/>
        <v>404.52532729896126</v>
      </c>
      <c r="T28" s="81">
        <f t="shared" si="3"/>
        <v>4.173118701518284</v>
      </c>
    </row>
    <row r="29" spans="1:24" x14ac:dyDescent="0.25">
      <c r="A29" s="53">
        <v>26</v>
      </c>
      <c r="B29" s="44">
        <f>$B28*EXP('EIOPA RATES'!Q37)*(1-DATA!$C$14)</f>
        <v>34342.351549146842</v>
      </c>
      <c r="C29" s="47">
        <f>$C28*EXP('EIOPA RATES'!Q37)*(1-DATA!$C$14)</f>
        <v>15419.518475730449</v>
      </c>
      <c r="D29" s="26">
        <f t="shared" si="0"/>
        <v>49761.870024877295</v>
      </c>
      <c r="F29" s="44">
        <f>F28*(1-'MORTALITY RATES MALE'!D88/1000)</f>
        <v>0.46754646467894379</v>
      </c>
      <c r="G29" s="64">
        <f>(1-DATA!$C$12)*$G28</f>
        <v>1.4618138374376706E-2</v>
      </c>
      <c r="I29" s="58">
        <f>(D29-DATA!$C$11*((1+DATA!$C$10)^A29))*F29*G28*DATA!$C$12</f>
        <v>59.978234798420615</v>
      </c>
      <c r="J29" s="47">
        <f>MAX(D29,$D$3)*F28*('MORTALITY RATES MALE'!D88/1000)*G28</f>
        <v>36.221627352232147</v>
      </c>
      <c r="K29" s="47">
        <v>0</v>
      </c>
      <c r="L29" s="60">
        <f>D28*EXP('EIOPA RATES'!Q37)*DATA!$C$15*G29*F29</f>
        <v>4.8685845825955969</v>
      </c>
      <c r="M29" s="47">
        <f>DATA!$C$13*((1+DATA!$C$10)^A29)*F29*G29</f>
        <v>0.5718621018676151</v>
      </c>
      <c r="N29" s="47">
        <f t="shared" si="1"/>
        <v>101.64030883511597</v>
      </c>
      <c r="O29" s="26">
        <f>N29*'EIOPA RATES'!G37</f>
        <v>51.752749106165517</v>
      </c>
      <c r="Q29" s="83">
        <f>B28*EXP('EIOPA RATES'!Q37)*(DATA!$C$14-DATA!$C$15)</f>
        <v>280.91903107686574</v>
      </c>
      <c r="R29" s="85">
        <f>C28*EXP('EIOPA RATES'!Q37)*(DATA!$C$14-DATA!$C$15)</f>
        <v>126.13103047632266</v>
      </c>
      <c r="S29" s="60">
        <f t="shared" si="2"/>
        <v>406.47819945132079</v>
      </c>
      <c r="T29" s="81">
        <f t="shared" si="3"/>
        <v>3.2683998241151437</v>
      </c>
    </row>
    <row r="30" spans="1:24" x14ac:dyDescent="0.25">
      <c r="A30" s="53">
        <v>27</v>
      </c>
      <c r="B30" s="44">
        <f>$B29*EXP('EIOPA RATES'!Q38)*(1-DATA!$C$14)</f>
        <v>34524.605197184559</v>
      </c>
      <c r="C30" s="47">
        <f>$C29*EXP('EIOPA RATES'!Q38)*(1-DATA!$C$14)</f>
        <v>15501.349316264625</v>
      </c>
      <c r="D30" s="26">
        <f t="shared" si="0"/>
        <v>50025.954513449185</v>
      </c>
      <c r="F30" s="44">
        <f>F29*(1-'MORTALITY RATES MALE'!D89/1000)</f>
        <v>0.42382320714490646</v>
      </c>
      <c r="G30" s="64">
        <f>(1-DATA!$C$12)*$G29</f>
        <v>1.24254176182202E-2</v>
      </c>
      <c r="I30" s="58">
        <f>(D30-DATA!$C$11*((1+DATA!$C$10)^A30))*F30*G29*DATA!$C$12</f>
        <v>46.458692287367008</v>
      </c>
      <c r="J30" s="47">
        <f>MAX(D30,$D$3)*F29*('MORTALITY RATES MALE'!D89/1000)*G29</f>
        <v>31.974220336053889</v>
      </c>
      <c r="K30" s="47">
        <v>0</v>
      </c>
      <c r="L30" s="60">
        <f>D29*EXP('EIOPA RATES'!Q38)*DATA!$C$15*G30*F30</f>
        <v>3.7712063165935836</v>
      </c>
      <c r="M30" s="47">
        <f>DATA!$C$13*((1+DATA!$C$10)^A30)*F30*G30</f>
        <v>0.44943860072756536</v>
      </c>
      <c r="N30" s="47">
        <f t="shared" si="1"/>
        <v>82.653557540742028</v>
      </c>
      <c r="O30" s="26">
        <f>N30*'EIOPA RATES'!G38</f>
        <v>40.942010276708174</v>
      </c>
      <c r="Q30" s="83">
        <f>B29*EXP('EIOPA RATES'!Q38)*(DATA!$C$14-DATA!$C$15)</f>
        <v>282.40985846367732</v>
      </c>
      <c r="R30" s="85">
        <f>C29*EXP('EIOPA RATES'!Q38)*(DATA!$C$14-DATA!$C$15)</f>
        <v>126.80040340502758</v>
      </c>
      <c r="S30" s="60">
        <f t="shared" si="2"/>
        <v>408.76082326797734</v>
      </c>
      <c r="T30" s="81">
        <f t="shared" si="3"/>
        <v>2.5324802509741278</v>
      </c>
    </row>
    <row r="31" spans="1:24" x14ac:dyDescent="0.25">
      <c r="A31" s="53">
        <v>28</v>
      </c>
      <c r="B31" s="44">
        <f>$B30*EXP('EIOPA RATES'!Q39)*(1-DATA!$C$14)</f>
        <v>34721.351461486665</v>
      </c>
      <c r="C31" s="47">
        <f>$C30*EXP('EIOPA RATES'!Q39)*(1-DATA!$C$14)</f>
        <v>15589.687258210615</v>
      </c>
      <c r="D31" s="26">
        <f t="shared" si="0"/>
        <v>50311.038719697281</v>
      </c>
      <c r="F31" s="44">
        <f>F30*(1-'MORTALITY RATES MALE'!D90/1000)</f>
        <v>0.37851190781931843</v>
      </c>
      <c r="G31" s="64">
        <f>(1-DATA!$C$12)*$G30</f>
        <v>1.0561604975487169E-2</v>
      </c>
      <c r="I31" s="58">
        <f>(D31-DATA!$C$11*((1+DATA!$C$10)^A31))*F31*G30*DATA!$C$12</f>
        <v>35.46862909779896</v>
      </c>
      <c r="J31" s="47">
        <f>MAX(D31,$D$3)*F30*('MORTALITY RATES MALE'!D90/1000)*G30</f>
        <v>28.325709321947414</v>
      </c>
      <c r="K31" s="47">
        <v>0</v>
      </c>
      <c r="L31" s="60">
        <f>D30*EXP('EIOPA RATES'!Q39)*DATA!$C$15*G31*F31</f>
        <v>2.8791343534686167</v>
      </c>
      <c r="M31" s="47">
        <f>DATA!$C$13*((1+DATA!$C$10)^A31)*F31*G31</f>
        <v>0.34800403576014166</v>
      </c>
      <c r="N31" s="47">
        <f t="shared" si="1"/>
        <v>67.021476808975137</v>
      </c>
      <c r="O31" s="26">
        <f>N31*'EIOPA RATES'!G39</f>
        <v>32.28438813940997</v>
      </c>
      <c r="Q31" s="83">
        <f>B30*EXP('EIOPA RATES'!Q39)*(DATA!$C$14-DATA!$C$15)</f>
        <v>284.01923485878655</v>
      </c>
      <c r="R31" s="85">
        <f>C30*EXP('EIOPA RATES'!Q39)*(DATA!$C$14-DATA!$C$15)</f>
        <v>127.52300415714203</v>
      </c>
      <c r="S31" s="60">
        <f t="shared" si="2"/>
        <v>411.1942349801684</v>
      </c>
      <c r="T31" s="81">
        <f t="shared" si="3"/>
        <v>1.9339157849048763</v>
      </c>
    </row>
    <row r="32" spans="1:24" x14ac:dyDescent="0.25">
      <c r="A32" s="53">
        <v>29</v>
      </c>
      <c r="B32" s="44">
        <f>$B31*EXP('EIOPA RATES'!Q40)*(1-DATA!$C$14)</f>
        <v>34943.715881727228</v>
      </c>
      <c r="C32" s="47">
        <f>$C31*EXP('EIOPA RATES'!Q40)*(1-DATA!$C$14)</f>
        <v>15689.527604942188</v>
      </c>
      <c r="D32" s="26">
        <f t="shared" si="0"/>
        <v>50633.243486669417</v>
      </c>
      <c r="F32" s="44">
        <f>F31*(1-'MORTALITY RATES MALE'!D91/1000)</f>
        <v>0.33229496418945542</v>
      </c>
      <c r="G32" s="64">
        <f>(1-DATA!$C$12)*$G31</f>
        <v>8.9773642291640938E-3</v>
      </c>
      <c r="I32" s="58">
        <f>(D32-DATA!$C$11*((1+DATA!$C$10)^A32))*F32*G31*DATA!$C$12</f>
        <v>26.636425434994489</v>
      </c>
      <c r="J32" s="47">
        <f>MAX(D32,$D$3)*F31*('MORTALITY RATES MALE'!D91/1000)*G31</f>
        <v>24.715357131038793</v>
      </c>
      <c r="K32" s="47">
        <v>0</v>
      </c>
      <c r="L32" s="60">
        <f>D31*EXP('EIOPA RATES'!Q40)*DATA!$C$15*G32*F32</f>
        <v>2.1622083235758764</v>
      </c>
      <c r="M32" s="47">
        <f>DATA!$C$13*((1+DATA!$C$10)^A32)*F32*G32</f>
        <v>0.26487903826969583</v>
      </c>
      <c r="N32" s="47">
        <f t="shared" si="1"/>
        <v>53.778869927878851</v>
      </c>
      <c r="O32" s="26">
        <f>N32*'EIOPA RATES'!G40</f>
        <v>25.174255108736034</v>
      </c>
      <c r="Q32" s="83">
        <f>B31*EXP('EIOPA RATES'!Q40)*(DATA!$C$14-DATA!$C$15)</f>
        <v>285.83816672169507</v>
      </c>
      <c r="R32" s="85">
        <f>C31*EXP('EIOPA RATES'!Q40)*(DATA!$C$14-DATA!$C$15)</f>
        <v>128.33969410995653</v>
      </c>
      <c r="S32" s="60">
        <f t="shared" si="2"/>
        <v>413.91298179338196</v>
      </c>
      <c r="T32" s="81">
        <f t="shared" si="3"/>
        <v>1.4526558165784851</v>
      </c>
    </row>
    <row r="33" spans="1:20" x14ac:dyDescent="0.25">
      <c r="A33" s="54">
        <v>30</v>
      </c>
      <c r="B33" s="44">
        <f>$B32*EXP('EIOPA RATES'!Q41)*(1-DATA!$C$14)</f>
        <v>35173.663692657436</v>
      </c>
      <c r="C33" s="47">
        <f>$C32*EXP('EIOPA RATES'!Q41)*(1-DATA!$C$14)</f>
        <v>15792.772850510708</v>
      </c>
      <c r="D33" s="26">
        <f t="shared" si="0"/>
        <v>50966.436543168144</v>
      </c>
      <c r="F33" s="44">
        <f>F32*(1-'MORTALITY RATES MALE'!D92/1000)</f>
        <v>0.28638541758610514</v>
      </c>
      <c r="G33" s="64">
        <f>(1-DATA!$C$12)*$G32</f>
        <v>7.6307595947894798E-3</v>
      </c>
      <c r="I33" s="58">
        <f>(D33-DATA!$C$11*((1+DATA!$C$10)^A33))*F33*G32*DATA!$C$12</f>
        <v>19.641129822880401</v>
      </c>
      <c r="J33" s="47">
        <f>MAX(D33,$D$3)*F32*('MORTALITY RATES MALE'!D92/1000)*G32</f>
        <v>21.005649725463069</v>
      </c>
      <c r="K33" s="47">
        <v>0</v>
      </c>
      <c r="L33" s="60">
        <f>D32*EXP('EIOPA RATES'!Q41)*DATA!$C$15*G33*F33</f>
        <v>1.5943810448514801</v>
      </c>
      <c r="M33" s="47">
        <f>DATA!$C$13*((1+DATA!$C$10)^A33)*F33*G33</f>
        <v>0.19792188980394515</v>
      </c>
      <c r="N33" s="47">
        <f t="shared" si="1"/>
        <v>42.439082482998899</v>
      </c>
      <c r="O33" s="26">
        <f>N33*'EIOPA RATES'!G41</f>
        <v>19.301954007325996</v>
      </c>
      <c r="Q33" s="83">
        <f>B32*EXP('EIOPA RATES'!Q41)*(DATA!$C$14-DATA!$C$15)</f>
        <v>287.71913041028574</v>
      </c>
      <c r="R33" s="85">
        <f>C32*EXP('EIOPA RATES'!Q41)*(DATA!$C$14-DATA!$C$15)</f>
        <v>129.1842359959976</v>
      </c>
      <c r="S33" s="60">
        <f t="shared" si="2"/>
        <v>416.70544451647942</v>
      </c>
      <c r="T33" s="81">
        <f t="shared" si="3"/>
        <v>1.0713439488134244</v>
      </c>
    </row>
    <row r="34" spans="1:20" x14ac:dyDescent="0.25">
      <c r="A34" s="53">
        <v>31</v>
      </c>
      <c r="B34" s="44">
        <f>$B33*EXP('EIOPA RATES'!Q42)*(1-DATA!$C$14)</f>
        <v>35432.715110279794</v>
      </c>
      <c r="C34" s="47">
        <f>$C33*EXP('EIOPA RATES'!Q42)*(1-DATA!$C$14)</f>
        <v>15909.085448221897</v>
      </c>
      <c r="D34" s="26">
        <f t="shared" si="0"/>
        <v>51341.800558501694</v>
      </c>
      <c r="F34" s="44">
        <f>F33*(1-'MORTALITY RATES MALE'!D93/1000)</f>
        <v>0.24178105776446565</v>
      </c>
      <c r="G34" s="64">
        <f>(1-DATA!$C$12)*$G33</f>
        <v>6.486145655571058E-3</v>
      </c>
      <c r="I34" s="58">
        <f>(D34-DATA!$C$11*((1+DATA!$C$10)^A34))*F34*G33*DATA!$C$12</f>
        <v>14.198410088376447</v>
      </c>
      <c r="J34" s="47">
        <f>MAX(D34,$D$3)*F33*('MORTALITY RATES MALE'!D93/1000)*G33</f>
        <v>17.474959477828513</v>
      </c>
      <c r="K34" s="47">
        <v>0</v>
      </c>
      <c r="L34" s="60">
        <f>D33*EXP('EIOPA RATES'!Q42)*DATA!$C$15*G34*F34</f>
        <v>1.1525751362498933</v>
      </c>
      <c r="M34" s="47">
        <f>DATA!$C$13*((1+DATA!$C$10)^A34)*F34*G34</f>
        <v>0.14487194783285653</v>
      </c>
      <c r="N34" s="47">
        <f t="shared" si="1"/>
        <v>32.970816650287709</v>
      </c>
      <c r="O34" s="26">
        <f>N34*'EIOPA RATES'!G42</f>
        <v>14.558513177887253</v>
      </c>
      <c r="Q34" s="83">
        <f>B33*EXP('EIOPA RATES'!Q42)*(DATA!$C$14-DATA!$C$15)</f>
        <v>289.83816041128665</v>
      </c>
      <c r="R34" s="85">
        <f>C33*EXP('EIOPA RATES'!Q42)*(DATA!$C$14-DATA!$C$15)</f>
        <v>130.13566828811366</v>
      </c>
      <c r="S34" s="60">
        <f t="shared" si="2"/>
        <v>419.82895675156743</v>
      </c>
      <c r="T34" s="81">
        <f t="shared" si="3"/>
        <v>0.77457314288050327</v>
      </c>
    </row>
    <row r="35" spans="1:20" x14ac:dyDescent="0.25">
      <c r="A35" s="53">
        <v>32</v>
      </c>
      <c r="B35" s="44">
        <f>$B34*EXP('EIOPA RATES'!Q43)*(1-DATA!$C$14)</f>
        <v>35690.186553465217</v>
      </c>
      <c r="C35" s="47">
        <f>$C34*EXP('EIOPA RATES'!Q43)*(1-DATA!$C$14)</f>
        <v>16024.688646491211</v>
      </c>
      <c r="D35" s="26">
        <f t="shared" si="0"/>
        <v>51714.875199956427</v>
      </c>
      <c r="F35" s="44">
        <f>F34*(1-'MORTALITY RATES MALE'!D94/1000)</f>
        <v>0.19953762503048048</v>
      </c>
      <c r="G35" s="64">
        <f>(1-DATA!$C$12)*$G34</f>
        <v>5.5132238072353994E-3</v>
      </c>
      <c r="I35" s="58">
        <f>(D35-DATA!$C$11*((1+DATA!$C$10)^A35))*F35*G34*DATA!$C$12</f>
        <v>10.032325125538447</v>
      </c>
      <c r="J35" s="47">
        <f>MAX(D35,$D$3)*F34*('MORTALITY RATES MALE'!D94/1000)*G34</f>
        <v>14.169723644314828</v>
      </c>
      <c r="K35" s="47">
        <v>0</v>
      </c>
      <c r="L35" s="60">
        <f>D34*EXP('EIOPA RATES'!Q43)*DATA!$C$15*G35*F35</f>
        <v>0.81439497160779506</v>
      </c>
      <c r="M35" s="47">
        <f>DATA!$C$13*((1+DATA!$C$10)^A35)*F35*G35</f>
        <v>0.10365873923331376</v>
      </c>
      <c r="N35" s="47">
        <f t="shared" si="1"/>
        <v>25.120102480694385</v>
      </c>
      <c r="O35" s="26">
        <f>N35*'EIOPA RATES'!G43</f>
        <v>10.769689828337443</v>
      </c>
      <c r="Q35" s="83">
        <f>B34*EXP('EIOPA RATES'!Q43)*(DATA!$C$14-DATA!$C$15)</f>
        <v>291.944266286014</v>
      </c>
      <c r="R35" s="85">
        <f>C34*EXP('EIOPA RATES'!Q43)*(DATA!$C$14-DATA!$C$15)</f>
        <v>131.08129772180948</v>
      </c>
      <c r="S35" s="60">
        <f t="shared" si="2"/>
        <v>422.92190526859019</v>
      </c>
      <c r="T35" s="81">
        <f t="shared" si="3"/>
        <v>0.54735825962717899</v>
      </c>
    </row>
    <row r="36" spans="1:20" x14ac:dyDescent="0.25">
      <c r="A36" s="53">
        <v>33</v>
      </c>
      <c r="B36" s="44">
        <f>$B35*EXP('EIOPA RATES'!Q44)*(1-DATA!$C$14)</f>
        <v>35968.077190880751</v>
      </c>
      <c r="C36" s="47">
        <f>$C35*EXP('EIOPA RATES'!Q44)*(1-DATA!$C$14)</f>
        <v>16149.459945618157</v>
      </c>
      <c r="D36" s="26">
        <f t="shared" si="0"/>
        <v>52117.537136498911</v>
      </c>
      <c r="F36" s="44">
        <f>F35*(1-'MORTALITY RATES MALE'!D95/1000)</f>
        <v>0.16076360942014253</v>
      </c>
      <c r="G36" s="64">
        <f>(1-DATA!$C$12)*$G35</f>
        <v>4.6862402361500894E-3</v>
      </c>
      <c r="I36" s="58">
        <f>(D36-DATA!$C$11*((1+DATA!$C$10)^A36))*F36*G35*DATA!$C$12</f>
        <v>6.9238561777103653</v>
      </c>
      <c r="J36" s="47">
        <f>MAX(D36,$D$3)*F35*('MORTALITY RATES MALE'!D95/1000)*G35</f>
        <v>11.141156843395475</v>
      </c>
      <c r="K36" s="47">
        <v>0</v>
      </c>
      <c r="L36" s="60">
        <f>D35*EXP('EIOPA RATES'!Q44)*DATA!$C$15*G36*F36</f>
        <v>0.56206347261940903</v>
      </c>
      <c r="M36" s="47">
        <f>DATA!$C$13*((1+DATA!$C$10)^A36)*F36*G36</f>
        <v>7.2408236326151537E-2</v>
      </c>
      <c r="N36" s="47">
        <f t="shared" si="1"/>
        <v>18.699484730051402</v>
      </c>
      <c r="O36" s="26">
        <f>N36*'EIOPA RATES'!G44</f>
        <v>7.7800408909462373</v>
      </c>
      <c r="Q36" s="83">
        <f>B35*EXP('EIOPA RATES'!Q44)*(DATA!$C$14-DATA!$C$15)</f>
        <v>294.21740033440278</v>
      </c>
      <c r="R36" s="85">
        <f>C35*EXP('EIOPA RATES'!Q44)*(DATA!$C$14-DATA!$C$15)</f>
        <v>132.10192184554728</v>
      </c>
      <c r="S36" s="60">
        <f t="shared" si="2"/>
        <v>426.24691394362389</v>
      </c>
      <c r="T36" s="81">
        <f t="shared" si="3"/>
        <v>0.37779361943392581</v>
      </c>
    </row>
    <row r="37" spans="1:20" x14ac:dyDescent="0.25">
      <c r="A37" s="53">
        <v>34</v>
      </c>
      <c r="B37" s="44">
        <f>$B36*EXP('EIOPA RATES'!Q45)*(1-DATA!$C$14)</f>
        <v>36267.888490000369</v>
      </c>
      <c r="C37" s="47">
        <f>$C36*EXP('EIOPA RATES'!Q45)*(1-DATA!$C$14)</f>
        <v>16284.073495869423</v>
      </c>
      <c r="D37" s="26">
        <f t="shared" si="0"/>
        <v>52551.961985869792</v>
      </c>
      <c r="F37" s="44">
        <f>F36*(1-'MORTALITY RATES MALE'!D96/1000)</f>
        <v>0.12646144753308092</v>
      </c>
      <c r="G37" s="64">
        <f>(1-DATA!$C$12)*$G36</f>
        <v>3.9833042007275761E-3</v>
      </c>
      <c r="I37" s="58">
        <f>(D37-DATA!$C$11*((1+DATA!$C$10)^A37))*F37*G36*DATA!$C$12</f>
        <v>4.6680844655433438</v>
      </c>
      <c r="J37" s="47">
        <f>MAX(D37,$D$3)*F36*('MORTALITY RATES MALE'!D96/1000)*G36</f>
        <v>8.4476317833609507</v>
      </c>
      <c r="K37" s="47">
        <v>0</v>
      </c>
      <c r="L37" s="60">
        <f>D36*EXP('EIOPA RATES'!Q45)*DATA!$C$15*G37*F37</f>
        <v>0.3789481040199667</v>
      </c>
      <c r="M37" s="47">
        <f>DATA!$C$13*((1+DATA!$C$10)^A37)*F37*G37</f>
        <v>4.9382999718246806E-2</v>
      </c>
      <c r="N37" s="47">
        <f t="shared" si="1"/>
        <v>13.54404735264251</v>
      </c>
      <c r="O37" s="26">
        <f>N37*'EIOPA RATES'!G45</f>
        <v>5.465558009362522</v>
      </c>
      <c r="Q37" s="83">
        <f>B36*EXP('EIOPA RATES'!Q45)*(DATA!$C$14-DATA!$C$15)</f>
        <v>296.66984449898047</v>
      </c>
      <c r="R37" s="85">
        <f>C36*EXP('EIOPA RATES'!Q45)*(DATA!$C$14-DATA!$C$15)</f>
        <v>133.20305518093596</v>
      </c>
      <c r="S37" s="60">
        <f t="shared" si="2"/>
        <v>429.82351668019817</v>
      </c>
      <c r="T37" s="81">
        <f t="shared" si="3"/>
        <v>0.25472576212848458</v>
      </c>
    </row>
    <row r="38" spans="1:20" x14ac:dyDescent="0.25">
      <c r="A38" s="54">
        <v>35</v>
      </c>
      <c r="B38" s="44">
        <f>$B37*EXP('EIOPA RATES'!Q46)*(1-DATA!$C$14)</f>
        <v>36566.266720651322</v>
      </c>
      <c r="C38" s="47">
        <f>$C37*EXP('EIOPA RATES'!Q46)*(1-DATA!$C$14)</f>
        <v>16418.043606614283</v>
      </c>
      <c r="D38" s="26">
        <f t="shared" si="0"/>
        <v>52984.310327265601</v>
      </c>
      <c r="F38" s="44">
        <f>F37*(1-'MORTALITY RATES MALE'!D97/1000)</f>
        <v>9.6521773177263584E-2</v>
      </c>
      <c r="G38" s="64">
        <f>(1-DATA!$C$12)*$G37</f>
        <v>3.3858085706184394E-3</v>
      </c>
      <c r="I38" s="58">
        <f>(D38-DATA!$C$11*((1+DATA!$C$10)^A38))*F38*G37*DATA!$C$12</f>
        <v>3.0533693267125614</v>
      </c>
      <c r="J38" s="47">
        <f>MAX(D38,$D$3)*F37*('MORTALITY RATES MALE'!D97/1000)*G37</f>
        <v>6.3188468913637017</v>
      </c>
      <c r="K38" s="47">
        <v>0</v>
      </c>
      <c r="L38" s="60">
        <f>D37*EXP('EIOPA RATES'!Q46)*DATA!$C$15*G38*F38</f>
        <v>0.24787010926135847</v>
      </c>
      <c r="M38" s="47">
        <f>DATA!$C$13*((1+DATA!$C$10)^A38)*F38*G38</f>
        <v>3.267861995453851E-2</v>
      </c>
      <c r="N38" s="47">
        <f t="shared" si="1"/>
        <v>9.6527649472921588</v>
      </c>
      <c r="O38" s="26">
        <f>N38*'EIOPA RATES'!G46</f>
        <v>3.7784900186505119</v>
      </c>
      <c r="Q38" s="83">
        <f>B37*EXP('EIOPA RATES'!Q46)*(DATA!$C$14-DATA!$C$15)</f>
        <v>299.11056622209662</v>
      </c>
      <c r="R38" s="85">
        <f>C37*EXP('EIOPA RATES'!Q46)*(DATA!$C$14-DATA!$C$15)</f>
        <v>134.29892520747879</v>
      </c>
      <c r="S38" s="60">
        <f t="shared" si="2"/>
        <v>433.37681280962084</v>
      </c>
      <c r="T38" s="81">
        <f t="shared" si="3"/>
        <v>0.16662280343915153</v>
      </c>
    </row>
    <row r="39" spans="1:20" x14ac:dyDescent="0.25">
      <c r="A39" s="53">
        <v>36</v>
      </c>
      <c r="B39" s="44">
        <f>$B38*EXP('EIOPA RATES'!Q47)*(1-DATA!$C$14)</f>
        <v>36874.982070600985</v>
      </c>
      <c r="C39" s="47">
        <f>$C38*EXP('EIOPA RATES'!Q47)*(1-DATA!$C$14)</f>
        <v>16556.655024515538</v>
      </c>
      <c r="D39" s="26">
        <f t="shared" si="0"/>
        <v>53431.637095116523</v>
      </c>
      <c r="F39" s="44">
        <f>F38*(1-'MORTALITY RATES MALE'!D98/1000)</f>
        <v>7.1734046529360204E-2</v>
      </c>
      <c r="G39" s="64">
        <f>(1-DATA!$C$12)*$G38</f>
        <v>2.8779372850256733E-3</v>
      </c>
      <c r="I39" s="58">
        <f>(D39-DATA!$C$11*((1+DATA!$C$10)^A39))*F39*G38*DATA!$C$12</f>
        <v>1.9451170360769465</v>
      </c>
      <c r="J39" s="47">
        <f>MAX(D39,$D$3)*F38*('MORTALITY RATES MALE'!D98/1000)*G38</f>
        <v>4.4843301480338642</v>
      </c>
      <c r="K39" s="47">
        <v>0</v>
      </c>
      <c r="L39" s="60">
        <f>D38*EXP('EIOPA RATES'!Q47)*DATA!$C$15*G39*F39</f>
        <v>0.15790443117414185</v>
      </c>
      <c r="M39" s="47">
        <f>DATA!$C$13*((1+DATA!$C$10)^A39)*F39*G39</f>
        <v>2.1056338013032364E-2</v>
      </c>
      <c r="N39" s="47">
        <f t="shared" si="1"/>
        <v>6.6084079532979851</v>
      </c>
      <c r="O39" s="26">
        <f>N39*'EIOPA RATES'!G47</f>
        <v>2.5087134219124549</v>
      </c>
      <c r="Q39" s="83">
        <f>B38*EXP('EIOPA RATES'!Q47)*(DATA!$C$14-DATA!$C$15)</f>
        <v>301.63584515829024</v>
      </c>
      <c r="R39" s="85">
        <f>C38*EXP('EIOPA RATES'!Q47)*(DATA!$C$14-DATA!$C$15)</f>
        <v>135.43276093673236</v>
      </c>
      <c r="S39" s="60">
        <f t="shared" si="2"/>
        <v>437.04754975700956</v>
      </c>
      <c r="T39" s="81">
        <f t="shared" si="3"/>
        <v>0.10614912532881098</v>
      </c>
    </row>
    <row r="40" spans="1:20" x14ac:dyDescent="0.25">
      <c r="A40" s="53">
        <v>37</v>
      </c>
      <c r="B40" s="44">
        <f>$B39*EXP('EIOPA RATES'!Q48)*(1-DATA!$C$14)</f>
        <v>37194.253102537485</v>
      </c>
      <c r="C40" s="47">
        <f>$C39*EXP('EIOPA RATES'!Q48)*(1-DATA!$C$14)</f>
        <v>16700.005882964037</v>
      </c>
      <c r="D40" s="26">
        <f t="shared" si="0"/>
        <v>53894.258985501525</v>
      </c>
      <c r="F40" s="44">
        <f>F39*(1-'MORTALITY RATES MALE'!D99/1000)</f>
        <v>5.1795523104075224E-2</v>
      </c>
      <c r="G40" s="64">
        <f>(1-DATA!$C$12)*$G39</f>
        <v>2.4462466922718223E-3</v>
      </c>
      <c r="I40" s="58">
        <f>(D40-DATA!$C$11*((1+DATA!$C$10)^A40))*F40*G39*DATA!$C$12</f>
        <v>1.2041257654034452</v>
      </c>
      <c r="J40" s="47">
        <f>MAX(D40,$D$3)*F39*('MORTALITY RATES MALE'!D99/1000)*G39</f>
        <v>3.0925506667373956</v>
      </c>
      <c r="K40" s="47">
        <v>0</v>
      </c>
      <c r="L40" s="60">
        <f>D39*EXP('EIOPA RATES'!Q48)*DATA!$C$15*G40*F40</f>
        <v>9.7751664419194598E-2</v>
      </c>
      <c r="M40" s="47">
        <f>DATA!$C$13*((1+DATA!$C$10)^A40)*F40*G40</f>
        <v>1.3181621422440403E-2</v>
      </c>
      <c r="N40" s="47">
        <f t="shared" si="1"/>
        <v>4.407609717982476</v>
      </c>
      <c r="O40" s="26">
        <f>N40*'EIOPA RATES'!G48</f>
        <v>1.622378456142334</v>
      </c>
      <c r="Q40" s="83">
        <f>B39*EXP('EIOPA RATES'!Q48)*(DATA!$C$14-DATA!$C$15)</f>
        <v>304.24746914141082</v>
      </c>
      <c r="R40" s="85">
        <f>C39*EXP('EIOPA RATES'!Q48)*(DATA!$C$14-DATA!$C$15)</f>
        <v>136.6053650958203</v>
      </c>
      <c r="S40" s="60">
        <f t="shared" si="2"/>
        <v>440.83965261580869</v>
      </c>
      <c r="T40" s="81">
        <f t="shared" si="3"/>
        <v>6.5713439742822344E-2</v>
      </c>
    </row>
    <row r="41" spans="1:20" x14ac:dyDescent="0.25">
      <c r="A41" s="53">
        <v>38</v>
      </c>
      <c r="B41" s="44">
        <f>$B40*EXP('EIOPA RATES'!Q49)*(1-DATA!$C$14)</f>
        <v>37524.307014428763</v>
      </c>
      <c r="C41" s="47">
        <f>$C40*EXP('EIOPA RATES'!Q49)*(1-DATA!$C$14)</f>
        <v>16848.198192541655</v>
      </c>
      <c r="D41" s="26">
        <f t="shared" si="0"/>
        <v>54372.505206970418</v>
      </c>
      <c r="F41" s="44">
        <f>F40*(1-'MORTALITY RATES MALE'!D100/1000)</f>
        <v>3.6298378212799652E-2</v>
      </c>
      <c r="G41" s="64">
        <f>(1-DATA!$C$12)*$G40</f>
        <v>2.0793096884310488E-3</v>
      </c>
      <c r="I41" s="58">
        <f>(D41-DATA!$C$11*((1+DATA!$C$10)^A41))*F41*G40*DATA!$C$12</f>
        <v>0.72363391076724681</v>
      </c>
      <c r="J41" s="47">
        <f>MAX(D41,$D$3)*F40*('MORTALITY RATES MALE'!D100/1000)*G40</f>
        <v>2.0612529417998275</v>
      </c>
      <c r="K41" s="47">
        <v>0</v>
      </c>
      <c r="L41" s="60">
        <f>D40*EXP('EIOPA RATES'!Q49)*DATA!$C$15*G41*F41</f>
        <v>5.8745543080775606E-2</v>
      </c>
      <c r="M41" s="47">
        <f>DATA!$C$13*((1+DATA!$C$10)^A41)*F41*G41</f>
        <v>8.0090854994577156E-3</v>
      </c>
      <c r="N41" s="47">
        <f t="shared" si="1"/>
        <v>2.8516414811473076</v>
      </c>
      <c r="O41" s="26">
        <f>N41*'EIOPA RATES'!G49</f>
        <v>1.0175270853687086</v>
      </c>
      <c r="Q41" s="83">
        <f>B40*EXP('EIOPA RATES'!Q49)*(DATA!$C$14-DATA!$C$15)</f>
        <v>306.94729664154403</v>
      </c>
      <c r="R41" s="85">
        <f>C40*EXP('EIOPA RATES'!Q49)*(DATA!$C$14-DATA!$C$15)</f>
        <v>137.81757212713009</v>
      </c>
      <c r="S41" s="60">
        <f t="shared" si="2"/>
        <v>444.75685968317464</v>
      </c>
      <c r="T41" s="81">
        <f t="shared" si="3"/>
        <v>3.9492090906063544E-2</v>
      </c>
    </row>
    <row r="42" spans="1:20" x14ac:dyDescent="0.25">
      <c r="A42" s="53">
        <v>39</v>
      </c>
      <c r="B42" s="44">
        <f>$B41*EXP('EIOPA RATES'!Q50)*(1-DATA!$C$14)</f>
        <v>37865.379907207709</v>
      </c>
      <c r="C42" s="47">
        <f>$C41*EXP('EIOPA RATES'!Q50)*(1-DATA!$C$14)</f>
        <v>17001.33796121036</v>
      </c>
      <c r="D42" s="26">
        <f t="shared" si="0"/>
        <v>54866.717868418069</v>
      </c>
      <c r="F42" s="44">
        <f>F41*(1-'MORTALITY RATES MALE'!D101/1000)</f>
        <v>2.4642309427137556E-2</v>
      </c>
      <c r="G42" s="64">
        <f>(1-DATA!$C$12)*$G41</f>
        <v>1.7674132351663914E-3</v>
      </c>
      <c r="I42" s="58">
        <f>(D42-DATA!$C$11*((1+DATA!$C$10)^A42))*F42*G41*DATA!$C$12</f>
        <v>0.42136454573140131</v>
      </c>
      <c r="J42" s="47">
        <f>MAX(D42,$D$3)*F41*('MORTALITY RATES MALE'!D101/1000)*G41</f>
        <v>1.3297814189153645</v>
      </c>
      <c r="K42" s="47">
        <v>0</v>
      </c>
      <c r="L42" s="60">
        <f>D41*EXP('EIOPA RATES'!Q50)*DATA!$C$15*G42*F42</f>
        <v>3.4207211415771856E-2</v>
      </c>
      <c r="M42" s="47">
        <f>DATA!$C$13*((1+DATA!$C$10)^A42)*F42*G42</f>
        <v>4.7140720119720394E-3</v>
      </c>
      <c r="N42" s="47">
        <f t="shared" si="1"/>
        <v>1.7900672480745097</v>
      </c>
      <c r="O42" s="26">
        <f>N42*'EIOPA RATES'!G50</f>
        <v>0.61905554555462783</v>
      </c>
      <c r="Q42" s="83">
        <f>B41*EXP('EIOPA RATES'!Q50)*(DATA!$C$14-DATA!$C$15)</f>
        <v>309.73725895466424</v>
      </c>
      <c r="R42" s="85">
        <f>C41*EXP('EIOPA RATES'!Q50)*(DATA!$C$14-DATA!$C$15)</f>
        <v>139.07024917145486</v>
      </c>
      <c r="S42" s="60">
        <f t="shared" si="2"/>
        <v>448.80279405410715</v>
      </c>
      <c r="T42" s="81">
        <f t="shared" si="3"/>
        <v>2.299620310495681E-2</v>
      </c>
    </row>
    <row r="43" spans="1:20" x14ac:dyDescent="0.25">
      <c r="A43" s="54">
        <v>40</v>
      </c>
      <c r="B43" s="44">
        <f>$B42*EXP('EIOPA RATES'!Q51)*(1-DATA!$C$14)</f>
        <v>38217.717064281278</v>
      </c>
      <c r="C43" s="47">
        <f>$C42*EXP('EIOPA RATES'!Q51)*(1-DATA!$C$14)</f>
        <v>17159.535319810202</v>
      </c>
      <c r="D43" s="26">
        <f t="shared" si="0"/>
        <v>55377.25238409148</v>
      </c>
      <c r="F43" s="44">
        <f>F42*(1-'MORTALITY RATES MALE'!D102/1000)</f>
        <v>1.6151421236759757E-2</v>
      </c>
      <c r="G43" s="64">
        <f>(1-DATA!$C$12)*$G42</f>
        <v>1.5023012498914326E-3</v>
      </c>
      <c r="I43" s="58">
        <f>(D43-DATA!$C$11*((1+DATA!$C$10)^A43))*F43*G42*DATA!$C$12</f>
        <v>0.23693272085713604</v>
      </c>
      <c r="J43" s="47">
        <f>MAX(D43,$D$3)*F42*('MORTALITY RATES MALE'!D102/1000)*G42</f>
        <v>0.83104134101300764</v>
      </c>
      <c r="K43" s="47">
        <v>0</v>
      </c>
      <c r="L43" s="60">
        <f>D42*EXP('EIOPA RATES'!Q51)*DATA!$C$15*G43*F43</f>
        <v>1.923483021659728E-2</v>
      </c>
      <c r="M43" s="47">
        <f>DATA!$C$13*((1+DATA!$C$10)^A43)*F43*G43</f>
        <v>2.6788268748835064E-3</v>
      </c>
      <c r="N43" s="47">
        <f t="shared" si="1"/>
        <v>1.0898877189616243</v>
      </c>
      <c r="O43" s="26">
        <f>N43*'EIOPA RATES'!G51</f>
        <v>0.36522328894905981</v>
      </c>
      <c r="Q43" s="83">
        <f>B42*EXP('EIOPA RATES'!Q51)*(DATA!$C$14-DATA!$C$15)</f>
        <v>312.61936248900832</v>
      </c>
      <c r="R43" s="85">
        <f>C42*EXP('EIOPA RATES'!Q51)*(DATA!$C$14-DATA!$C$15)</f>
        <v>140.36429709456195</v>
      </c>
      <c r="S43" s="60">
        <f t="shared" si="2"/>
        <v>452.98098075669537</v>
      </c>
      <c r="T43" s="81">
        <f t="shared" si="3"/>
        <v>1.2930901826448854E-2</v>
      </c>
    </row>
    <row r="44" spans="1:20" x14ac:dyDescent="0.25">
      <c r="A44" s="53">
        <v>41</v>
      </c>
      <c r="B44" s="44">
        <f>$B43*EXP('EIOPA RATES'!Q52)*(1-DATA!$C$14)</f>
        <v>38566.185950452244</v>
      </c>
      <c r="C44" s="47">
        <f>$C43*EXP('EIOPA RATES'!Q52)*(1-DATA!$C$14)</f>
        <v>17315.995847006219</v>
      </c>
      <c r="D44" s="26">
        <f t="shared" si="0"/>
        <v>55882.181797458463</v>
      </c>
      <c r="F44" s="44">
        <f>F43*(1-'MORTALITY RATES MALE'!D103/1000)</f>
        <v>1.0104321696063135E-2</v>
      </c>
      <c r="G44" s="64">
        <f>(1-DATA!$C$12)*$G43</f>
        <v>1.2769560624077175E-3</v>
      </c>
      <c r="I44" s="58">
        <f>(D44-DATA!$C$11*((1+DATA!$C$10)^A44))*F44*G43*DATA!$C$12</f>
        <v>0.12713894416673777</v>
      </c>
      <c r="J44" s="47">
        <f>MAX(D44,$D$3)*F43*('MORTALITY RATES MALE'!D103/1000)*G43</f>
        <v>0.50766532395703667</v>
      </c>
      <c r="K44" s="47">
        <v>0</v>
      </c>
      <c r="L44" s="60">
        <f>D43*EXP('EIOPA RATES'!Q52)*DATA!$C$15*G44*F44</f>
        <v>1.0321567418344552E-2</v>
      </c>
      <c r="M44" s="47">
        <f>DATA!$C$13*((1+DATA!$C$10)^A44)*F44*G44</f>
        <v>1.4529817701980801E-3</v>
      </c>
      <c r="N44" s="47">
        <f t="shared" si="1"/>
        <v>0.64657881731231703</v>
      </c>
      <c r="O44" s="26">
        <f>N44*'EIOPA RATES'!G52</f>
        <v>0.20998829218744136</v>
      </c>
      <c r="Q44" s="83">
        <f>B43*EXP('EIOPA RATES'!Q52)*(DATA!$C$14-DATA!$C$15)</f>
        <v>315.46982372558062</v>
      </c>
      <c r="R44" s="85">
        <f>C43*EXP('EIOPA RATES'!Q52)*(DATA!$C$14-DATA!$C$15)</f>
        <v>141.64413780782181</v>
      </c>
      <c r="S44" s="60">
        <f t="shared" si="2"/>
        <v>457.11250855163223</v>
      </c>
      <c r="T44" s="81">
        <f t="shared" si="3"/>
        <v>6.9388467967902096E-3</v>
      </c>
    </row>
    <row r="45" spans="1:20" x14ac:dyDescent="0.25">
      <c r="A45" s="53">
        <v>42</v>
      </c>
      <c r="B45" s="44">
        <f>$B44*EXP('EIOPA RATES'!Q53)*(1-DATA!$C$14)</f>
        <v>38941.298699917243</v>
      </c>
      <c r="C45" s="47">
        <f>$C44*EXP('EIOPA RATES'!Q53)*(1-DATA!$C$14)</f>
        <v>17484.419315695606</v>
      </c>
      <c r="D45" s="26">
        <f t="shared" si="0"/>
        <v>56425.718015612845</v>
      </c>
      <c r="F45" s="44">
        <f>F44*(1-'MORTALITY RATES MALE'!D104/1000)</f>
        <v>5.9619600361381104E-3</v>
      </c>
      <c r="G45" s="64">
        <f>(1-DATA!$C$12)*$G44</f>
        <v>1.08541265304656E-3</v>
      </c>
      <c r="I45" s="58">
        <f>(D45-DATA!$C$11*((1+DATA!$C$10)^A45))*F45*G44*DATA!$C$12</f>
        <v>6.4384243594397345E-2</v>
      </c>
      <c r="J45" s="47">
        <f>MAX(D45,$D$3)*F44*('MORTALITY RATES MALE'!D104/1000)*G44</f>
        <v>0.29847025862719501</v>
      </c>
      <c r="K45" s="47">
        <v>0</v>
      </c>
      <c r="L45" s="60">
        <f>D44*EXP('EIOPA RATES'!Q53)*DATA!$C$15*G45*F45</f>
        <v>5.2269725050978974E-3</v>
      </c>
      <c r="M45" s="47">
        <f>DATA!$C$13*((1+DATA!$C$10)^A45)*F45*G45</f>
        <v>7.4329491015833122E-4</v>
      </c>
      <c r="N45" s="47">
        <f t="shared" si="1"/>
        <v>0.36882476963684857</v>
      </c>
      <c r="O45" s="26">
        <f>N45*'EIOPA RATES'!G53</f>
        <v>0.11601891596862338</v>
      </c>
      <c r="Q45" s="83">
        <f>B44*EXP('EIOPA RATES'!Q53)*(DATA!$C$14-DATA!$C$15)</f>
        <v>318.5382306741696</v>
      </c>
      <c r="R45" s="85">
        <f>C44*EXP('EIOPA RATES'!Q53)*(DATA!$C$14-DATA!$C$15)</f>
        <v>143.02183489321555</v>
      </c>
      <c r="S45" s="60">
        <f t="shared" si="2"/>
        <v>461.55932227247501</v>
      </c>
      <c r="T45" s="81">
        <f t="shared" si="3"/>
        <v>3.5139254370403013E-3</v>
      </c>
    </row>
    <row r="46" spans="1:20" x14ac:dyDescent="0.25">
      <c r="A46" s="53">
        <v>43</v>
      </c>
      <c r="B46" s="44">
        <f>$B45*EXP('EIOPA RATES'!Q54)*(1-DATA!$C$14)</f>
        <v>39312.010630563673</v>
      </c>
      <c r="C46" s="47">
        <f>$C45*EXP('EIOPA RATES'!Q54)*(1-DATA!$C$14)</f>
        <v>17650.866842027513</v>
      </c>
      <c r="D46" s="26">
        <f t="shared" si="0"/>
        <v>56962.877472591186</v>
      </c>
      <c r="F46" s="44">
        <f>F45*(1-'MORTALITY RATES MALE'!D105/1000)</f>
        <v>3.3207961794132334E-3</v>
      </c>
      <c r="G46" s="64">
        <f>(1-DATA!$C$12)*$G45</f>
        <v>9.2260075508957592E-4</v>
      </c>
      <c r="I46" s="58">
        <f>(D46-DATA!$C$11*((1+DATA!$C$10)^A46))*F46*G45*DATA!$C$12</f>
        <v>3.0772503864271911E-2</v>
      </c>
      <c r="J46" s="47">
        <f>MAX(D46,$D$3)*F45*('MORTALITY RATES MALE'!D105/1000)*G45</f>
        <v>0.16329848102040675</v>
      </c>
      <c r="K46" s="47">
        <v>0</v>
      </c>
      <c r="L46" s="60">
        <f>D45*EXP('EIOPA RATES'!Q54)*DATA!$C$15*G46*F46</f>
        <v>2.4982570798168808E-3</v>
      </c>
      <c r="M46" s="47">
        <f>DATA!$C$13*((1+DATA!$C$10)^A46)*F46*G46</f>
        <v>3.5894955273899781E-4</v>
      </c>
      <c r="N46" s="47">
        <f t="shared" si="1"/>
        <v>0.19692819151723454</v>
      </c>
      <c r="O46" s="26">
        <f>N46*'EIOPA RATES'!G54</f>
        <v>6.0012351661924465E-2</v>
      </c>
      <c r="Q46" s="83">
        <f>B45*EXP('EIOPA RATES'!Q54)*(DATA!$C$14-DATA!$C$15)</f>
        <v>321.57063910481526</v>
      </c>
      <c r="R46" s="85">
        <f>C45*EXP('EIOPA RATES'!Q54)*(DATA!$C$14-DATA!$C$15)</f>
        <v>144.38336885094077</v>
      </c>
      <c r="S46" s="60">
        <f t="shared" si="2"/>
        <v>465.95364900620331</v>
      </c>
      <c r="T46" s="81">
        <f t="shared" si="3"/>
        <v>1.6794992640500471E-3</v>
      </c>
    </row>
    <row r="47" spans="1:20" x14ac:dyDescent="0.25">
      <c r="A47" s="53">
        <v>44</v>
      </c>
      <c r="B47" s="44">
        <f>$B46*EXP('EIOPA RATES'!Q55)*(1-DATA!$C$14)</f>
        <v>39676.973065281207</v>
      </c>
      <c r="C47" s="47">
        <f>$C46*EXP('EIOPA RATES'!Q55)*(1-DATA!$C$14)</f>
        <v>17814.732877730432</v>
      </c>
      <c r="D47" s="26">
        <f t="shared" si="0"/>
        <v>57491.705943011635</v>
      </c>
      <c r="F47" s="44">
        <f>F46*(1-'MORTALITY RATES MALE'!D106/1000)</f>
        <v>1.7377387021499915E-3</v>
      </c>
      <c r="G47" s="64">
        <f>(1-DATA!$C$12)*$G46</f>
        <v>7.8421064182613946E-4</v>
      </c>
      <c r="I47" s="58">
        <f>(D47-DATA!$C$11*((1+DATA!$C$10)^A47))*F47*G46*DATA!$C$12</f>
        <v>1.3814446626334648E-2</v>
      </c>
      <c r="J47" s="47">
        <f>MAX(D47,$D$3)*F46*('MORTALITY RATES MALE'!D106/1000)*G46</f>
        <v>8.3968362653461595E-2</v>
      </c>
      <c r="K47" s="47">
        <v>0</v>
      </c>
      <c r="L47" s="60">
        <f>D46*EXP('EIOPA RATES'!Q55)*DATA!$C$15*G47*F47</f>
        <v>1.1215317727302503E-3</v>
      </c>
      <c r="M47" s="47">
        <f>DATA!$C$13*((1+DATA!$C$10)^A47)*F47*G47</f>
        <v>1.6285262636353141E-4</v>
      </c>
      <c r="N47" s="47">
        <f t="shared" si="1"/>
        <v>9.9067193678890025E-2</v>
      </c>
      <c r="O47" s="26">
        <f>N47*'EIOPA RATES'!G55</f>
        <v>2.9254197719420328E-2</v>
      </c>
      <c r="Q47" s="83">
        <f>B46*EXP('EIOPA RATES'!Q55)*(DATA!$C$14-DATA!$C$15)</f>
        <v>324.5560168939158</v>
      </c>
      <c r="R47" s="85">
        <f>C46*EXP('EIOPA RATES'!Q55)*(DATA!$C$14-DATA!$C$15)</f>
        <v>145.72378632090332</v>
      </c>
      <c r="S47" s="60">
        <f t="shared" si="2"/>
        <v>470.27964036219277</v>
      </c>
      <c r="T47" s="81">
        <f t="shared" si="3"/>
        <v>7.5397067855890022E-4</v>
      </c>
    </row>
    <row r="48" spans="1:20" x14ac:dyDescent="0.25">
      <c r="A48" s="54">
        <v>45</v>
      </c>
      <c r="B48" s="44">
        <f>$B47*EXP('EIOPA RATES'!Q56)*(1-DATA!$C$14)</f>
        <v>40069.854873844553</v>
      </c>
      <c r="C48" s="47">
        <f>$C47*EXP('EIOPA RATES'!Q56)*(1-DATA!$C$14)</f>
        <v>17991.134551833948</v>
      </c>
      <c r="D48" s="26">
        <f t="shared" si="0"/>
        <v>58060.989425678505</v>
      </c>
      <c r="F48" s="44">
        <f>F47*(1-'MORTALITY RATES MALE'!D107/1000)</f>
        <v>8.5008976531734395E-4</v>
      </c>
      <c r="G48" s="64">
        <f>(1-DATA!$C$12)*$G47</f>
        <v>6.6657904555221851E-4</v>
      </c>
      <c r="I48" s="58">
        <f>(D48-DATA!$C$11*((1+DATA!$C$10)^A48))*F48*G47*DATA!$C$12</f>
        <v>5.8010733346330534E-3</v>
      </c>
      <c r="J48" s="47">
        <f>MAX(D48,$D$3)*F47*('MORTALITY RATES MALE'!D107/1000)*G47</f>
        <v>4.0416472030715501E-2</v>
      </c>
      <c r="K48" s="47">
        <v>0</v>
      </c>
      <c r="L48" s="60">
        <f>D47*EXP('EIOPA RATES'!Q56)*DATA!$C$15*G48*F48</f>
        <v>4.709665447375564E-4</v>
      </c>
      <c r="M48" s="47">
        <f>DATA!$C$13*((1+DATA!$C$10)^A48)*F48*G48</f>
        <v>6.9070751031174318E-5</v>
      </c>
      <c r="N48" s="47">
        <f t="shared" si="1"/>
        <v>4.6757582661117285E-2</v>
      </c>
      <c r="O48" s="26">
        <f>N48*'EIOPA RATES'!G56</f>
        <v>1.3371188147707991E-2</v>
      </c>
      <c r="Q48" s="83">
        <f>B47*EXP('EIOPA RATES'!Q56)*(DATA!$C$14-DATA!$C$15)</f>
        <v>327.76977401917827</v>
      </c>
      <c r="R48" s="85">
        <f>C47*EXP('EIOPA RATES'!Q56)*(DATA!$C$14-DATA!$C$15)</f>
        <v>147.16674480027766</v>
      </c>
      <c r="S48" s="60">
        <f t="shared" si="2"/>
        <v>474.93644974870494</v>
      </c>
      <c r="T48" s="81">
        <f t="shared" si="3"/>
        <v>3.1661611848347209E-4</v>
      </c>
    </row>
    <row r="49" spans="1:20" x14ac:dyDescent="0.25">
      <c r="A49" s="53">
        <v>46</v>
      </c>
      <c r="B49" s="44">
        <f>$B48*EXP('EIOPA RATES'!Q57)*(1-DATA!$C$14)</f>
        <v>40456.380088219412</v>
      </c>
      <c r="C49" s="47">
        <f>$C48*EXP('EIOPA RATES'!Q57)*(1-DATA!$C$14)</f>
        <v>18164.682151678979</v>
      </c>
      <c r="D49" s="26">
        <f t="shared" si="0"/>
        <v>58621.062239898391</v>
      </c>
      <c r="F49" s="44">
        <f>F48*(1-'MORTALITY RATES MALE'!D108/1000)</f>
        <v>3.8679189733070057E-4</v>
      </c>
      <c r="G49" s="64">
        <f>(1-DATA!$C$12)*$G48</f>
        <v>5.665921887193857E-4</v>
      </c>
      <c r="I49" s="58">
        <f>(D49-DATA!$C$11*((1+DATA!$C$10)^A49))*F49*G48*DATA!$C$12</f>
        <v>2.2651938291876534E-3</v>
      </c>
      <c r="J49" s="47">
        <f>MAX(D49,$D$3)*F48*('MORTALITY RATES MALE'!D108/1000)*G48</f>
        <v>1.8103629066904894E-2</v>
      </c>
      <c r="K49" s="47">
        <v>0</v>
      </c>
      <c r="L49" s="60">
        <f>D48*EXP('EIOPA RATES'!Q57)*DATA!$C$15*G49*F49</f>
        <v>1.8390384747712241E-4</v>
      </c>
      <c r="M49" s="47">
        <f>DATA!$C$13*((1+DATA!$C$10)^A49)*F49*G49</f>
        <v>2.7247449477115824E-5</v>
      </c>
      <c r="N49" s="47">
        <f t="shared" si="1"/>
        <v>2.0579974193046788E-2</v>
      </c>
      <c r="O49" s="26">
        <f>N49*'EIOPA RATES'!G57</f>
        <v>5.7007550260824401E-3</v>
      </c>
      <c r="Q49" s="83">
        <f>B48*EXP('EIOPA RATES'!Q57)*(DATA!$C$14-DATA!$C$15)</f>
        <v>330.93153446396241</v>
      </c>
      <c r="R49" s="85">
        <f>C48*EXP('EIOPA RATES'!Q57)*(DATA!$C$14-DATA!$C$15)</f>
        <v>148.58635706894867</v>
      </c>
      <c r="S49" s="60">
        <f t="shared" si="2"/>
        <v>479.51786428546166</v>
      </c>
      <c r="T49" s="81">
        <f t="shared" si="3"/>
        <v>1.2363283161494394E-4</v>
      </c>
    </row>
    <row r="50" spans="1:20" x14ac:dyDescent="0.25">
      <c r="A50" s="53">
        <v>47</v>
      </c>
      <c r="B50" s="44">
        <f>$B49*EXP('EIOPA RATES'!Q58)*(1-DATA!$C$14)</f>
        <v>40853.770112526152</v>
      </c>
      <c r="C50" s="47">
        <f>$C49*EXP('EIOPA RATES'!Q58)*(1-DATA!$C$14)</f>
        <v>18343.107988741991</v>
      </c>
      <c r="D50" s="26">
        <f t="shared" si="0"/>
        <v>59196.878101268143</v>
      </c>
      <c r="F50" s="44">
        <f>F49*(1-'MORTALITY RATES MALE'!D109/1000)</f>
        <v>1.6284281962035426E-4</v>
      </c>
      <c r="G50" s="64">
        <f>(1-DATA!$C$12)*$G49</f>
        <v>4.8160336041147783E-4</v>
      </c>
      <c r="I50" s="58">
        <f>(D50-DATA!$C$11*((1+DATA!$C$10)^A50))*F50*G49*DATA!$C$12</f>
        <v>8.1857211262882548E-4</v>
      </c>
      <c r="J50" s="47">
        <f>MAX(D50,$D$3)*F49*('MORTALITY RATES MALE'!D109/1000)*G49</f>
        <v>7.5113615167583187E-3</v>
      </c>
      <c r="K50" s="47">
        <v>0</v>
      </c>
      <c r="L50" s="60">
        <f>D49*EXP('EIOPA RATES'!Q58)*DATA!$C$15*G50*F50</f>
        <v>6.64578223893795E-5</v>
      </c>
      <c r="M50" s="47">
        <f>DATA!$C$13*((1+DATA!$C$10)^A50)*F50*G50</f>
        <v>9.9457193320818528E-6</v>
      </c>
      <c r="N50" s="47">
        <f t="shared" si="1"/>
        <v>8.4063371711086063E-3</v>
      </c>
      <c r="O50" s="26">
        <f>N50*'EIOPA RATES'!G58</f>
        <v>2.2552157352920114E-3</v>
      </c>
      <c r="Q50" s="83">
        <f>B49*EXP('EIOPA RATES'!Q58)*(DATA!$C$14-DATA!$C$15)</f>
        <v>334.18216860962082</v>
      </c>
      <c r="R50" s="85">
        <f>C49*EXP('EIOPA RATES'!Q58)*(DATA!$C$14-DATA!$C$15)</f>
        <v>150.04587311854388</v>
      </c>
      <c r="S50" s="60">
        <f t="shared" si="2"/>
        <v>484.22803178244538</v>
      </c>
      <c r="T50" s="81">
        <f t="shared" si="3"/>
        <v>4.467752673907924E-5</v>
      </c>
    </row>
    <row r="51" spans="1:20" x14ac:dyDescent="0.25">
      <c r="A51" s="53">
        <v>48</v>
      </c>
      <c r="B51" s="44">
        <f>$B50*EXP('EIOPA RATES'!Q59)*(1-DATA!$C$14)</f>
        <v>41262.27025997101</v>
      </c>
      <c r="C51" s="47">
        <f>$C50*EXP('EIOPA RATES'!Q59)*(1-DATA!$C$14)</f>
        <v>18526.522207242735</v>
      </c>
      <c r="D51" s="26">
        <f t="shared" si="0"/>
        <v>59788.792467213745</v>
      </c>
      <c r="F51" s="44">
        <f>F50*(1-'MORTALITY RATES MALE'!D110/1000)</f>
        <v>6.3102952340431104E-5</v>
      </c>
      <c r="G51" s="64">
        <f>(1-DATA!$C$12)*$G50</f>
        <v>4.0936285634975616E-4</v>
      </c>
      <c r="I51" s="58">
        <f>(D51-DATA!$C$11*((1+DATA!$C$10)^A51))*F51*G50*DATA!$C$12</f>
        <v>2.7231666892131199E-4</v>
      </c>
      <c r="J51" s="47">
        <f>MAX(D51,$D$3)*F50*('MORTALITY RATES MALE'!D110/1000)*G50</f>
        <v>2.8719579494339543E-3</v>
      </c>
      <c r="K51" s="47">
        <v>0</v>
      </c>
      <c r="L51" s="60">
        <f>D50*EXP('EIOPA RATES'!Q59)*DATA!$C$15*G51*F51</f>
        <v>2.210889698145217E-5</v>
      </c>
      <c r="M51" s="47">
        <f>DATA!$C$13*((1+DATA!$C$10)^A51)*F51*G51</f>
        <v>3.3414607326423682E-6</v>
      </c>
      <c r="N51" s="47">
        <f t="shared" si="1"/>
        <v>3.1697249760693604E-3</v>
      </c>
      <c r="O51" s="26">
        <f>N51*'EIOPA RATES'!G59</f>
        <v>8.2341873860711397E-4</v>
      </c>
      <c r="Q51" s="83">
        <f>B50*EXP('EIOPA RATES'!Q59)*(DATA!$C$14-DATA!$C$15)</f>
        <v>337.52368310814728</v>
      </c>
      <c r="R51" s="85">
        <f>C50*EXP('EIOPA RATES'!Q59)*(DATA!$C$14-DATA!$C$15)</f>
        <v>151.54619392427591</v>
      </c>
      <c r="S51" s="60">
        <f t="shared" si="2"/>
        <v>489.06987369096242</v>
      </c>
      <c r="T51" s="81">
        <f t="shared" si="3"/>
        <v>1.4863123919595334E-5</v>
      </c>
    </row>
    <row r="52" spans="1:20" x14ac:dyDescent="0.25">
      <c r="A52" s="53">
        <v>49</v>
      </c>
      <c r="B52" s="44">
        <f>$B51*EXP('EIOPA RATES'!Q60)*(1-DATA!$C$14)</f>
        <v>41662.281798212818</v>
      </c>
      <c r="C52" s="47">
        <f>$C51*EXP('EIOPA RATES'!Q60)*(1-DATA!$C$14)</f>
        <v>18706.125088996421</v>
      </c>
      <c r="D52" s="26">
        <f t="shared" si="0"/>
        <v>60368.406887209239</v>
      </c>
      <c r="F52" s="44">
        <f>F51*(1-'MORTALITY RATES MALE'!D111/1000)</f>
        <v>2.2387143569922296E-5</v>
      </c>
      <c r="G52" s="64">
        <f>(1-DATA!$C$12)*$G51</f>
        <v>3.4795842789729273E-4</v>
      </c>
      <c r="I52" s="58">
        <f>(D52-DATA!$C$11*((1+DATA!$C$10)^A52))*F52*G51*DATA!$C$12</f>
        <v>8.2914073246001792E-5</v>
      </c>
      <c r="J52" s="47">
        <f>MAX(D52,$D$3)*F51*('MORTALITY RATES MALE'!D111/1000)*G51</f>
        <v>1.0061928230597952E-3</v>
      </c>
      <c r="K52" s="47">
        <v>0</v>
      </c>
      <c r="L52" s="60">
        <f>D51*EXP('EIOPA RATES'!Q60)*DATA!$C$15*G52*F52</f>
        <v>6.7317028996658152E-6</v>
      </c>
      <c r="M52" s="47">
        <f>DATA!$C$13*((1+DATA!$C$10)^A52)*F52*G52</f>
        <v>1.0277901828020027E-6</v>
      </c>
      <c r="N52" s="47">
        <f t="shared" si="1"/>
        <v>1.0968663893882648E-3</v>
      </c>
      <c r="O52" s="26">
        <f>N52*'EIOPA RATES'!G60</f>
        <v>2.7599538169667835E-4</v>
      </c>
      <c r="Q52" s="83">
        <f>B51*EXP('EIOPA RATES'!Q60)*(DATA!$C$14-DATA!$C$15)</f>
        <v>340.79576113057516</v>
      </c>
      <c r="R52" s="85">
        <f>C51*EXP('EIOPA RATES'!Q60)*(DATA!$C$14-DATA!$C$15)</f>
        <v>153.01533815129994</v>
      </c>
      <c r="S52" s="60">
        <f t="shared" si="2"/>
        <v>493.81109825408492</v>
      </c>
      <c r="T52" s="81">
        <f t="shared" si="3"/>
        <v>4.525514544978038E-6</v>
      </c>
    </row>
    <row r="53" spans="1:20" ht="15.75" thickBot="1" x14ac:dyDescent="0.3">
      <c r="A53" s="55">
        <v>50</v>
      </c>
      <c r="B53" s="45">
        <f>$B52*EXP('EIOPA RATES'!Q61)*(1-DATA!$C$14)</f>
        <v>42072.70293147643</v>
      </c>
      <c r="C53" s="48">
        <f>$C52*EXP('EIOPA RATES'!Q61)*(1-DATA!$C$14)</f>
        <v>18890.401819089639</v>
      </c>
      <c r="D53" s="76">
        <f t="shared" si="0"/>
        <v>60963.104750566068</v>
      </c>
      <c r="F53" s="44">
        <f>F52*(1-'MORTALITY RATES MALE'!D112/1000)</f>
        <v>7.2322014303359302E-6</v>
      </c>
      <c r="G53" s="64">
        <f>(1-DATA!$C$12)*$G52</f>
        <v>2.957646637126988E-4</v>
      </c>
      <c r="I53" s="58">
        <f>(D53-DATA!$C$11*((1+DATA!$C$10)^A53))*F53*G52*DATA!$C$12</f>
        <v>2.2991777523278675E-5</v>
      </c>
      <c r="J53" s="47">
        <f>MAX(D53,$D$3)*F52*('MORTALITY RATES MALE'!D112/1000)*G52</f>
        <v>3.2147612100360992E-4</v>
      </c>
      <c r="K53" s="59">
        <f>G53*F53*D53</f>
        <v>1.3040188702917208E-4</v>
      </c>
      <c r="L53" s="77">
        <f>D52*EXP('EIOPA RATES'!Q61)*DATA!$C$15*G53*F53</f>
        <v>1.866693679354202E-6</v>
      </c>
      <c r="M53" s="47">
        <f>DATA!$C$13*((1+DATA!$C$10)^A53)*F53*G53</f>
        <v>2.8786932648231728E-7</v>
      </c>
      <c r="N53" s="48">
        <f t="shared" si="1"/>
        <v>4.7702434856189717E-4</v>
      </c>
      <c r="O53" s="76">
        <f>N53*'EIOPA RATES'!G61</f>
        <v>1.1624388770770993E-4</v>
      </c>
      <c r="Q53" s="84">
        <f>B52*EXP('EIOPA RATES'!Q61)*(DATA!$C$14-DATA!$C$15)</f>
        <v>344.15298921453109</v>
      </c>
      <c r="R53" s="86">
        <f>C52*EXP('EIOPA RATES'!Q61)*(DATA!$C$14-DATA!$C$15)</f>
        <v>154.52271426658189</v>
      </c>
      <c r="S53" s="60">
        <f t="shared" si="2"/>
        <v>498.67570319324363</v>
      </c>
      <c r="T53" s="82">
        <f t="shared" si="3"/>
        <v>1.2549201198498284E-6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55F6A-6C85-491A-A32A-CF0CB800152C}">
  <dimension ref="A1:X53"/>
  <sheetViews>
    <sheetView topLeftCell="D16" workbookViewId="0">
      <selection activeCell="J4" sqref="J4:J53"/>
    </sheetView>
  </sheetViews>
  <sheetFormatPr defaultRowHeight="15" x14ac:dyDescent="0.25"/>
  <cols>
    <col min="1" max="1" width="12.85546875" customWidth="1"/>
    <col min="2" max="2" width="23.42578125" customWidth="1"/>
    <col min="3" max="3" width="22.140625" customWidth="1"/>
    <col min="4" max="4" width="19" customWidth="1"/>
    <col min="6" max="6" width="24.28515625" customWidth="1"/>
    <col min="7" max="7" width="22.28515625" customWidth="1"/>
    <col min="9" max="9" width="17.42578125" customWidth="1"/>
    <col min="10" max="10" width="14.5703125" customWidth="1"/>
    <col min="11" max="11" width="15.7109375" customWidth="1"/>
    <col min="12" max="12" width="16.42578125" customWidth="1"/>
    <col min="13" max="13" width="17.7109375" customWidth="1"/>
    <col min="14" max="14" width="17.28515625" customWidth="1"/>
    <col min="15" max="15" width="18" customWidth="1"/>
    <col min="17" max="17" width="10.5703125" bestFit="1" customWidth="1"/>
    <col min="18" max="19" width="10.7109375" bestFit="1" customWidth="1"/>
    <col min="23" max="23" width="12.85546875" customWidth="1"/>
    <col min="24" max="24" width="14.42578125" customWidth="1"/>
  </cols>
  <sheetData>
    <row r="1" spans="1:24" ht="15.75" thickBot="1" x14ac:dyDescent="0.3">
      <c r="A1" s="42"/>
      <c r="B1" s="96" t="s">
        <v>50</v>
      </c>
      <c r="C1" s="96"/>
      <c r="D1" s="96"/>
      <c r="F1" s="97" t="s">
        <v>54</v>
      </c>
      <c r="G1" s="98"/>
      <c r="I1" s="99" t="s">
        <v>56</v>
      </c>
      <c r="J1" s="100"/>
      <c r="K1" s="100"/>
      <c r="L1" s="100"/>
      <c r="M1" s="100"/>
      <c r="N1" s="100"/>
      <c r="O1" s="101"/>
      <c r="Q1" s="102" t="s">
        <v>64</v>
      </c>
      <c r="R1" s="103"/>
      <c r="S1" s="103"/>
      <c r="T1" s="104"/>
    </row>
    <row r="2" spans="1:24" ht="49.9" customHeight="1" thickBot="1" x14ac:dyDescent="0.3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76</v>
      </c>
      <c r="M2" s="62" t="s">
        <v>59</v>
      </c>
      <c r="N2" s="62" t="s">
        <v>60</v>
      </c>
      <c r="O2" s="63" t="s">
        <v>61</v>
      </c>
      <c r="Q2" s="78" t="s">
        <v>65</v>
      </c>
      <c r="R2" s="79" t="s">
        <v>66</v>
      </c>
      <c r="S2" s="79" t="s">
        <v>81</v>
      </c>
      <c r="T2" s="80" t="s">
        <v>67</v>
      </c>
    </row>
    <row r="3" spans="1:24" ht="15.75" thickBot="1" x14ac:dyDescent="0.3">
      <c r="A3" s="52">
        <v>0</v>
      </c>
      <c r="B3" s="43">
        <f>DATA!$C$4*DATA!$C5</f>
        <v>56000</v>
      </c>
      <c r="C3" s="46">
        <f>DATA!$C$4*DATA!$C6*(1-DATA!F6)</f>
        <v>10500</v>
      </c>
      <c r="D3" s="34">
        <f>B3+C3</f>
        <v>66500</v>
      </c>
      <c r="F3" s="43">
        <v>1</v>
      </c>
      <c r="G3" s="65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6" t="s">
        <v>68</v>
      </c>
      <c r="X3" s="69">
        <f>SUM(O4:O53)</f>
        <v>62910.164260856523</v>
      </c>
    </row>
    <row r="4" spans="1:24" x14ac:dyDescent="0.25">
      <c r="A4" s="53">
        <v>1</v>
      </c>
      <c r="B4" s="44">
        <f>$B3*EXP('EIOPA RATES'!Q12)*(1-DATA!$C$14)</f>
        <v>55942.22591999999</v>
      </c>
      <c r="C4" s="47">
        <f>$C3*EXP('EIOPA RATES'!Q12)*(1-DATA!$C$14)</f>
        <v>10489.167359999999</v>
      </c>
      <c r="D4" s="26">
        <f t="shared" ref="D4:D53" si="0">B4+C4</f>
        <v>66431.393279999989</v>
      </c>
      <c r="F4" s="44">
        <f>F3*(1-'MORTALITY RATES MALE'!D63/1000)</f>
        <v>0.99406075000000005</v>
      </c>
      <c r="G4" s="64">
        <f>(1-DATA!$C$12)*$G3</f>
        <v>0.85</v>
      </c>
      <c r="I4" s="58">
        <f>(D4-DATA!$C$11*((1+DATA!$C$10)^A4))*F4*G3*DATA!$C$12</f>
        <v>9902.4842682242652</v>
      </c>
      <c r="J4" s="47">
        <f>MAX(D4,$D$3)*F3*('MORTALITY RATES MALE'!D63/1000)*G3</f>
        <v>394.96012500000001</v>
      </c>
      <c r="K4" s="47">
        <v>0</v>
      </c>
      <c r="L4" s="60">
        <f>D3*EXP('EIOPA RATES'!Q12)*DATA!$C$15*G4*F4</f>
        <v>803.51574996604791</v>
      </c>
      <c r="M4" s="47">
        <f>DATA!$C$13*((1+DATA!$C$10)^A4)*F4*G4</f>
        <v>43.092533512500005</v>
      </c>
      <c r="N4" s="47">
        <f t="shared" ref="N4:N53" si="1">SUM(I4:M4)</f>
        <v>11144.052676702811</v>
      </c>
      <c r="O4" s="26">
        <f>N4*'EIOPA RATES'!G12</f>
        <v>10910.139290318386</v>
      </c>
      <c r="Q4" s="83">
        <f>B3*EXP('EIOPA RATES'!Q12)*(DATA!$C$14-DATA!$C$15)</f>
        <v>457.60511999999983</v>
      </c>
      <c r="R4" s="85">
        <f>C3*EXP('EIOPA RATES'!Q12)*(DATA!$C$14-DATA!$C$15)</f>
        <v>85.800959999999975</v>
      </c>
      <c r="S4" s="60">
        <f>Q4+R4-M4</f>
        <v>500.31354648749976</v>
      </c>
      <c r="T4" s="81">
        <f>S4*F4*G3</f>
        <v>497.3420592565239</v>
      </c>
      <c r="W4" s="67" t="s">
        <v>69</v>
      </c>
      <c r="X4" s="70">
        <v>0</v>
      </c>
    </row>
    <row r="5" spans="1:24" x14ac:dyDescent="0.25">
      <c r="A5" s="53">
        <v>2</v>
      </c>
      <c r="B5" s="44">
        <f>$B4*EXP('EIOPA RATES'!Q13)*(1-DATA!$C$14)</f>
        <v>55826.532303472013</v>
      </c>
      <c r="C5" s="47">
        <f>$C4*EXP('EIOPA RATES'!Q13)*(1-DATA!$C$14)</f>
        <v>10467.474806901004</v>
      </c>
      <c r="D5" s="26">
        <f t="shared" si="0"/>
        <v>66294.007110373015</v>
      </c>
      <c r="F5" s="44">
        <f>F4*(1-'MORTALITY RATES MALE'!D64/1000)</f>
        <v>0.98761736750578999</v>
      </c>
      <c r="G5" s="64">
        <f>(1-DATA!$C$12)*$G4</f>
        <v>0.72249999999999992</v>
      </c>
      <c r="I5" s="58">
        <f>(D5-DATA!$C$11*((1+DATA!$C$10)^A5))*F5*G4*DATA!$C$12</f>
        <v>8345.2017113006405</v>
      </c>
      <c r="J5" s="47">
        <f>MAX(D5,$D$3)*F4*('MORTALITY RATES MALE'!D64/1000)*G4</f>
        <v>364.21219548522026</v>
      </c>
      <c r="K5" s="47">
        <v>0</v>
      </c>
      <c r="L5" s="60">
        <f>D4*EXP('EIOPA RATES'!Q13)*DATA!$C$15*G5*F5</f>
        <v>677.15801207331208</v>
      </c>
      <c r="M5" s="47">
        <f>DATA!$C$13*((1+DATA!$C$10)^A5)*F5*G5</f>
        <v>37.11905556815298</v>
      </c>
      <c r="N5" s="47">
        <f t="shared" si="1"/>
        <v>9423.6909744273271</v>
      </c>
      <c r="O5" s="26">
        <f>N5*'EIOPA RATES'!G13</f>
        <v>9041.6172902023427</v>
      </c>
      <c r="Q5" s="83">
        <f>B4*EXP('EIOPA RATES'!Q13)*(DATA!$C$14-DATA!$C$15)</f>
        <v>456.65875094864623</v>
      </c>
      <c r="R5" s="85">
        <f>C4*EXP('EIOPA RATES'!Q13)*(DATA!$C$14-DATA!$C$15)</f>
        <v>85.623515802871182</v>
      </c>
      <c r="S5" s="60">
        <f t="shared" ref="S5:S53" si="2">Q5+R5-M5</f>
        <v>505.16321118336447</v>
      </c>
      <c r="T5" s="81">
        <f t="shared" ref="T5:T53" si="3">S5*F5*G4</f>
        <v>424.07176667123298</v>
      </c>
      <c r="W5" s="67" t="s">
        <v>71</v>
      </c>
      <c r="X5" s="70">
        <f>SUMPRODUCT(I4:I53,'EIOPA RATES'!G12:G61)</f>
        <v>54329.000356298267</v>
      </c>
    </row>
    <row r="6" spans="1:24" x14ac:dyDescent="0.25">
      <c r="A6" s="53">
        <v>3</v>
      </c>
      <c r="B6" s="44">
        <f>$B5*EXP('EIOPA RATES'!Q14)*(1-DATA!$C$14)</f>
        <v>55851.454897038864</v>
      </c>
      <c r="C6" s="47">
        <f>$C5*EXP('EIOPA RATES'!Q14)*(1-DATA!$C$14)</f>
        <v>10472.147793194788</v>
      </c>
      <c r="D6" s="26">
        <f t="shared" si="0"/>
        <v>66323.602690233645</v>
      </c>
      <c r="F6" s="44">
        <f>F5*(1-'MORTALITY RATES MALE'!D65/1000)</f>
        <v>0.98064236922864867</v>
      </c>
      <c r="G6" s="64">
        <f>(1-DATA!$C$12)*$G5</f>
        <v>0.61412499999999992</v>
      </c>
      <c r="I6" s="58">
        <f>(D6-DATA!$C$11*((1+DATA!$C$10)^A6))*F6*G5*DATA!$C$12</f>
        <v>7046.4256248651327</v>
      </c>
      <c r="J6" s="47">
        <f>MAX(D6,$D$3)*F5*('MORTALITY RATES MALE'!D65/1000)*G5</f>
        <v>335.12251097309854</v>
      </c>
      <c r="K6" s="47">
        <v>0</v>
      </c>
      <c r="L6" s="60">
        <f>D5*EXP('EIOPA RATES'!Q14)*DATA!$C$15*G6*F6</f>
        <v>571.77441773693772</v>
      </c>
      <c r="M6" s="47">
        <f>DATA!$C$13*((1+DATA!$C$10)^A6)*F6*G6</f>
        <v>31.954935849632967</v>
      </c>
      <c r="N6" s="47">
        <f t="shared" si="1"/>
        <v>7985.2774894248023</v>
      </c>
      <c r="O6" s="26">
        <f>N6*'EIOPA RATES'!G14</f>
        <v>7489.625685420222</v>
      </c>
      <c r="Q6" s="83">
        <f>B5*EXP('EIOPA RATES'!Q14)*(DATA!$C$14-DATA!$C$15)</f>
        <v>456.86261674469409</v>
      </c>
      <c r="R6" s="85">
        <f>C5*EXP('EIOPA RATES'!Q14)*(DATA!$C$14-DATA!$C$15)</f>
        <v>85.661740639630153</v>
      </c>
      <c r="S6" s="60">
        <f t="shared" si="2"/>
        <v>510.56942153469129</v>
      </c>
      <c r="T6" s="81">
        <f t="shared" si="3"/>
        <v>361.74564019439947</v>
      </c>
      <c r="W6" s="67" t="s">
        <v>70</v>
      </c>
      <c r="X6" s="70">
        <f>SUMPRODUCT(J4:J53,'EIOPA RATES'!G12:G61)</f>
        <v>3917.1321646973147</v>
      </c>
    </row>
    <row r="7" spans="1:24" x14ac:dyDescent="0.25">
      <c r="A7" s="53">
        <v>4</v>
      </c>
      <c r="B7" s="44">
        <f>$B6*EXP('EIOPA RATES'!Q15)*(1-DATA!$C$14)</f>
        <v>55977.025615370731</v>
      </c>
      <c r="C7" s="47">
        <f>$C6*EXP('EIOPA RATES'!Q15)*(1-DATA!$C$14)</f>
        <v>10495.692302882015</v>
      </c>
      <c r="D7" s="26">
        <f t="shared" si="0"/>
        <v>66472.717918252747</v>
      </c>
      <c r="F7" s="44">
        <f>F6*(1-'MORTALITY RATES MALE'!D66/1000)</f>
        <v>0.97297945323986956</v>
      </c>
      <c r="G7" s="64">
        <f>(1-DATA!$C$12)*$G6</f>
        <v>0.52200624999999989</v>
      </c>
      <c r="I7" s="58">
        <f>(D7-DATA!$C$11*((1+DATA!$C$10)^A7))*F7*G6*DATA!$C$12</f>
        <v>5955.9861482407277</v>
      </c>
      <c r="J7" s="47">
        <f>MAX(D7,$D$3)*F6*('MORTALITY RATES MALE'!D66/1000)*G6</f>
        <v>312.94822072699702</v>
      </c>
      <c r="K7" s="47">
        <v>0</v>
      </c>
      <c r="L7" s="60">
        <f>D6*EXP('EIOPA RATES'!Q15)*DATA!$C$15*G7*F7</f>
        <v>483.29465202487359</v>
      </c>
      <c r="M7" s="47">
        <f>DATA!$C$13*((1+DATA!$C$10)^A7)*F7*G7</f>
        <v>27.488438076556427</v>
      </c>
      <c r="N7" s="47">
        <f t="shared" si="1"/>
        <v>6779.7174590691538</v>
      </c>
      <c r="O7" s="26">
        <f>N7*'EIOPA RATES'!G15</f>
        <v>6205.0491126527813</v>
      </c>
      <c r="Q7" s="83">
        <f>B6*EXP('EIOPA RATES'!Q15)*(DATA!$C$14-DATA!$C$15)</f>
        <v>457.88978008483207</v>
      </c>
      <c r="R7" s="85">
        <f>C6*EXP('EIOPA RATES'!Q15)*(DATA!$C$14-DATA!$C$15)</f>
        <v>85.854333765906034</v>
      </c>
      <c r="S7" s="60">
        <f t="shared" si="2"/>
        <v>516.25567577418167</v>
      </c>
      <c r="T7" s="81">
        <f t="shared" si="3"/>
        <v>308.47877367074329</v>
      </c>
      <c r="W7" s="67" t="s">
        <v>74</v>
      </c>
      <c r="X7" s="70">
        <f>SUMPRODUCT(K4:K53,'EIOPA RATES'!G12:G61)</f>
        <v>4.6771487683792983E-5</v>
      </c>
    </row>
    <row r="8" spans="1:24" x14ac:dyDescent="0.25">
      <c r="A8" s="54">
        <v>5</v>
      </c>
      <c r="B8" s="44">
        <f>$B7*EXP('EIOPA RATES'!Q16)*(1-DATA!$C$14)</f>
        <v>56179.626025364443</v>
      </c>
      <c r="C8" s="47">
        <f>$C7*EXP('EIOPA RATES'!Q16)*(1-DATA!$C$14)</f>
        <v>10533.679879755835</v>
      </c>
      <c r="D8" s="26">
        <f t="shared" si="0"/>
        <v>66713.305905120273</v>
      </c>
      <c r="F8" s="44">
        <f>F7*(1-'MORTALITY RATES MALE'!D67/1000)</f>
        <v>0.96461204399748646</v>
      </c>
      <c r="G8" s="64">
        <f>(1-DATA!$C$12)*$G7</f>
        <v>0.44370531249999989</v>
      </c>
      <c r="I8" s="58">
        <f>(D8-DATA!$C$11*((1+DATA!$C$10)^A8))*F8*G7*DATA!$C$12</f>
        <v>5037.1899958108279</v>
      </c>
      <c r="J8" s="47">
        <f>MAX(D8,$D$3)*F7*('MORTALITY RATES MALE'!D67/1000)*G7</f>
        <v>291.39304078304662</v>
      </c>
      <c r="K8" s="47">
        <v>0</v>
      </c>
      <c r="L8" s="60">
        <f>D7*EXP('EIOPA RATES'!Q16)*DATA!$C$15*G8*F8</f>
        <v>408.7417046246095</v>
      </c>
      <c r="M8" s="47">
        <f>DATA!$C$13*((1+DATA!$C$10)^A8)*F8*G8</f>
        <v>23.62752176353268</v>
      </c>
      <c r="N8" s="47">
        <f t="shared" si="1"/>
        <v>5760.9522629820167</v>
      </c>
      <c r="O8" s="26">
        <f>N8*'EIOPA RATES'!G16</f>
        <v>5138.042989088889</v>
      </c>
      <c r="Q8" s="83">
        <f>B7*EXP('EIOPA RATES'!Q16)*(DATA!$C$14-DATA!$C$15)</f>
        <v>459.5470431522653</v>
      </c>
      <c r="R8" s="85">
        <f>C7*EXP('EIOPA RATES'!Q16)*(DATA!$C$14-DATA!$C$15)</f>
        <v>86.165070591049755</v>
      </c>
      <c r="S8" s="60">
        <f t="shared" si="2"/>
        <v>522.08459197978243</v>
      </c>
      <c r="T8" s="81">
        <f t="shared" si="3"/>
        <v>262.88709014039227</v>
      </c>
      <c r="W8" s="67" t="s">
        <v>73</v>
      </c>
      <c r="X8" s="70">
        <f>SUMPRODUCT(L4:L53,'EIOPA RATES'!G12:G61)</f>
        <v>4408.518983747761</v>
      </c>
    </row>
    <row r="9" spans="1:24" ht="15.75" thickBot="1" x14ac:dyDescent="0.3">
      <c r="A9" s="53">
        <v>6</v>
      </c>
      <c r="B9" s="44">
        <f>$B8*EXP('EIOPA RATES'!Q17)*(1-DATA!$C$14)</f>
        <v>56426.934232111918</v>
      </c>
      <c r="C9" s="47">
        <f>$C8*EXP('EIOPA RATES'!Q17)*(1-DATA!$C$14)</f>
        <v>10580.050168520987</v>
      </c>
      <c r="D9" s="26">
        <f t="shared" si="0"/>
        <v>67006.984400632908</v>
      </c>
      <c r="F9" s="44">
        <f>F8*(1-'MORTALITY RATES MALE'!D68/1000)</f>
        <v>0.95541877997380709</v>
      </c>
      <c r="G9" s="64">
        <f>(1-DATA!$C$12)*$G8</f>
        <v>0.37714951562499988</v>
      </c>
      <c r="I9" s="58">
        <f>(D9-DATA!$C$11*((1+DATA!$C$10)^A9))*F9*G8*DATA!$C$12</f>
        <v>4259.452008303967</v>
      </c>
      <c r="J9" s="47">
        <f>MAX(D9,$D$3)*F8*('MORTALITY RATES MALE'!D68/1000)*G8</f>
        <v>273.32819586617711</v>
      </c>
      <c r="K9" s="47">
        <v>0</v>
      </c>
      <c r="L9" s="60">
        <f>D8*EXP('EIOPA RATES'!Q17)*DATA!$C$15*G9*F9</f>
        <v>345.63409921086526</v>
      </c>
      <c r="M9" s="47">
        <f>DATA!$C$13*((1+DATA!$C$10)^A9)*F9*G9</f>
        <v>20.289827877053902</v>
      </c>
      <c r="N9" s="47">
        <f t="shared" si="1"/>
        <v>4898.7041312580632</v>
      </c>
      <c r="O9" s="26">
        <f>N9*'EIOPA RATES'!G17</f>
        <v>4254.1804822795912</v>
      </c>
      <c r="Q9" s="83">
        <f>B8*EXP('EIOPA RATES'!Q17)*(DATA!$C$14-DATA!$C$15)</f>
        <v>461.57001416860459</v>
      </c>
      <c r="R9" s="85">
        <f>C8*EXP('EIOPA RATES'!Q17)*(DATA!$C$14-DATA!$C$15)</f>
        <v>86.544377656613378</v>
      </c>
      <c r="S9" s="60">
        <f t="shared" si="2"/>
        <v>527.82456394816404</v>
      </c>
      <c r="T9" s="81">
        <f t="shared" si="3"/>
        <v>223.75770542078268</v>
      </c>
      <c r="W9" s="68" t="s">
        <v>72</v>
      </c>
      <c r="X9" s="71">
        <f>SUMPRODUCT(M4:M53,'EIOPA RATES'!G12:G61)</f>
        <v>255.51270934167138</v>
      </c>
    </row>
    <row r="10" spans="1:24" ht="15.75" thickBot="1" x14ac:dyDescent="0.3">
      <c r="A10" s="53">
        <v>7</v>
      </c>
      <c r="B10" s="44">
        <f>$B9*EXP('EIOPA RATES'!Q18)*(1-DATA!$C$14)</f>
        <v>56722.840168175906</v>
      </c>
      <c r="C10" s="47">
        <f>$C9*EXP('EIOPA RATES'!Q18)*(1-DATA!$C$14)</f>
        <v>10635.532531532985</v>
      </c>
      <c r="D10" s="26">
        <f t="shared" si="0"/>
        <v>67358.372699708896</v>
      </c>
      <c r="F10" s="44">
        <f>F9*(1-'MORTALITY RATES MALE'!D69/1000)</f>
        <v>0.9452800574102932</v>
      </c>
      <c r="G10" s="64">
        <f>(1-DATA!$C$12)*$G9</f>
        <v>0.32057708828124987</v>
      </c>
      <c r="I10" s="58">
        <f>(D10-DATA!$C$11*((1+DATA!$C$10)^A10))*F10*G9*DATA!$C$12</f>
        <v>3600.880813888331</v>
      </c>
      <c r="J10" s="47">
        <f>MAX(D10,$D$3)*F9*('MORTALITY RATES MALE'!D69/1000)*G9</f>
        <v>257.56590901559775</v>
      </c>
      <c r="K10" s="47">
        <v>0</v>
      </c>
      <c r="L10" s="60">
        <f>D9*EXP('EIOPA RATES'!Q18)*DATA!$C$15*G10*F10</f>
        <v>292.19564794710919</v>
      </c>
      <c r="M10" s="47">
        <f>DATA!$C$13*((1+DATA!$C$10)^A10)*F10*G10</f>
        <v>17.404605440224138</v>
      </c>
      <c r="N10" s="47">
        <f t="shared" si="1"/>
        <v>4168.0469762912626</v>
      </c>
      <c r="O10" s="26">
        <f>N10*'EIOPA RATES'!G18</f>
        <v>3521.5563921125372</v>
      </c>
      <c r="Q10" s="83">
        <f>B9*EXP('EIOPA RATES'!Q18)*(DATA!$C$14-DATA!$C$15)</f>
        <v>463.99051262311571</v>
      </c>
      <c r="R10" s="85">
        <f>C9*EXP('EIOPA RATES'!Q18)*(DATA!$C$14-DATA!$C$15)</f>
        <v>86.998221116834216</v>
      </c>
      <c r="S10" s="60">
        <f t="shared" si="2"/>
        <v>533.58412829972576</v>
      </c>
      <c r="T10" s="81">
        <f t="shared" si="3"/>
        <v>190.22909981114466</v>
      </c>
    </row>
    <row r="11" spans="1:24" ht="15.75" thickBot="1" x14ac:dyDescent="0.3">
      <c r="A11" s="53">
        <v>8</v>
      </c>
      <c r="B11" s="44">
        <f>$B10*EXP('EIOPA RATES'!Q19)*(1-DATA!$C$14)</f>
        <v>57066.956279311031</v>
      </c>
      <c r="C11" s="47">
        <f>$C10*EXP('EIOPA RATES'!Q19)*(1-DATA!$C$14)</f>
        <v>10700.054302370821</v>
      </c>
      <c r="D11" s="26">
        <f t="shared" si="0"/>
        <v>67767.010581681854</v>
      </c>
      <c r="F11" s="44">
        <f>F10*(1-'MORTALITY RATES MALE'!D70/1000)</f>
        <v>0.93406394086989775</v>
      </c>
      <c r="G11" s="64">
        <f>(1-DATA!$C$12)*$G10</f>
        <v>0.2724905250390624</v>
      </c>
      <c r="I11" s="58">
        <f>(D11-DATA!$C$11*((1+DATA!$C$10)^A11))*F11*G10*DATA!$C$12</f>
        <v>3042.7654255359939</v>
      </c>
      <c r="J11" s="47">
        <f>MAX(D11,$D$3)*F10*('MORTALITY RATES MALE'!D70/1000)*G10</f>
        <v>243.66509506126155</v>
      </c>
      <c r="K11" s="47">
        <v>0</v>
      </c>
      <c r="L11" s="60">
        <f>D10*EXP('EIOPA RATES'!Q19)*DATA!$C$15*G11*F11</f>
        <v>246.90820443800163</v>
      </c>
      <c r="M11" s="47">
        <f>DATA!$C$13*((1+DATA!$C$10)^A11)*F11*G11</f>
        <v>14.910746638698756</v>
      </c>
      <c r="N11" s="47">
        <f t="shared" si="1"/>
        <v>3548.2494716739557</v>
      </c>
      <c r="O11" s="26">
        <f>N11*'EIOPA RATES'!G19</f>
        <v>2914.2600472549389</v>
      </c>
      <c r="Q11" s="83">
        <f>B10*EXP('EIOPA RATES'!Q19)*(DATA!$C$14-DATA!$C$15)</f>
        <v>466.80536833792246</v>
      </c>
      <c r="R11" s="85">
        <f>C10*EXP('EIOPA RATES'!Q19)*(DATA!$C$14-DATA!$C$15)</f>
        <v>87.526006563360482</v>
      </c>
      <c r="S11" s="60">
        <f t="shared" si="2"/>
        <v>539.42062826258416</v>
      </c>
      <c r="T11" s="81">
        <f t="shared" si="3"/>
        <v>161.52384237113614</v>
      </c>
      <c r="W11" s="66" t="s">
        <v>75</v>
      </c>
      <c r="X11" s="69">
        <f>D3-X3</f>
        <v>3589.8357391434765</v>
      </c>
    </row>
    <row r="12" spans="1:24" x14ac:dyDescent="0.25">
      <c r="A12" s="53">
        <v>9</v>
      </c>
      <c r="B12" s="44">
        <f>$B11*EXP('EIOPA RATES'!Q20)*(1-DATA!$C$14)</f>
        <v>57443.305061856001</v>
      </c>
      <c r="C12" s="47">
        <f>$C11*EXP('EIOPA RATES'!Q20)*(1-DATA!$C$14)</f>
        <v>10770.619699098004</v>
      </c>
      <c r="D12" s="26">
        <f t="shared" si="0"/>
        <v>68213.924760954003</v>
      </c>
      <c r="F12" s="44">
        <f>F11*(1-'MORTALITY RATES MALE'!D71/1000)</f>
        <v>0.92188797839060632</v>
      </c>
      <c r="G12" s="64">
        <f>(1-DATA!$C$12)*$G11</f>
        <v>0.23161694628320303</v>
      </c>
      <c r="I12" s="58">
        <f>(D12-DATA!$C$11*((1+DATA!$C$10)^A12))*F12*G11*DATA!$C$12</f>
        <v>2569.4587672619655</v>
      </c>
      <c r="J12" s="47">
        <f>MAX(D12,$D$3)*F11*('MORTALITY RATES MALE'!D71/1000)*G11</f>
        <v>226.32250673378084</v>
      </c>
      <c r="K12" s="47">
        <v>0</v>
      </c>
      <c r="L12" s="60">
        <f>D11*EXP('EIOPA RATES'!Q20)*DATA!$C$15*G12*F12</f>
        <v>208.50222886313801</v>
      </c>
      <c r="M12" s="47">
        <f>DATA!$C$13*((1+DATA!$C$10)^A12)*F12*G12</f>
        <v>12.759099767800144</v>
      </c>
      <c r="N12" s="47">
        <f t="shared" si="1"/>
        <v>3017.0426026266846</v>
      </c>
      <c r="O12" s="26">
        <f>N12*'EIOPA RATES'!G20</f>
        <v>2407.5745469633421</v>
      </c>
      <c r="Q12" s="83">
        <f>B11*EXP('EIOPA RATES'!Q20)*(DATA!$C$14-DATA!$C$15)</f>
        <v>469.88388598655206</v>
      </c>
      <c r="R12" s="85">
        <f>C11*EXP('EIOPA RATES'!Q20)*(DATA!$C$14-DATA!$C$15)</f>
        <v>88.103228622478554</v>
      </c>
      <c r="S12" s="60">
        <f t="shared" si="2"/>
        <v>545.22801484123045</v>
      </c>
      <c r="T12" s="81">
        <f t="shared" si="3"/>
        <v>136.96440653282988</v>
      </c>
    </row>
    <row r="13" spans="1:24" ht="15.75" thickBot="1" x14ac:dyDescent="0.3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10835.927330417686</v>
      </c>
      <c r="D13" s="26">
        <f t="shared" si="0"/>
        <v>68627.539759311985</v>
      </c>
      <c r="F13" s="44">
        <f>F12*(1-'MORTALITY RATES MALE'!D72/1000)</f>
        <v>0.90863777466599593</v>
      </c>
      <c r="G13" s="64">
        <f>(1-DATA!$C$12)*$G12</f>
        <v>0.19687440434072256</v>
      </c>
      <c r="I13" s="58">
        <f>(D13-DATA!$C$11*((1+DATA!$C$10)^A13))*F13*G12*DATA!$C$12</f>
        <v>2165.6910314089378</v>
      </c>
      <c r="J13" s="47">
        <f>MAX(D13,$D$3)*F12*('MORTALITY RATES MALE'!D72/1000)*G12</f>
        <v>210.61597903128876</v>
      </c>
      <c r="K13" s="47">
        <v>0</v>
      </c>
      <c r="L13" s="60">
        <f>D12*EXP('EIOPA RATES'!Q21)*DATA!$C$15*G13*F13</f>
        <v>175.73879969409975</v>
      </c>
      <c r="M13" s="47">
        <f>DATA!$C$13*((1+DATA!$C$10)^A13)*F13*G13</f>
        <v>10.903144473882108</v>
      </c>
      <c r="N13" s="47">
        <f t="shared" si="1"/>
        <v>2562.9489546082082</v>
      </c>
      <c r="O13" s="26">
        <f>N13*'EIOPA RATES'!G21</f>
        <v>1988.1617750781475</v>
      </c>
      <c r="Q13" s="83">
        <f>B12*EXP('EIOPA RATES'!Q21)*(DATA!$C$14-DATA!$C$15)</f>
        <v>472.73302600322535</v>
      </c>
      <c r="R13" s="85">
        <f>C12*EXP('EIOPA RATES'!Q21)*(DATA!$C$14-DATA!$C$15)</f>
        <v>88.637442375604778</v>
      </c>
      <c r="S13" s="60">
        <f t="shared" si="2"/>
        <v>550.46732390494799</v>
      </c>
      <c r="T13" s="81">
        <f t="shared" si="3"/>
        <v>115.84909973124975</v>
      </c>
    </row>
    <row r="14" spans="1:24" x14ac:dyDescent="0.25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10925.020543842056</v>
      </c>
      <c r="D14" s="26">
        <f t="shared" si="0"/>
        <v>69191.796777666328</v>
      </c>
      <c r="F14" s="44">
        <f>F13*(1-'MORTALITY RATES MALE'!D73/1000)</f>
        <v>0.89446296177656215</v>
      </c>
      <c r="G14" s="64">
        <f>(1-DATA!$C$12)*$G13</f>
        <v>0.16734324368961417</v>
      </c>
      <c r="I14" s="58">
        <f>(D14-DATA!$C$11*((1+DATA!$C$10)^A14))*F14*G13*DATA!$C$12</f>
        <v>1827.0118887090619</v>
      </c>
      <c r="J14" s="47">
        <f>MAX(D14,$D$3)*F13*('MORTALITY RATES MALE'!D73/1000)*G13</f>
        <v>193.09063043524046</v>
      </c>
      <c r="K14" s="47">
        <v>0</v>
      </c>
      <c r="L14" s="60">
        <f>D13*EXP('EIOPA RATES'!Q22)*DATA!$C$15*G14*F14</f>
        <v>148.25670173608273</v>
      </c>
      <c r="M14" s="47">
        <f>DATA!$C$13*((1+DATA!$C$10)^A14)*F14*G14</f>
        <v>9.3055583875057977</v>
      </c>
      <c r="N14" s="47">
        <f t="shared" si="1"/>
        <v>2177.6647792678905</v>
      </c>
      <c r="O14" s="26">
        <f>N14*'EIOPA RATES'!G22</f>
        <v>1638.6472236208492</v>
      </c>
      <c r="Q14" s="83">
        <f>B13*EXP('EIOPA RATES'!Q22)*(DATA!$C$14-DATA!$C$15)</f>
        <v>476.61984649345004</v>
      </c>
      <c r="R14" s="85">
        <f>C13*EXP('EIOPA RATES'!Q22)*(DATA!$C$14-DATA!$C$15)</f>
        <v>89.366221217521911</v>
      </c>
      <c r="S14" s="60">
        <f t="shared" si="2"/>
        <v>556.68050932346614</v>
      </c>
      <c r="T14" s="81">
        <f t="shared" si="3"/>
        <v>98.029691276328805</v>
      </c>
      <c r="W14" s="73" t="s">
        <v>77</v>
      </c>
      <c r="X14" s="72">
        <f>SUM(T3:T53)</f>
        <v>3253.7447015424373</v>
      </c>
    </row>
    <row r="15" spans="1:24" x14ac:dyDescent="0.25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11006.887810490813</v>
      </c>
      <c r="D15" s="26">
        <f t="shared" si="0"/>
        <v>69710.289466441784</v>
      </c>
      <c r="F15" s="44">
        <f>F14*(1-'MORTALITY RATES MALE'!D74/1000)</f>
        <v>0.8789076873596019</v>
      </c>
      <c r="G15" s="64">
        <f>(1-DATA!$C$12)*$G14</f>
        <v>0.14224175713617204</v>
      </c>
      <c r="I15" s="58">
        <f>(D15-DATA!$C$11*((1+DATA!$C$10)^A15))*F15*G14*DATA!$C$12</f>
        <v>1537.3811067344802</v>
      </c>
      <c r="J15" s="47">
        <f>MAX(D15,$D$3)*F14*('MORTALITY RATES MALE'!D74/1000)*G14</f>
        <v>181.46076859811734</v>
      </c>
      <c r="K15" s="47">
        <v>0</v>
      </c>
      <c r="L15" s="60">
        <f>D14*EXP('EIOPA RATES'!Q23)*DATA!$C$15*G15*F15</f>
        <v>124.75456281525467</v>
      </c>
      <c r="M15" s="47">
        <f>DATA!$C$13*((1+DATA!$C$10)^A15)*F15*G15</f>
        <v>7.9276129256474652</v>
      </c>
      <c r="N15" s="47">
        <f t="shared" si="1"/>
        <v>1851.5240510734998</v>
      </c>
      <c r="O15" s="26">
        <f>N15*'EIOPA RATES'!G23</f>
        <v>1352.4473724937588</v>
      </c>
      <c r="Q15" s="83">
        <f>B14*EXP('EIOPA RATES'!Q23)*(DATA!$C$14-DATA!$C$15)</f>
        <v>480.19142458855589</v>
      </c>
      <c r="R15" s="85">
        <f>C14*EXP('EIOPA RATES'!Q23)*(DATA!$C$14-DATA!$C$15)</f>
        <v>90.035892110354283</v>
      </c>
      <c r="S15" s="60">
        <f t="shared" si="2"/>
        <v>562.29970377326265</v>
      </c>
      <c r="T15" s="81">
        <f t="shared" si="3"/>
        <v>82.702626188430756</v>
      </c>
      <c r="W15" s="74" t="s">
        <v>78</v>
      </c>
      <c r="X15" s="70">
        <f>D3-X3-X14</f>
        <v>336.09103760103926</v>
      </c>
    </row>
    <row r="16" spans="1:24" ht="15.75" thickBot="1" x14ac:dyDescent="0.3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11085.253645680252</v>
      </c>
      <c r="D16" s="26">
        <f t="shared" si="0"/>
        <v>70206.606422641562</v>
      </c>
      <c r="F16" s="44">
        <f>F15*(1-'MORTALITY RATES MALE'!D75/1000)</f>
        <v>0.86194382856233609</v>
      </c>
      <c r="G16" s="64">
        <f>(1-DATA!$C$12)*$G15</f>
        <v>0.12090549356574623</v>
      </c>
      <c r="I16" s="58">
        <f>(D16-DATA!$C$11*((1+DATA!$C$10)^A16))*F16*G15*DATA!$C$12</f>
        <v>1290.6700726440433</v>
      </c>
      <c r="J16" s="47">
        <f>MAX(D16,$D$3)*F15*('MORTALITY RATES MALE'!D75/1000)*G15</f>
        <v>169.40637072952055</v>
      </c>
      <c r="K16" s="47">
        <v>0</v>
      </c>
      <c r="L16" s="60">
        <f>D15*EXP('EIOPA RATES'!Q24)*DATA!$C$15*G16*F16</f>
        <v>104.7350780589943</v>
      </c>
      <c r="M16" s="47">
        <f>DATA!$C$13*((1+DATA!$C$10)^A16)*F16*G16</f>
        <v>6.7405795123229648</v>
      </c>
      <c r="N16" s="47">
        <f t="shared" si="1"/>
        <v>1571.5521009448812</v>
      </c>
      <c r="O16" s="26">
        <f>N16*'EIOPA RATES'!G24</f>
        <v>1114.7502028604504</v>
      </c>
      <c r="Q16" s="83">
        <f>B15*EXP('EIOPA RATES'!Q24)*(DATA!$C$14-DATA!$C$15)</f>
        <v>483.61024766430512</v>
      </c>
      <c r="R16" s="85">
        <f>C15*EXP('EIOPA RATES'!Q24)*(DATA!$C$14-DATA!$C$15)</f>
        <v>90.67692143705726</v>
      </c>
      <c r="S16" s="60">
        <f t="shared" si="2"/>
        <v>567.5465895890394</v>
      </c>
      <c r="T16" s="81">
        <f t="shared" si="3"/>
        <v>69.583711771622291</v>
      </c>
      <c r="W16" s="75" t="s">
        <v>79</v>
      </c>
      <c r="X16" s="71">
        <f>(DATA!$C$14-DATA!$C$15)*X18*D3</f>
        <v>3000.3059439317199</v>
      </c>
    </row>
    <row r="17" spans="1:24" ht="15.75" thickBot="1" x14ac:dyDescent="0.3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11151.349310851021</v>
      </c>
      <c r="D17" s="26">
        <f t="shared" si="0"/>
        <v>70625.212302056432</v>
      </c>
      <c r="F17" s="44">
        <f>F16*(1-'MORTALITY RATES MALE'!D76/1000)</f>
        <v>0.84323913031623632</v>
      </c>
      <c r="G17" s="64">
        <f>(1-DATA!$C$12)*$G16</f>
        <v>0.10276966953088429</v>
      </c>
      <c r="I17" s="58">
        <f>(D17-DATA!$C$11*((1+DATA!$C$10)^A17))*F17*G16*DATA!$C$12</f>
        <v>1079.6562521161825</v>
      </c>
      <c r="J17" s="47">
        <f>MAX(D17,$D$3)*F16*('MORTALITY RATES MALE'!D76/1000)*G16</f>
        <v>159.71897224568011</v>
      </c>
      <c r="K17" s="47">
        <v>0</v>
      </c>
      <c r="L17" s="60">
        <f>D16*EXP('EIOPA RATES'!Q25)*DATA!$C$15*G17*F17</f>
        <v>87.61221472767366</v>
      </c>
      <c r="M17" s="47">
        <f>DATA!$C$13*((1+DATA!$C$10)^A17)*F17*G17</f>
        <v>5.7172623418476558</v>
      </c>
      <c r="N17" s="47">
        <f t="shared" si="1"/>
        <v>1332.7047014313839</v>
      </c>
      <c r="O17" s="26">
        <f>N17*'EIOPA RATES'!G25</f>
        <v>919.05134675786258</v>
      </c>
      <c r="Q17" s="83">
        <f>B16*EXP('EIOPA RATES'!Q25)*(DATA!$C$14-DATA!$C$15)</f>
        <v>486.49376679922625</v>
      </c>
      <c r="R17" s="85">
        <f>C16*EXP('EIOPA RATES'!Q25)*(DATA!$C$14-DATA!$C$15)</f>
        <v>91.217581274854965</v>
      </c>
      <c r="S17" s="60">
        <f t="shared" si="2"/>
        <v>571.99408573223354</v>
      </c>
      <c r="T17" s="81">
        <f t="shared" si="3"/>
        <v>58.31608016317977</v>
      </c>
    </row>
    <row r="18" spans="1:24" ht="15.75" thickBot="1" x14ac:dyDescent="0.3">
      <c r="A18" s="54">
        <v>15</v>
      </c>
      <c r="B18" s="44">
        <f>$B17*EXP('EIOPA RATES'!Q26)*(1-DATA!$C$14)</f>
        <v>59808.65982118094</v>
      </c>
      <c r="C18" s="47">
        <f>$C17*EXP('EIOPA RATES'!Q26)*(1-DATA!$C$14)</f>
        <v>11214.123716471433</v>
      </c>
      <c r="D18" s="26">
        <f t="shared" si="0"/>
        <v>71022.783537652373</v>
      </c>
      <c r="F18" s="44">
        <f>F17*(1-'MORTALITY RATES MALE'!D77/1000)</f>
        <v>0.82299520181343011</v>
      </c>
      <c r="G18" s="64">
        <f>(1-DATA!$C$12)*$G17</f>
        <v>8.7354219101251643E-2</v>
      </c>
      <c r="I18" s="58">
        <f>(D18-DATA!$C$11*((1+DATA!$C$10)^A18))*F18*G17*DATA!$C$12</f>
        <v>900.71331811827145</v>
      </c>
      <c r="J18" s="47">
        <f>MAX(D18,$D$3)*F17*('MORTALITY RATES MALE'!D77/1000)*G17</f>
        <v>147.76019107977416</v>
      </c>
      <c r="K18" s="47">
        <v>0</v>
      </c>
      <c r="L18" s="60">
        <f>D17*EXP('EIOPA RATES'!Q26)*DATA!$C$15*G18*F18</f>
        <v>73.091699334942447</v>
      </c>
      <c r="M18" s="47">
        <f>DATA!$C$13*((1+DATA!$C$10)^A18)*F18*G18</f>
        <v>4.8378652721730049</v>
      </c>
      <c r="N18" s="47">
        <f t="shared" si="1"/>
        <v>1126.4030738051611</v>
      </c>
      <c r="O18" s="26">
        <f>N18*'EIOPA RATES'!G26</f>
        <v>755.4410926015953</v>
      </c>
      <c r="Q18" s="83">
        <f>B17*EXP('EIOPA RATES'!Q26)*(DATA!$C$14-DATA!$C$15)</f>
        <v>489.23239117530414</v>
      </c>
      <c r="R18" s="85">
        <f>C17*EXP('EIOPA RATES'!Q26)*(DATA!$C$14-DATA!$C$15)</f>
        <v>91.73107334536958</v>
      </c>
      <c r="S18" s="60">
        <f t="shared" si="2"/>
        <v>576.12559924850075</v>
      </c>
      <c r="T18" s="81">
        <f t="shared" si="3"/>
        <v>48.728095323461325</v>
      </c>
      <c r="W18" s="66" t="s">
        <v>80</v>
      </c>
      <c r="X18" s="69">
        <f>SUMPRODUCT(O4:O53,A4:A53)/SUM(O4:O53)</f>
        <v>5.6396728269393241</v>
      </c>
    </row>
    <row r="19" spans="1:24" x14ac:dyDescent="0.25">
      <c r="A19" s="53">
        <v>16</v>
      </c>
      <c r="B19" s="44">
        <f>$B18*EXP('EIOPA RATES'!Q27)*(1-DATA!$C$14)</f>
        <v>60165.24881637896</v>
      </c>
      <c r="C19" s="47">
        <f>$C18*EXP('EIOPA RATES'!Q27)*(1-DATA!$C$14)</f>
        <v>11280.984153071062</v>
      </c>
      <c r="D19" s="26">
        <f t="shared" si="0"/>
        <v>71446.232969450022</v>
      </c>
      <c r="F19" s="44">
        <f>F18*(1-'MORTALITY RATES MALE'!D78/1000)</f>
        <v>0.80079191877193023</v>
      </c>
      <c r="G19" s="64">
        <f>(1-DATA!$C$12)*$G18</f>
        <v>7.4251086236063898E-2</v>
      </c>
      <c r="I19" s="58">
        <f>(D19-DATA!$C$11*((1+DATA!$C$10)^A19))*F19*G18*DATA!$C$12</f>
        <v>749.38886724698034</v>
      </c>
      <c r="J19" s="47">
        <f>MAX(D19,$D$3)*F18*('MORTALITY RATES MALE'!D78/1000)*G18</f>
        <v>138.57357341917827</v>
      </c>
      <c r="K19" s="47">
        <v>0</v>
      </c>
      <c r="L19" s="60">
        <f>D18*EXP('EIOPA RATES'!Q27)*DATA!$C$15*G19*F19</f>
        <v>60.812241216079038</v>
      </c>
      <c r="M19" s="47">
        <f>DATA!$C$13*((1+DATA!$C$10)^A19)*F19*G19</f>
        <v>4.0812692377695097</v>
      </c>
      <c r="N19" s="47">
        <f t="shared" si="1"/>
        <v>952.85595112000726</v>
      </c>
      <c r="O19" s="26">
        <f>N19*'EIOPA RATES'!G27</f>
        <v>621.28552773987553</v>
      </c>
      <c r="Q19" s="83">
        <f>B18*EXP('EIOPA RATES'!Q27)*(DATA!$C$14-DATA!$C$15)</f>
        <v>492.14927457160695</v>
      </c>
      <c r="R19" s="85">
        <f>C18*EXP('EIOPA RATES'!Q27)*(DATA!$C$14-DATA!$C$15)</f>
        <v>92.277988982176367</v>
      </c>
      <c r="S19" s="60">
        <f t="shared" si="2"/>
        <v>580.34599431601373</v>
      </c>
      <c r="T19" s="81">
        <f t="shared" si="3"/>
        <v>40.596683767244805</v>
      </c>
    </row>
    <row r="20" spans="1:24" x14ac:dyDescent="0.25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11344.817317231753</v>
      </c>
      <c r="D20" s="26">
        <f t="shared" si="0"/>
        <v>71850.509675801062</v>
      </c>
      <c r="F20" s="44">
        <f>F19*(1-'MORTALITY RATES MALE'!D79/1000)</f>
        <v>0.77767464164498379</v>
      </c>
      <c r="G20" s="64">
        <f>(1-DATA!$C$12)*$G19</f>
        <v>6.3113423300654309E-2</v>
      </c>
      <c r="I20" s="58">
        <f>(D20-DATA!$C$11*((1+DATA!$C$10)^A20))*F20*G19*DATA!$C$12</f>
        <v>622.08904794323064</v>
      </c>
      <c r="J20" s="47">
        <f>MAX(D20,$D$3)*F19*('MORTALITY RATES MALE'!D79/1000)*G19</f>
        <v>123.3301739088958</v>
      </c>
      <c r="K20" s="47">
        <v>0</v>
      </c>
      <c r="L20" s="60">
        <f>D19*EXP('EIOPA RATES'!Q28)*DATA!$C$15*G20*F20</f>
        <v>50.482250665807236</v>
      </c>
      <c r="M20" s="47">
        <f>DATA!$C$13*((1+DATA!$C$10)^A20)*F20*G20</f>
        <v>3.4363120827083646</v>
      </c>
      <c r="N20" s="47">
        <f t="shared" si="1"/>
        <v>799.33778460064195</v>
      </c>
      <c r="O20" s="26">
        <f>N20*'EIOPA RATES'!G28</f>
        <v>506.8537523505197</v>
      </c>
      <c r="Q20" s="83">
        <f>B19*EXP('EIOPA RATES'!Q28)*(DATA!$C$14-DATA!$C$15)</f>
        <v>494.93408882265277</v>
      </c>
      <c r="R20" s="85">
        <f>C19*EXP('EIOPA RATES'!Q28)*(DATA!$C$14-DATA!$C$15)</f>
        <v>92.800141654247454</v>
      </c>
      <c r="S20" s="60">
        <f t="shared" si="2"/>
        <v>584.29791839419181</v>
      </c>
      <c r="T20" s="81">
        <f t="shared" si="3"/>
        <v>33.739223895653879</v>
      </c>
    </row>
    <row r="21" spans="1:24" x14ac:dyDescent="0.25">
      <c r="A21" s="53">
        <v>18</v>
      </c>
      <c r="B21" s="44">
        <f>$B20*EXP('EIOPA RATES'!Q29)*(1-DATA!$C$14)</f>
        <v>60760.44905103444</v>
      </c>
      <c r="C21" s="47">
        <f>$C20*EXP('EIOPA RATES'!Q29)*(1-DATA!$C$14)</f>
        <v>11392.584197068963</v>
      </c>
      <c r="D21" s="26">
        <f t="shared" si="0"/>
        <v>72153.033248103398</v>
      </c>
      <c r="F21" s="44">
        <f>F20*(1-'MORTALITY RATES MALE'!D80/1000)</f>
        <v>0.75285926935573844</v>
      </c>
      <c r="G21" s="64">
        <f>(1-DATA!$C$12)*$G20</f>
        <v>5.3646409805556163E-2</v>
      </c>
      <c r="I21" s="58">
        <f>(D21-DATA!$C$11*((1+DATA!$C$10)^A21))*F21*G20*DATA!$C$12</f>
        <v>514.05480480095355</v>
      </c>
      <c r="J21" s="47">
        <f>MAX(D21,$D$3)*F20*('MORTALITY RATES MALE'!D80/1000)*G20</f>
        <v>113.00486097337442</v>
      </c>
      <c r="K21" s="47">
        <v>0</v>
      </c>
      <c r="L21" s="60">
        <f>D20*EXP('EIOPA RATES'!Q29)*DATA!$C$15*G21*F21</f>
        <v>41.715575441982438</v>
      </c>
      <c r="M21" s="47">
        <f>DATA!$C$13*((1+DATA!$C$10)^A21)*F21*G21</f>
        <v>2.8842145327092514</v>
      </c>
      <c r="N21" s="47">
        <f t="shared" si="1"/>
        <v>671.65945574901968</v>
      </c>
      <c r="O21" s="26">
        <f>N21*'EIOPA RATES'!G29</f>
        <v>414.77786472858656</v>
      </c>
      <c r="Q21" s="83">
        <f>B20*EXP('EIOPA RATES'!Q29)*(DATA!$C$14-DATA!$C$15)</f>
        <v>497.0179881475209</v>
      </c>
      <c r="R21" s="85">
        <f>C20*EXP('EIOPA RATES'!Q29)*(DATA!$C$14-DATA!$C$15)</f>
        <v>93.190872777660218</v>
      </c>
      <c r="S21" s="60">
        <f t="shared" si="2"/>
        <v>587.32464639247189</v>
      </c>
      <c r="T21" s="81">
        <f t="shared" si="3"/>
        <v>27.907039360839324</v>
      </c>
    </row>
    <row r="22" spans="1:24" x14ac:dyDescent="0.25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11412.626947148316</v>
      </c>
      <c r="D22" s="26">
        <f t="shared" si="0"/>
        <v>72279.970665272631</v>
      </c>
      <c r="F22" s="44">
        <f>F21*(1-'MORTALITY RATES MALE'!D81/1000)</f>
        <v>0.725725694286669</v>
      </c>
      <c r="G22" s="64">
        <f>(1-DATA!$C$12)*$G21</f>
        <v>4.5599448334722736E-2</v>
      </c>
      <c r="I22" s="58">
        <f>(D22-DATA!$C$11*((1+DATA!$C$10)^A22))*F22*G21*DATA!$C$12</f>
        <v>421.93668714372234</v>
      </c>
      <c r="J22" s="47">
        <f>MAX(D22,$D$3)*F21*('MORTALITY RATES MALE'!D81/1000)*G21</f>
        <v>105.21209049880584</v>
      </c>
      <c r="K22" s="47">
        <v>0</v>
      </c>
      <c r="L22" s="60">
        <f>D21*EXP('EIOPA RATES'!Q30)*DATA!$C$15*G22*F22</f>
        <v>34.240432097558482</v>
      </c>
      <c r="M22" s="47">
        <f>DATA!$C$13*((1+DATA!$C$10)^A22)*F22*G22</f>
        <v>2.4104901208742051</v>
      </c>
      <c r="N22" s="47">
        <f t="shared" si="1"/>
        <v>563.79969986096091</v>
      </c>
      <c r="O22" s="26">
        <f>N22*'EIOPA RATES'!G30</f>
        <v>339.91220514943871</v>
      </c>
      <c r="Q22" s="83">
        <f>B21*EXP('EIOPA RATES'!Q30)*(DATA!$C$14-DATA!$C$15)</f>
        <v>497.89238215234604</v>
      </c>
      <c r="R22" s="85">
        <f>C21*EXP('EIOPA RATES'!Q30)*(DATA!$C$14-DATA!$C$15)</f>
        <v>93.35482165356494</v>
      </c>
      <c r="S22" s="60">
        <f t="shared" si="2"/>
        <v>588.83671368503678</v>
      </c>
      <c r="T22" s="81">
        <f t="shared" si="3"/>
        <v>22.924931286057294</v>
      </c>
    </row>
    <row r="23" spans="1:24" x14ac:dyDescent="0.25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11402.677299018855</v>
      </c>
      <c r="D23" s="26">
        <f t="shared" si="0"/>
        <v>72216.956227119372</v>
      </c>
      <c r="F23" s="44">
        <f>F22*(1-'MORTALITY RATES MALE'!D82/1000)</f>
        <v>0.69585896860354401</v>
      </c>
      <c r="G23" s="64">
        <f>(1-DATA!$C$12)*$G22</f>
        <v>3.8759531084514326E-2</v>
      </c>
      <c r="I23" s="58">
        <f>(D23-DATA!$C$11*((1+DATA!$C$10)^A23))*F23*G22*DATA!$C$12</f>
        <v>343.58365682056728</v>
      </c>
      <c r="J23" s="47">
        <f>MAX(D23,$D$3)*F22*('MORTALITY RATES MALE'!D82/1000)*G22</f>
        <v>98.352721493514366</v>
      </c>
      <c r="K23" s="47">
        <v>0</v>
      </c>
      <c r="L23" s="60">
        <f>D22*EXP('EIOPA RATES'!Q31)*DATA!$C$15*G23*F23</f>
        <v>27.882268446288471</v>
      </c>
      <c r="M23" s="47">
        <f>DATA!$C$13*((1+DATA!$C$10)^A23)*F23*G23</f>
        <v>2.0038867925817305</v>
      </c>
      <c r="N23" s="47">
        <f t="shared" si="1"/>
        <v>471.82253355295188</v>
      </c>
      <c r="O23" s="26">
        <f>N23*'EIOPA RATES'!G31</f>
        <v>278.44424065877843</v>
      </c>
      <c r="Q23" s="83">
        <f>B22*EXP('EIOPA RATES'!Q31)*(DATA!$C$14-DATA!$C$15)</f>
        <v>497.45831434029049</v>
      </c>
      <c r="R23" s="85">
        <f>C22*EXP('EIOPA RATES'!Q31)*(DATA!$C$14-DATA!$C$15)</f>
        <v>93.273433938804516</v>
      </c>
      <c r="S23" s="60">
        <f t="shared" si="2"/>
        <v>588.72786148651323</v>
      </c>
      <c r="T23" s="81">
        <f t="shared" si="3"/>
        <v>18.680797247611086</v>
      </c>
    </row>
    <row r="24" spans="1:24" x14ac:dyDescent="0.25">
      <c r="A24" s="53">
        <v>21</v>
      </c>
      <c r="B24" s="44">
        <f>$B23*EXP('EIOPA RATES'!Q32)*(1-DATA!$C$14)</f>
        <v>60803.81827185594</v>
      </c>
      <c r="C24" s="47">
        <f>$C23*EXP('EIOPA RATES'!Q32)*(1-DATA!$C$14)</f>
        <v>11400.715925972996</v>
      </c>
      <c r="D24" s="26">
        <f t="shared" si="0"/>
        <v>72204.534197828936</v>
      </c>
      <c r="F24" s="44">
        <f>F23*(1-'MORTALITY RATES MALE'!D83/1000)</f>
        <v>0.66379728750090472</v>
      </c>
      <c r="G24" s="64">
        <f>(1-DATA!$C$12)*$G23</f>
        <v>3.2945601421837174E-2</v>
      </c>
      <c r="I24" s="58">
        <f>(D24-DATA!$C$11*((1+DATA!$C$10)^A24))*F24*G23*DATA!$C$12</f>
        <v>278.53985877556681</v>
      </c>
      <c r="J24" s="47">
        <f>MAX(D24,$D$3)*F23*('MORTALITY RATES MALE'!D83/1000)*G23</f>
        <v>89.72826599632991</v>
      </c>
      <c r="K24" s="47">
        <v>0</v>
      </c>
      <c r="L24" s="60">
        <f>D23*EXP('EIOPA RATES'!Q32)*DATA!$C$15*G24*F24</f>
        <v>22.60406590811899</v>
      </c>
      <c r="M24" s="47">
        <f>DATA!$C$13*((1+DATA!$C$10)^A24)*F24*G24</f>
        <v>1.6573205854890232</v>
      </c>
      <c r="N24" s="47">
        <f t="shared" si="1"/>
        <v>392.52951126550471</v>
      </c>
      <c r="O24" s="26">
        <f>N24*'EIOPA RATES'!G32</f>
        <v>226.59245186601535</v>
      </c>
      <c r="Q24" s="83">
        <f>B23*EXP('EIOPA RATES'!Q32)*(DATA!$C$14-DATA!$C$15)</f>
        <v>497.37274660004852</v>
      </c>
      <c r="R24" s="85">
        <f>C23*EXP('EIOPA RATES'!Q32)*(DATA!$C$14-DATA!$C$15)</f>
        <v>93.257389987509157</v>
      </c>
      <c r="S24" s="60">
        <f t="shared" si="2"/>
        <v>588.97281600206861</v>
      </c>
      <c r="T24" s="81">
        <f t="shared" si="3"/>
        <v>15.153370368920065</v>
      </c>
    </row>
    <row r="25" spans="1:24" x14ac:dyDescent="0.25">
      <c r="A25" s="53">
        <v>22</v>
      </c>
      <c r="B25" s="44">
        <f>$B24*EXP('EIOPA RATES'!Q33)*(1-DATA!$C$14)</f>
        <v>60859.68784317105</v>
      </c>
      <c r="C25" s="47">
        <f>$C24*EXP('EIOPA RATES'!Q33)*(1-DATA!$C$14)</f>
        <v>11411.19147059458</v>
      </c>
      <c r="D25" s="26">
        <f t="shared" si="0"/>
        <v>72270.879313765632</v>
      </c>
      <c r="F25" s="44">
        <f>F24*(1-'MORTALITY RATES MALE'!D84/1000)</f>
        <v>0.62830694733237769</v>
      </c>
      <c r="G25" s="64">
        <f>(1-DATA!$C$12)*$G24</f>
        <v>2.8003761208561597E-2</v>
      </c>
      <c r="I25" s="58">
        <f>(D25-DATA!$C$11*((1+DATA!$C$10)^A25))*F25*G24*DATA!$C$12</f>
        <v>224.30453592099806</v>
      </c>
      <c r="J25" s="47">
        <f>MAX(D25,$D$3)*F24*('MORTALITY RATES MALE'!D84/1000)*G24</f>
        <v>84.502769109834134</v>
      </c>
      <c r="K25" s="47">
        <v>0</v>
      </c>
      <c r="L25" s="60">
        <f>D24*EXP('EIOPA RATES'!Q33)*DATA!$C$15*G25*F25</f>
        <v>18.202906872743114</v>
      </c>
      <c r="M25" s="47">
        <f>DATA!$C$13*((1+DATA!$C$10)^A25)*F25*G25</f>
        <v>1.3600723470694571</v>
      </c>
      <c r="N25" s="47">
        <f t="shared" si="1"/>
        <v>328.37028425064472</v>
      </c>
      <c r="O25" s="26">
        <f>N25*'EIOPA RATES'!G33</f>
        <v>185.21534322576207</v>
      </c>
      <c r="Q25" s="83">
        <f>B24*EXP('EIOPA RATES'!Q33)*(DATA!$C$14-DATA!$C$15)</f>
        <v>497.82975740835207</v>
      </c>
      <c r="R25" s="85">
        <f>C24*EXP('EIOPA RATES'!Q33)*(DATA!$C$14-DATA!$C$15)</f>
        <v>93.343079514066076</v>
      </c>
      <c r="S25" s="60">
        <f t="shared" si="2"/>
        <v>589.81276457534864</v>
      </c>
      <c r="T25" s="81">
        <f t="shared" si="3"/>
        <v>12.209094887879713</v>
      </c>
    </row>
    <row r="26" spans="1:24" x14ac:dyDescent="0.25">
      <c r="A26" s="53">
        <v>23</v>
      </c>
      <c r="B26" s="44">
        <f>$B25*EXP('EIOPA RATES'!Q34)*(1-DATA!$C$14)</f>
        <v>60980.91316295787</v>
      </c>
      <c r="C26" s="47">
        <f>$C25*EXP('EIOPA RATES'!Q34)*(1-DATA!$C$14)</f>
        <v>11433.921218054609</v>
      </c>
      <c r="D26" s="26">
        <f t="shared" si="0"/>
        <v>72414.834381012479</v>
      </c>
      <c r="F26" s="44">
        <f>F25*(1-'MORTALITY RATES MALE'!D85/1000)</f>
        <v>0.59080260194232703</v>
      </c>
      <c r="G26" s="64">
        <f>(1-DATA!$C$12)*$G25</f>
        <v>2.3803197027277356E-2</v>
      </c>
      <c r="I26" s="58">
        <f>(D26-DATA!$C$11*((1+DATA!$C$10)^A26))*F26*G25*DATA!$C$12</f>
        <v>179.63393414434526</v>
      </c>
      <c r="J26" s="47">
        <f>MAX(D26,$D$3)*F25*('MORTALITY RATES MALE'!D85/1000)*G25</f>
        <v>76.054601836793466</v>
      </c>
      <c r="K26" s="47">
        <v>0</v>
      </c>
      <c r="L26" s="60">
        <f>D25*EXP('EIOPA RATES'!Q34)*DATA!$C$15*G26*F26</f>
        <v>14.577881424315635</v>
      </c>
      <c r="M26" s="47">
        <f>DATA!$C$13*((1+DATA!$C$10)^A26)*F26*G26</f>
        <v>1.1087959873747357</v>
      </c>
      <c r="N26" s="47">
        <f t="shared" si="1"/>
        <v>271.3752133928291</v>
      </c>
      <c r="O26" s="26">
        <f>N26*'EIOPA RATES'!G34</f>
        <v>149.40252645651876</v>
      </c>
      <c r="Q26" s="83">
        <f>B25*EXP('EIOPA RATES'!Q34)*(DATA!$C$14-DATA!$C$15)</f>
        <v>498.82137556611747</v>
      </c>
      <c r="R26" s="85">
        <f>C25*EXP('EIOPA RATES'!Q34)*(DATA!$C$14-DATA!$C$15)</f>
        <v>93.529007918647096</v>
      </c>
      <c r="S26" s="60">
        <f t="shared" si="2"/>
        <v>591.24158749738979</v>
      </c>
      <c r="T26" s="81">
        <f t="shared" si="3"/>
        <v>9.7819117282949595</v>
      </c>
    </row>
    <row r="27" spans="1:24" x14ac:dyDescent="0.25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11468.31098472777</v>
      </c>
      <c r="D27" s="26">
        <f t="shared" si="0"/>
        <v>72632.636236609163</v>
      </c>
      <c r="F27" s="44">
        <f>F26*(1-'MORTALITY RATES MALE'!D86/1000)</f>
        <v>0.55137161507307941</v>
      </c>
      <c r="G27" s="64">
        <f>(1-DATA!$C$12)*$G26</f>
        <v>2.0232717473185752E-2</v>
      </c>
      <c r="I27" s="58">
        <f>(D27-DATA!$C$11*((1+DATA!$C$10)^A27))*F27*G26*DATA!$C$12</f>
        <v>142.92571461894349</v>
      </c>
      <c r="J27" s="47">
        <f>MAX(D27,$D$3)*F26*('MORTALITY RATES MALE'!D86/1000)*G26</f>
        <v>68.171797523319313</v>
      </c>
      <c r="K27" s="47">
        <v>0</v>
      </c>
      <c r="L27" s="60">
        <f>D26*EXP('EIOPA RATES'!Q35)*DATA!$C$15*G27*F27</f>
        <v>11.598974937315614</v>
      </c>
      <c r="M27" s="47">
        <f>DATA!$C$13*((1+DATA!$C$10)^A27)*F27*G27</f>
        <v>0.89716587949145066</v>
      </c>
      <c r="N27" s="47">
        <f t="shared" si="1"/>
        <v>223.59365295906986</v>
      </c>
      <c r="O27" s="26">
        <f>N27*'EIOPA RATES'!G35</f>
        <v>120.02779396661832</v>
      </c>
      <c r="Q27" s="83">
        <f>B26*EXP('EIOPA RATES'!Q35)*(DATA!$C$14-DATA!$C$15)</f>
        <v>500.32167895199501</v>
      </c>
      <c r="R27" s="85">
        <f>C26*EXP('EIOPA RATES'!Q35)*(DATA!$C$14-DATA!$C$15)</f>
        <v>93.810314803499125</v>
      </c>
      <c r="S27" s="60">
        <f t="shared" si="2"/>
        <v>593.23482787600267</v>
      </c>
      <c r="T27" s="81">
        <f t="shared" si="3"/>
        <v>7.7858554396417015</v>
      </c>
    </row>
    <row r="28" spans="1:24" x14ac:dyDescent="0.25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11513.344846831289</v>
      </c>
      <c r="D28" s="26">
        <f t="shared" si="0"/>
        <v>72917.850696598121</v>
      </c>
      <c r="F28" s="44">
        <f>F27*(1-'MORTALITY RATES MALE'!D87/1000)</f>
        <v>0.50987157734481936</v>
      </c>
      <c r="G28" s="64">
        <f>(1-DATA!$C$12)*$G27</f>
        <v>1.7197809852207889E-2</v>
      </c>
      <c r="I28" s="58">
        <f>(D28-DATA!$C$11*((1+DATA!$C$10)^A28))*F28*G27*DATA!$C$12</f>
        <v>112.78326609716565</v>
      </c>
      <c r="J28" s="47">
        <f>MAX(D28,$D$3)*F27*('MORTALITY RATES MALE'!D87/1000)*G27</f>
        <v>61.226095945186081</v>
      </c>
      <c r="K28" s="47">
        <v>0</v>
      </c>
      <c r="L28" s="60">
        <f>D27*EXP('EIOPA RATES'!Q36)*DATA!$C$15*G28*F28</f>
        <v>9.1528635039516129</v>
      </c>
      <c r="M28" s="47">
        <f>DATA!$C$13*((1+DATA!$C$10)^A28)*F28*G28</f>
        <v>0.71929699217873222</v>
      </c>
      <c r="N28" s="47">
        <f t="shared" si="1"/>
        <v>183.88152253848207</v>
      </c>
      <c r="O28" s="26">
        <f>N28*'EIOPA RATES'!G36</f>
        <v>96.160618272210158</v>
      </c>
      <c r="Q28" s="83">
        <f>B27*EXP('EIOPA RATES'!Q36)*(DATA!$C$14-DATA!$C$15)</f>
        <v>502.28634641936048</v>
      </c>
      <c r="R28" s="85">
        <f>C27*EXP('EIOPA RATES'!Q36)*(DATA!$C$14-DATA!$C$15)</f>
        <v>94.178689953630155</v>
      </c>
      <c r="S28" s="60">
        <f t="shared" si="2"/>
        <v>595.74573938081187</v>
      </c>
      <c r="T28" s="81">
        <f t="shared" si="3"/>
        <v>6.1457652181134206</v>
      </c>
    </row>
    <row r="29" spans="1:24" x14ac:dyDescent="0.25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11564.638856797843</v>
      </c>
      <c r="D29" s="26">
        <f t="shared" si="0"/>
        <v>73242.712759719638</v>
      </c>
      <c r="F29" s="44">
        <f>F28*(1-'MORTALITY RATES MALE'!D88/1000)</f>
        <v>0.46754646467894379</v>
      </c>
      <c r="G29" s="64">
        <f>(1-DATA!$C$12)*$G28</f>
        <v>1.4618138374376706E-2</v>
      </c>
      <c r="I29" s="58">
        <f>(D29-DATA!$C$11*((1+DATA!$C$10)^A29))*F29*G28*DATA!$C$12</f>
        <v>88.298861477130686</v>
      </c>
      <c r="J29" s="47">
        <f>MAX(D29,$D$3)*F28*('MORTALITY RATES MALE'!D88/1000)*G28</f>
        <v>53.313314924114643</v>
      </c>
      <c r="K29" s="47">
        <v>0</v>
      </c>
      <c r="L29" s="60">
        <f>D28*EXP('EIOPA RATES'!Q37)*DATA!$C$15*G29*F29</f>
        <v>7.1658951311753505</v>
      </c>
      <c r="M29" s="47">
        <f>DATA!$C$13*((1+DATA!$C$10)^A29)*F29*G29</f>
        <v>0.5718621018676151</v>
      </c>
      <c r="N29" s="47">
        <f t="shared" si="1"/>
        <v>149.34993363428831</v>
      </c>
      <c r="O29" s="26">
        <f>N29*'EIOPA RATES'!G37</f>
        <v>76.045318368094016</v>
      </c>
      <c r="Q29" s="83">
        <f>B28*EXP('EIOPA RATES'!Q37)*(DATA!$C$14-DATA!$C$15)</f>
        <v>504.52412190529066</v>
      </c>
      <c r="R29" s="85">
        <f>C28*EXP('EIOPA RATES'!Q37)*(DATA!$C$14-DATA!$C$15)</f>
        <v>94.598272857242051</v>
      </c>
      <c r="S29" s="60">
        <f t="shared" si="2"/>
        <v>598.55053266066511</v>
      </c>
      <c r="T29" s="81">
        <f t="shared" si="3"/>
        <v>4.8128102769418692</v>
      </c>
    </row>
    <row r="30" spans="1:24" x14ac:dyDescent="0.25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11626.011987198475</v>
      </c>
      <c r="D30" s="26">
        <f t="shared" si="0"/>
        <v>73631.40925225697</v>
      </c>
      <c r="F30" s="44">
        <f>F29*(1-'MORTALITY RATES MALE'!D89/1000)</f>
        <v>0.42382320714490646</v>
      </c>
      <c r="G30" s="64">
        <f>(1-DATA!$C$12)*$G29</f>
        <v>1.24254176182202E-2</v>
      </c>
      <c r="I30" s="58">
        <f>(D30-DATA!$C$11*((1+DATA!$C$10)^A30))*F30*G29*DATA!$C$12</f>
        <v>68.395853778294651</v>
      </c>
      <c r="J30" s="47">
        <f>MAX(D30,$D$3)*F29*('MORTALITY RATES MALE'!D89/1000)*G29</f>
        <v>47.061708786643536</v>
      </c>
      <c r="K30" s="47">
        <v>0</v>
      </c>
      <c r="L30" s="60">
        <f>D29*EXP('EIOPA RATES'!Q38)*DATA!$C$15*G30*F30</f>
        <v>5.5507033973164122</v>
      </c>
      <c r="M30" s="47">
        <f>DATA!$C$13*((1+DATA!$C$10)^A30)*F30*G30</f>
        <v>0.44943860072756536</v>
      </c>
      <c r="N30" s="47">
        <f t="shared" si="1"/>
        <v>121.45770456298216</v>
      </c>
      <c r="O30" s="26">
        <f>N30*'EIOPA RATES'!G38</f>
        <v>60.163442885707859</v>
      </c>
      <c r="Q30" s="83">
        <f>B29*EXP('EIOPA RATES'!Q38)*(DATA!$C$14-DATA!$C$15)</f>
        <v>507.20161362011032</v>
      </c>
      <c r="R30" s="85">
        <f>C29*EXP('EIOPA RATES'!Q38)*(DATA!$C$14-DATA!$C$15)</f>
        <v>95.100302553770746</v>
      </c>
      <c r="S30" s="60">
        <f t="shared" si="2"/>
        <v>601.85247757315346</v>
      </c>
      <c r="T30" s="81">
        <f t="shared" si="3"/>
        <v>3.7287808094432564</v>
      </c>
    </row>
    <row r="31" spans="1:24" x14ac:dyDescent="0.25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11692.265443657967</v>
      </c>
      <c r="D31" s="26">
        <f t="shared" si="0"/>
        <v>74051.014476500422</v>
      </c>
      <c r="F31" s="44">
        <f>F30*(1-'MORTALITY RATES MALE'!D90/1000)</f>
        <v>0.37851190781931843</v>
      </c>
      <c r="G31" s="64">
        <f>(1-DATA!$C$12)*$G30</f>
        <v>1.0561604975487169E-2</v>
      </c>
      <c r="I31" s="58">
        <f>(D31-DATA!$C$11*((1+DATA!$C$10)^A31))*F31*G30*DATA!$C$12</f>
        <v>52.216595123473503</v>
      </c>
      <c r="J31" s="47">
        <f>MAX(D31,$D$3)*F30*('MORTALITY RATES MALE'!D90/1000)*G30</f>
        <v>41.691596207006157</v>
      </c>
      <c r="K31" s="47">
        <v>0</v>
      </c>
      <c r="L31" s="60">
        <f>D30*EXP('EIOPA RATES'!Q39)*DATA!$C$15*G31*F31</f>
        <v>4.2376946513931371</v>
      </c>
      <c r="M31" s="47">
        <f>DATA!$C$13*((1+DATA!$C$10)^A31)*F31*G31</f>
        <v>0.34800403576014166</v>
      </c>
      <c r="N31" s="47">
        <f t="shared" si="1"/>
        <v>98.49389001763295</v>
      </c>
      <c r="O31" s="26">
        <f>N31*'EIOPA RATES'!G39</f>
        <v>47.444716620505687</v>
      </c>
      <c r="Q31" s="83">
        <f>B30*EXP('EIOPA RATES'!Q39)*(DATA!$C$14-DATA!$C$15)</f>
        <v>510.0920166285681</v>
      </c>
      <c r="R31" s="85">
        <f>C30*EXP('EIOPA RATES'!Q39)*(DATA!$C$14-DATA!$C$15)</f>
        <v>95.642253117856569</v>
      </c>
      <c r="S31" s="60">
        <f t="shared" si="2"/>
        <v>605.38626571066447</v>
      </c>
      <c r="T31" s="81">
        <f t="shared" si="3"/>
        <v>2.8472336322490919</v>
      </c>
    </row>
    <row r="32" spans="1:24" x14ac:dyDescent="0.25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11767.145703706647</v>
      </c>
      <c r="D32" s="26">
        <f t="shared" si="0"/>
        <v>74525.256123475396</v>
      </c>
      <c r="F32" s="44">
        <f>F31*(1-'MORTALITY RATES MALE'!D91/1000)</f>
        <v>0.33229496418945542</v>
      </c>
      <c r="G32" s="64">
        <f>(1-DATA!$C$12)*$G31</f>
        <v>8.9773642291640938E-3</v>
      </c>
      <c r="I32" s="58">
        <f>(D32-DATA!$C$11*((1+DATA!$C$10)^A32))*F32*G31*DATA!$C$12</f>
        <v>39.214022413076691</v>
      </c>
      <c r="J32" s="47">
        <f>MAX(D32,$D$3)*F31*('MORTALITY RATES MALE'!D91/1000)*G31</f>
        <v>36.377648231418661</v>
      </c>
      <c r="K32" s="47">
        <v>0</v>
      </c>
      <c r="L32" s="60">
        <f>D31*EXP('EIOPA RATES'!Q40)*DATA!$C$15*G32*F32</f>
        <v>3.1824769264332597</v>
      </c>
      <c r="M32" s="47">
        <f>DATA!$C$13*((1+DATA!$C$10)^A32)*F32*G32</f>
        <v>0.26487903826969583</v>
      </c>
      <c r="N32" s="47">
        <f t="shared" si="1"/>
        <v>79.039026609198302</v>
      </c>
      <c r="O32" s="26">
        <f>N32*'EIOPA RATES'!G40</f>
        <v>36.998706407823796</v>
      </c>
      <c r="Q32" s="83">
        <f>B31*EXP('EIOPA RATES'!Q40)*(DATA!$C$14-DATA!$C$15)</f>
        <v>513.3587764398261</v>
      </c>
      <c r="R32" s="85">
        <f>C31*EXP('EIOPA RATES'!Q40)*(DATA!$C$14-DATA!$C$15)</f>
        <v>96.254770582467444</v>
      </c>
      <c r="S32" s="60">
        <f t="shared" si="2"/>
        <v>609.3486679840239</v>
      </c>
      <c r="T32" s="81">
        <f t="shared" si="3"/>
        <v>2.1385506756422723</v>
      </c>
    </row>
    <row r="33" spans="1:20" x14ac:dyDescent="0.25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11844.579637883036</v>
      </c>
      <c r="D33" s="26">
        <f t="shared" si="0"/>
        <v>75015.671039925874</v>
      </c>
      <c r="F33" s="44">
        <f>F32*(1-'MORTALITY RATES MALE'!D92/1000)</f>
        <v>0.28638541758610514</v>
      </c>
      <c r="G33" s="64">
        <f>(1-DATA!$C$12)*$G32</f>
        <v>7.6307595947894798E-3</v>
      </c>
      <c r="I33" s="58">
        <f>(D33-DATA!$C$11*((1+DATA!$C$10)^A33))*F33*G32*DATA!$C$12</f>
        <v>28.915667337596339</v>
      </c>
      <c r="J33" s="47">
        <f>MAX(D33,$D$3)*F32*('MORTALITY RATES MALE'!D92/1000)*G32</f>
        <v>30.91746287678161</v>
      </c>
      <c r="K33" s="47">
        <v>0</v>
      </c>
      <c r="L33" s="60">
        <f>D32*EXP('EIOPA RATES'!Q41)*DATA!$C$15*G33*F33</f>
        <v>2.3467123088263921</v>
      </c>
      <c r="M33" s="47">
        <f>DATA!$C$13*((1+DATA!$C$10)^A33)*F33*G33</f>
        <v>0.19792188980394515</v>
      </c>
      <c r="N33" s="47">
        <f t="shared" si="1"/>
        <v>62.377764413008279</v>
      </c>
      <c r="O33" s="26">
        <f>N33*'EIOPA RATES'!G41</f>
        <v>28.370376297886029</v>
      </c>
      <c r="Q33" s="83">
        <f>B32*EXP('EIOPA RATES'!Q41)*(DATA!$C$14-DATA!$C$15)</f>
        <v>516.73694398399039</v>
      </c>
      <c r="R33" s="85">
        <f>C32*EXP('EIOPA RATES'!Q41)*(DATA!$C$14-DATA!$C$15)</f>
        <v>96.88817699699824</v>
      </c>
      <c r="S33" s="60">
        <f t="shared" si="2"/>
        <v>613.42719909118466</v>
      </c>
      <c r="T33" s="81">
        <f t="shared" si="3"/>
        <v>1.5771128657713482</v>
      </c>
    </row>
    <row r="34" spans="1:20" x14ac:dyDescent="0.25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11931.814086166429</v>
      </c>
      <c r="D34" s="26">
        <f t="shared" si="0"/>
        <v>75568.155879054015</v>
      </c>
      <c r="F34" s="44">
        <f>F33*(1-'MORTALITY RATES MALE'!D93/1000)</f>
        <v>0.24178105776446565</v>
      </c>
      <c r="G34" s="64">
        <f>(1-DATA!$C$12)*$G33</f>
        <v>6.486145655571058E-3</v>
      </c>
      <c r="I34" s="58">
        <f>(D34-DATA!$C$11*((1+DATA!$C$10)^A34))*F34*G33*DATA!$C$12</f>
        <v>20.902956265839453</v>
      </c>
      <c r="J34" s="47">
        <f>MAX(D34,$D$3)*F33*('MORTALITY RATES MALE'!D93/1000)*G33</f>
        <v>25.720766459991776</v>
      </c>
      <c r="K34" s="47">
        <v>0</v>
      </c>
      <c r="L34" s="60">
        <f>D33*EXP('EIOPA RATES'!Q42)*DATA!$C$15*G34*F34</f>
        <v>1.6964340286276012</v>
      </c>
      <c r="M34" s="47">
        <f>DATA!$C$13*((1+DATA!$C$10)^A34)*F34*G34</f>
        <v>0.14487194783285653</v>
      </c>
      <c r="N34" s="47">
        <f t="shared" si="1"/>
        <v>48.465028702291683</v>
      </c>
      <c r="O34" s="26">
        <f>N34*'EIOPA RATES'!G42</f>
        <v>21.400099564195671</v>
      </c>
      <c r="Q34" s="83">
        <f>B33*EXP('EIOPA RATES'!Q42)*(DATA!$C$14-DATA!$C$15)</f>
        <v>520.54267315245465</v>
      </c>
      <c r="R34" s="85">
        <f>C33*EXP('EIOPA RATES'!Q42)*(DATA!$C$14-DATA!$C$15)</f>
        <v>97.60175121608529</v>
      </c>
      <c r="S34" s="60">
        <f t="shared" si="2"/>
        <v>617.99955242070712</v>
      </c>
      <c r="T34" s="81">
        <f t="shared" si="3"/>
        <v>1.1401925663277019</v>
      </c>
    </row>
    <row r="35" spans="1:20" x14ac:dyDescent="0.25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12018.516484868414</v>
      </c>
      <c r="D35" s="26">
        <f t="shared" si="0"/>
        <v>76117.27107083326</v>
      </c>
      <c r="F35" s="44">
        <f>F34*(1-'MORTALITY RATES MALE'!D94/1000)</f>
        <v>0.19953762503048048</v>
      </c>
      <c r="G35" s="64">
        <f>(1-DATA!$C$12)*$G34</f>
        <v>5.5132238072353994E-3</v>
      </c>
      <c r="I35" s="58">
        <f>(D35-DATA!$C$11*((1+DATA!$C$10)^A35))*F35*G34*DATA!$C$12</f>
        <v>14.769672411723789</v>
      </c>
      <c r="J35" s="47">
        <f>MAX(D35,$D$3)*F34*('MORTALITY RATES MALE'!D94/1000)*G34</f>
        <v>20.855908313862006</v>
      </c>
      <c r="K35" s="47">
        <v>0</v>
      </c>
      <c r="L35" s="60">
        <f>D34*EXP('EIOPA RATES'!Q43)*DATA!$C$15*G35*F35</f>
        <v>1.1986787664653655</v>
      </c>
      <c r="M35" s="47">
        <f>DATA!$C$13*((1+DATA!$C$10)^A35)*F35*G35</f>
        <v>0.10365873923331376</v>
      </c>
      <c r="N35" s="47">
        <f t="shared" si="1"/>
        <v>36.927918231284465</v>
      </c>
      <c r="O35" s="26">
        <f>N35*'EIOPA RATES'!G43</f>
        <v>15.832030369413827</v>
      </c>
      <c r="Q35" s="83">
        <f>B34*EXP('EIOPA RATES'!Q43)*(DATA!$C$14-DATA!$C$15)</f>
        <v>524.32519088723791</v>
      </c>
      <c r="R35" s="85">
        <f>C34*EXP('EIOPA RATES'!Q43)*(DATA!$C$14-DATA!$C$15)</f>
        <v>98.310973291357158</v>
      </c>
      <c r="S35" s="60">
        <f t="shared" si="2"/>
        <v>622.53250543936178</v>
      </c>
      <c r="T35" s="81">
        <f t="shared" si="3"/>
        <v>0.80570030659025149</v>
      </c>
    </row>
    <row r="36" spans="1:20" x14ac:dyDescent="0.25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12112.094959213624</v>
      </c>
      <c r="D36" s="26">
        <f t="shared" si="0"/>
        <v>76709.934741686244</v>
      </c>
      <c r="F36" s="44">
        <f>F35*(1-'MORTALITY RATES MALE'!D95/1000)</f>
        <v>0.16076360942014253</v>
      </c>
      <c r="G36" s="64">
        <f>(1-DATA!$C$12)*$G35</f>
        <v>4.6862402361500894E-3</v>
      </c>
      <c r="I36" s="58">
        <f>(D36-DATA!$C$11*((1+DATA!$C$10)^A36))*F36*G35*DATA!$C$12</f>
        <v>10.193387497901021</v>
      </c>
      <c r="J36" s="47">
        <f>MAX(D36,$D$3)*F35*('MORTALITY RATES MALE'!D95/1000)*G35</f>
        <v>16.398269399519247</v>
      </c>
      <c r="K36" s="47">
        <v>0</v>
      </c>
      <c r="L36" s="60">
        <f>D35*EXP('EIOPA RATES'!Q44)*DATA!$C$15*G36*F36</f>
        <v>0.8272810780063814</v>
      </c>
      <c r="M36" s="47">
        <f>DATA!$C$13*((1+DATA!$C$10)^A36)*F36*G36</f>
        <v>7.2408236326151537E-2</v>
      </c>
      <c r="N36" s="47">
        <f t="shared" si="1"/>
        <v>27.491346211752802</v>
      </c>
      <c r="O36" s="26">
        <f>N36*'EIOPA RATES'!G44</f>
        <v>11.437951406803753</v>
      </c>
      <c r="Q36" s="83">
        <f>B35*EXP('EIOPA RATES'!Q44)*(DATA!$C$14-DATA!$C$15)</f>
        <v>528.40768738218912</v>
      </c>
      <c r="R36" s="85">
        <f>C35*EXP('EIOPA RATES'!Q44)*(DATA!$C$14-DATA!$C$15)</f>
        <v>99.076441384160503</v>
      </c>
      <c r="S36" s="60">
        <f t="shared" si="2"/>
        <v>627.41172053002344</v>
      </c>
      <c r="T36" s="81">
        <f t="shared" si="3"/>
        <v>0.55609116927390723</v>
      </c>
    </row>
    <row r="37" spans="1:20" x14ac:dyDescent="0.25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12213.055121902071</v>
      </c>
      <c r="D37" s="26">
        <f t="shared" si="0"/>
        <v>77349.349105379762</v>
      </c>
      <c r="F37" s="44">
        <f>F36*(1-'MORTALITY RATES MALE'!D96/1000)</f>
        <v>0.12646144753308092</v>
      </c>
      <c r="G37" s="64">
        <f>(1-DATA!$C$12)*$G36</f>
        <v>3.9833042007275761E-3</v>
      </c>
      <c r="I37" s="58">
        <f>(D37-DATA!$C$11*((1+DATA!$C$10)^A37))*F37*G36*DATA!$C$12</f>
        <v>6.8724310476936887</v>
      </c>
      <c r="J37" s="47">
        <f>MAX(D37,$D$3)*F36*('MORTALITY RATES MALE'!D96/1000)*G36</f>
        <v>12.433766413908193</v>
      </c>
      <c r="K37" s="47">
        <v>0</v>
      </c>
      <c r="L37" s="60">
        <f>D36*EXP('EIOPA RATES'!Q45)*DATA!$C$15*G37*F37</f>
        <v>0.55776013079289843</v>
      </c>
      <c r="M37" s="47">
        <f>DATA!$C$13*((1+DATA!$C$10)^A37)*F37*G37</f>
        <v>4.9382999718246806E-2</v>
      </c>
      <c r="N37" s="47">
        <f t="shared" si="1"/>
        <v>19.91334059211303</v>
      </c>
      <c r="O37" s="26">
        <f>N37*'EIOPA RATES'!G45</f>
        <v>8.0358193775180862</v>
      </c>
      <c r="Q37" s="83">
        <f>B36*EXP('EIOPA RATES'!Q45)*(DATA!$C$14-DATA!$C$15)</f>
        <v>532.81222072374385</v>
      </c>
      <c r="R37" s="85">
        <f>C36*EXP('EIOPA RATES'!Q45)*(DATA!$C$14-DATA!$C$15)</f>
        <v>99.902291385702</v>
      </c>
      <c r="S37" s="60">
        <f t="shared" si="2"/>
        <v>632.66512910972767</v>
      </c>
      <c r="T37" s="81">
        <f t="shared" si="3"/>
        <v>0.37493552802625391</v>
      </c>
    </row>
    <row r="38" spans="1:20" x14ac:dyDescent="0.25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12313.532704960717</v>
      </c>
      <c r="D38" s="26">
        <f t="shared" si="0"/>
        <v>77985.707131417847</v>
      </c>
      <c r="F38" s="44">
        <f>F37*(1-'MORTALITY RATES MALE'!D97/1000)</f>
        <v>9.6521773177263584E-2</v>
      </c>
      <c r="G38" s="64">
        <f>(1-DATA!$C$12)*$G37</f>
        <v>3.3858085706184394E-3</v>
      </c>
      <c r="I38" s="58">
        <f>(D38-DATA!$C$11*((1+DATA!$C$10)^A38))*F38*G37*DATA!$C$12</f>
        <v>4.4952333243715099</v>
      </c>
      <c r="J38" s="47">
        <f>MAX(D38,$D$3)*F37*('MORTALITY RATES MALE'!D97/1000)*G37</f>
        <v>9.3004842383420883</v>
      </c>
      <c r="K38" s="47">
        <v>0</v>
      </c>
      <c r="L38" s="60">
        <f>D37*EXP('EIOPA RATES'!Q46)*DATA!$C$15*G38*F38</f>
        <v>0.36483112883969165</v>
      </c>
      <c r="M38" s="47">
        <f>DATA!$C$13*((1+DATA!$C$10)^A38)*F38*G38</f>
        <v>3.267861995453851E-2</v>
      </c>
      <c r="N38" s="47">
        <f t="shared" si="1"/>
        <v>14.193227311507828</v>
      </c>
      <c r="O38" s="26">
        <f>N38*'EIOPA RATES'!G46</f>
        <v>5.5558141135524526</v>
      </c>
      <c r="Q38" s="83">
        <f>B37*EXP('EIOPA RATES'!Q46)*(DATA!$C$14-DATA!$C$15)</f>
        <v>537.19570082991515</v>
      </c>
      <c r="R38" s="85">
        <f>C37*EXP('EIOPA RATES'!Q46)*(DATA!$C$14-DATA!$C$15)</f>
        <v>100.72419390560911</v>
      </c>
      <c r="S38" s="60">
        <f t="shared" si="2"/>
        <v>637.88721611556969</v>
      </c>
      <c r="T38" s="81">
        <f t="shared" si="3"/>
        <v>0.24525206029853525</v>
      </c>
    </row>
    <row r="39" spans="1:20" x14ac:dyDescent="0.25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12417.491268386655</v>
      </c>
      <c r="D39" s="26">
        <f t="shared" si="0"/>
        <v>78644.111366448808</v>
      </c>
      <c r="F39" s="44">
        <f>F38*(1-'MORTALITY RATES MALE'!D98/1000)</f>
        <v>7.1734046529360204E-2</v>
      </c>
      <c r="G39" s="64">
        <f>(1-DATA!$C$12)*$G38</f>
        <v>2.8779372850256733E-3</v>
      </c>
      <c r="I39" s="58">
        <f>(D39-DATA!$C$11*((1+DATA!$C$10)^A39))*F39*G38*DATA!$C$12</f>
        <v>2.8636493877964684</v>
      </c>
      <c r="J39" s="47">
        <f>MAX(D39,$D$3)*F38*('MORTALITY RATES MALE'!D98/1000)*G38</f>
        <v>6.6003248026651162</v>
      </c>
      <c r="K39" s="47">
        <v>0</v>
      </c>
      <c r="L39" s="60">
        <f>D38*EXP('EIOPA RATES'!Q47)*DATA!$C$15*G39*F39</f>
        <v>0.2324138721111719</v>
      </c>
      <c r="M39" s="47">
        <f>DATA!$C$13*((1+DATA!$C$10)^A39)*F39*G39</f>
        <v>2.1056338013032364E-2</v>
      </c>
      <c r="N39" s="47">
        <f t="shared" si="1"/>
        <v>9.717444400585789</v>
      </c>
      <c r="O39" s="26">
        <f>N39*'EIOPA RATES'!G47</f>
        <v>3.6889797613465132</v>
      </c>
      <c r="Q39" s="83">
        <f>B38*EXP('EIOPA RATES'!Q47)*(DATA!$C$14-DATA!$C$15)</f>
        <v>541.73104374692946</v>
      </c>
      <c r="R39" s="85">
        <f>C38*EXP('EIOPA RATES'!Q47)*(DATA!$C$14-DATA!$C$15)</f>
        <v>101.57457070254931</v>
      </c>
      <c r="S39" s="60">
        <f t="shared" si="2"/>
        <v>643.28455811146569</v>
      </c>
      <c r="T39" s="81">
        <f t="shared" si="3"/>
        <v>0.15623950579067991</v>
      </c>
    </row>
    <row r="40" spans="1:20" x14ac:dyDescent="0.25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12525.00441222303</v>
      </c>
      <c r="D40" s="26">
        <f t="shared" si="0"/>
        <v>79325.027944079178</v>
      </c>
      <c r="F40" s="44">
        <f>F39*(1-'MORTALITY RATES MALE'!D99/1000)</f>
        <v>5.1795523104075224E-2</v>
      </c>
      <c r="G40" s="64">
        <f>(1-DATA!$C$12)*$G39</f>
        <v>2.4462466922718223E-3</v>
      </c>
      <c r="I40" s="58">
        <f>(D40-DATA!$C$11*((1+DATA!$C$10)^A40))*F40*G39*DATA!$C$12</f>
        <v>1.7727486060407627</v>
      </c>
      <c r="J40" s="47">
        <f>MAX(D40,$D$3)*F39*('MORTALITY RATES MALE'!D99/1000)*G39</f>
        <v>4.5518144729185162</v>
      </c>
      <c r="K40" s="47">
        <v>0</v>
      </c>
      <c r="L40" s="60">
        <f>D39*EXP('EIOPA RATES'!Q48)*DATA!$C$15*G40*F40</f>
        <v>0.14387717091942692</v>
      </c>
      <c r="M40" s="47">
        <f>DATA!$C$13*((1+DATA!$C$10)^A40)*F40*G40</f>
        <v>1.3181621422440403E-2</v>
      </c>
      <c r="N40" s="47">
        <f t="shared" si="1"/>
        <v>6.4816218713011455</v>
      </c>
      <c r="O40" s="26">
        <f>N40*'EIOPA RATES'!G48</f>
        <v>2.3857928350501352</v>
      </c>
      <c r="Q40" s="83">
        <f>B39*EXP('EIOPA RATES'!Q48)*(DATA!$C$14-DATA!$C$15)</f>
        <v>546.42146038328121</v>
      </c>
      <c r="R40" s="85">
        <f>C39*EXP('EIOPA RATES'!Q48)*(DATA!$C$14-DATA!$C$15)</f>
        <v>102.45402382186526</v>
      </c>
      <c r="S40" s="60">
        <f t="shared" si="2"/>
        <v>648.86230258372404</v>
      </c>
      <c r="T40" s="81">
        <f t="shared" si="3"/>
        <v>9.6722183608524734E-2</v>
      </c>
    </row>
    <row r="41" spans="1:20" x14ac:dyDescent="0.25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12636.148644406247</v>
      </c>
      <c r="D41" s="26">
        <f t="shared" si="0"/>
        <v>80028.941414572866</v>
      </c>
      <c r="F41" s="44">
        <f>F40*(1-'MORTALITY RATES MALE'!D100/1000)</f>
        <v>3.6298378212799652E-2</v>
      </c>
      <c r="G41" s="64">
        <f>(1-DATA!$C$12)*$G40</f>
        <v>2.0793096884310488E-3</v>
      </c>
      <c r="I41" s="58">
        <f>(D41-DATA!$C$11*((1+DATA!$C$10)^A41))*F41*G40*DATA!$C$12</f>
        <v>1.065357581457127</v>
      </c>
      <c r="J41" s="47">
        <f>MAX(D41,$D$3)*F40*('MORTALITY RATES MALE'!D100/1000)*G40</f>
        <v>3.0338843187745361</v>
      </c>
      <c r="K41" s="47">
        <v>0</v>
      </c>
      <c r="L41" s="60">
        <f>D40*EXP('EIOPA RATES'!Q49)*DATA!$C$15*G41*F41</f>
        <v>8.6465459108107406E-2</v>
      </c>
      <c r="M41" s="47">
        <f>DATA!$C$13*((1+DATA!$C$10)^A41)*F41*G41</f>
        <v>8.0090854994577156E-3</v>
      </c>
      <c r="N41" s="47">
        <f t="shared" si="1"/>
        <v>4.1937164448392279</v>
      </c>
      <c r="O41" s="26">
        <f>N41*'EIOPA RATES'!G49</f>
        <v>1.4964083315491823</v>
      </c>
      <c r="Q41" s="83">
        <f>B40*EXP('EIOPA RATES'!Q49)*(DATA!$C$14-DATA!$C$15)</f>
        <v>551.27028850852037</v>
      </c>
      <c r="R41" s="85">
        <f>C40*EXP('EIOPA RATES'!Q49)*(DATA!$C$14-DATA!$C$15)</f>
        <v>103.36317909534759</v>
      </c>
      <c r="S41" s="60">
        <f t="shared" si="2"/>
        <v>654.62545851836853</v>
      </c>
      <c r="T41" s="81">
        <f t="shared" si="3"/>
        <v>5.8127328571496689E-2</v>
      </c>
    </row>
    <row r="42" spans="1:20" x14ac:dyDescent="0.25">
      <c r="A42" s="53">
        <v>39</v>
      </c>
      <c r="B42" s="44">
        <f>$B41*EXP('EIOPA RATES'!Q50)*(1-DATA!$C$14)</f>
        <v>68005.35184484144</v>
      </c>
      <c r="C42" s="47">
        <f>$C41*EXP('EIOPA RATES'!Q50)*(1-DATA!$C$14)</f>
        <v>12751.003470907777</v>
      </c>
      <c r="D42" s="26">
        <f t="shared" si="0"/>
        <v>80756.355315749213</v>
      </c>
      <c r="F42" s="44">
        <f>F41*(1-'MORTALITY RATES MALE'!D101/1000)</f>
        <v>2.4642309427137556E-2</v>
      </c>
      <c r="G42" s="64">
        <f>(1-DATA!$C$12)*$G41</f>
        <v>1.7674132351663914E-3</v>
      </c>
      <c r="I42" s="58">
        <f>(D42-DATA!$C$11*((1+DATA!$C$10)^A42))*F42*G41*DATA!$C$12</f>
        <v>0.62034838750113841</v>
      </c>
      <c r="J42" s="47">
        <f>MAX(D42,$D$3)*F41*('MORTALITY RATES MALE'!D101/1000)*G41</f>
        <v>1.9572576040679168</v>
      </c>
      <c r="K42" s="47">
        <v>0</v>
      </c>
      <c r="L42" s="60">
        <f>D41*EXP('EIOPA RATES'!Q50)*DATA!$C$15*G42*F42</f>
        <v>5.0348368314612167E-2</v>
      </c>
      <c r="M42" s="47">
        <f>DATA!$C$13*((1+DATA!$C$10)^A42)*F42*G42</f>
        <v>4.7140720119720394E-3</v>
      </c>
      <c r="N42" s="47">
        <f t="shared" si="1"/>
        <v>2.6326684318956395</v>
      </c>
      <c r="O42" s="26">
        <f>N42*'EIOPA RATES'!G50</f>
        <v>0.91045070743831857</v>
      </c>
      <c r="Q42" s="83">
        <f>B41*EXP('EIOPA RATES'!Q50)*(DATA!$C$14-DATA!$C$15)</f>
        <v>556.28099668581945</v>
      </c>
      <c r="R42" s="85">
        <f>C41*EXP('EIOPA RATES'!Q50)*(DATA!$C$14-DATA!$C$15)</f>
        <v>104.3026868785912</v>
      </c>
      <c r="S42" s="60">
        <f t="shared" si="2"/>
        <v>660.57896949239864</v>
      </c>
      <c r="T42" s="81">
        <f t="shared" si="3"/>
        <v>3.3847401020143553E-2</v>
      </c>
    </row>
    <row r="43" spans="1:20" x14ac:dyDescent="0.25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12869.651489857657</v>
      </c>
      <c r="D43" s="26">
        <f t="shared" si="0"/>
        <v>81507.792769098465</v>
      </c>
      <c r="F43" s="44">
        <f>F42*(1-'MORTALITY RATES MALE'!D102/1000)</f>
        <v>1.6151421236759757E-2</v>
      </c>
      <c r="G43" s="64">
        <f>(1-DATA!$C$12)*$G42</f>
        <v>1.5023012498914326E-3</v>
      </c>
      <c r="I43" s="58">
        <f>(D43-DATA!$C$11*((1+DATA!$C$10)^A43))*F43*G42*DATA!$C$12</f>
        <v>0.34882200542250846</v>
      </c>
      <c r="J43" s="47">
        <f>MAX(D43,$D$3)*F42*('MORTALITY RATES MALE'!D102/1000)*G42</f>
        <v>1.2231799608985456</v>
      </c>
      <c r="K43" s="47">
        <v>0</v>
      </c>
      <c r="L43" s="60">
        <f>D42*EXP('EIOPA RATES'!Q51)*DATA!$C$15*G43*F43</f>
        <v>2.8311057117264841E-2</v>
      </c>
      <c r="M43" s="47">
        <f>DATA!$C$13*((1+DATA!$C$10)^A43)*F43*G43</f>
        <v>2.6788268748835064E-3</v>
      </c>
      <c r="N43" s="47">
        <f t="shared" si="1"/>
        <v>1.6029918503132023</v>
      </c>
      <c r="O43" s="26">
        <f>N43*'EIOPA RATES'!G51</f>
        <v>0.53716538460283436</v>
      </c>
      <c r="Q43" s="83">
        <f>B42*EXP('EIOPA RATES'!Q51)*(DATA!$C$14-DATA!$C$15)</f>
        <v>561.45718837824779</v>
      </c>
      <c r="R43" s="85">
        <f>C42*EXP('EIOPA RATES'!Q51)*(DATA!$C$14-DATA!$C$15)</f>
        <v>105.27322282092152</v>
      </c>
      <c r="S43" s="60">
        <f t="shared" si="2"/>
        <v>666.72773237229444</v>
      </c>
      <c r="T43" s="81">
        <f t="shared" si="3"/>
        <v>1.9032566969754777E-2</v>
      </c>
    </row>
    <row r="44" spans="1:20" x14ac:dyDescent="0.25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12986.996885254668</v>
      </c>
      <c r="D44" s="26">
        <f t="shared" si="0"/>
        <v>82250.980273279551</v>
      </c>
      <c r="F44" s="44">
        <f>F43*(1-'MORTALITY RATES MALE'!D103/1000)</f>
        <v>1.0104321696063135E-2</v>
      </c>
      <c r="G44" s="64">
        <f>(1-DATA!$C$12)*$G43</f>
        <v>1.2769560624077175E-3</v>
      </c>
      <c r="I44" s="58">
        <f>(D44-DATA!$C$11*((1+DATA!$C$10)^A44))*F44*G43*DATA!$C$12</f>
        <v>0.18717965058458377</v>
      </c>
      <c r="J44" s="47">
        <f>MAX(D44,$D$3)*F43*('MORTALITY RATES MALE'!D103/1000)*G43</f>
        <v>0.74721439290900005</v>
      </c>
      <c r="K44" s="47">
        <v>0</v>
      </c>
      <c r="L44" s="60">
        <f>D43*EXP('EIOPA RATES'!Q52)*DATA!$C$15*G44*F44</f>
        <v>1.5191945103227763E-2</v>
      </c>
      <c r="M44" s="47">
        <f>DATA!$C$13*((1+DATA!$C$10)^A44)*F44*G44</f>
        <v>1.4529817701980801E-3</v>
      </c>
      <c r="N44" s="47">
        <f t="shared" si="1"/>
        <v>0.95103897036700957</v>
      </c>
      <c r="O44" s="26">
        <f>N44*'EIOPA RATES'!G52</f>
        <v>0.30886729327324453</v>
      </c>
      <c r="Q44" s="83">
        <f>B43*EXP('EIOPA RATES'!Q52)*(DATA!$C$14-DATA!$C$15)</f>
        <v>566.57655123128723</v>
      </c>
      <c r="R44" s="85">
        <f>C43*EXP('EIOPA RATES'!Q52)*(DATA!$C$14-DATA!$C$15)</f>
        <v>106.23310335586639</v>
      </c>
      <c r="S44" s="60">
        <f t="shared" si="2"/>
        <v>672.80820160538349</v>
      </c>
      <c r="T44" s="81">
        <f t="shared" si="3"/>
        <v>1.0213050282425981E-2</v>
      </c>
    </row>
    <row r="45" spans="1:20" x14ac:dyDescent="0.25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13113.314486771707</v>
      </c>
      <c r="D45" s="26">
        <f t="shared" si="0"/>
        <v>83050.99174955413</v>
      </c>
      <c r="F45" s="44">
        <f>F44*(1-'MORTALITY RATES MALE'!D104/1000)</f>
        <v>5.9619600361381104E-3</v>
      </c>
      <c r="G45" s="64">
        <f>(1-DATA!$C$12)*$G44</f>
        <v>1.08541265304656E-3</v>
      </c>
      <c r="I45" s="58">
        <f>(D45-DATA!$C$11*((1+DATA!$C$10)^A45))*F45*G44*DATA!$C$12</f>
        <v>9.4789617983074267E-2</v>
      </c>
      <c r="J45" s="47">
        <f>MAX(D45,$D$3)*F44*('MORTALITY RATES MALE'!D104/1000)*G44</f>
        <v>0.43930767491298223</v>
      </c>
      <c r="K45" s="47">
        <v>0</v>
      </c>
      <c r="L45" s="60">
        <f>D44*EXP('EIOPA RATES'!Q53)*DATA!$C$15*G45*F45</f>
        <v>7.6933934677785752E-3</v>
      </c>
      <c r="M45" s="47">
        <f>DATA!$C$13*((1+DATA!$C$10)^A45)*F45*G45</f>
        <v>7.4329491015833122E-4</v>
      </c>
      <c r="N45" s="47">
        <f t="shared" si="1"/>
        <v>0.54253398127399333</v>
      </c>
      <c r="O45" s="26">
        <f>N45*'EIOPA RATES'!G53</f>
        <v>0.17066154327304564</v>
      </c>
      <c r="Q45" s="83">
        <f>B44*EXP('EIOPA RATES'!Q53)*(DATA!$C$14-DATA!$C$15)</f>
        <v>572.08733957286222</v>
      </c>
      <c r="R45" s="85">
        <f>C44*EXP('EIOPA RATES'!Q53)*(DATA!$C$14-DATA!$C$15)</f>
        <v>107.26637616991169</v>
      </c>
      <c r="S45" s="60">
        <f t="shared" si="2"/>
        <v>679.35297244786375</v>
      </c>
      <c r="T45" s="81">
        <f t="shared" si="3"/>
        <v>5.1720235632121848E-3</v>
      </c>
    </row>
    <row r="46" spans="1:20" x14ac:dyDescent="0.25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13238.150131520639</v>
      </c>
      <c r="D46" s="26">
        <f t="shared" si="0"/>
        <v>83841.617499630695</v>
      </c>
      <c r="F46" s="44">
        <f>F45*(1-'MORTALITY RATES MALE'!D105/1000)</f>
        <v>3.3207961794132334E-3</v>
      </c>
      <c r="G46" s="64">
        <f>(1-DATA!$C$12)*$G45</f>
        <v>9.2260075508957592E-4</v>
      </c>
      <c r="I46" s="58">
        <f>(D46-DATA!$C$11*((1+DATA!$C$10)^A46))*F46*G45*DATA!$C$12</f>
        <v>4.5304901300246628E-2</v>
      </c>
      <c r="J46" s="47">
        <f>MAX(D46,$D$3)*F45*('MORTALITY RATES MALE'!D105/1000)*G45</f>
        <v>0.24035318072847422</v>
      </c>
      <c r="K46" s="47">
        <v>0</v>
      </c>
      <c r="L46" s="60">
        <f>D45*EXP('EIOPA RATES'!Q54)*DATA!$C$15*G46*F46</f>
        <v>3.6770950449709306E-3</v>
      </c>
      <c r="M46" s="47">
        <f>DATA!$C$13*((1+DATA!$C$10)^A46)*F46*G46</f>
        <v>3.5894955273899781E-4</v>
      </c>
      <c r="N46" s="47">
        <f t="shared" si="1"/>
        <v>0.28969412662643079</v>
      </c>
      <c r="O46" s="26">
        <f>N46*'EIOPA RATES'!G54</f>
        <v>8.8282056863239616E-2</v>
      </c>
      <c r="Q46" s="83">
        <f>B45*EXP('EIOPA RATES'!Q54)*(DATA!$C$14-DATA!$C$15)</f>
        <v>577.53347540376308</v>
      </c>
      <c r="R46" s="85">
        <f>C45*EXP('EIOPA RATES'!Q54)*(DATA!$C$14-DATA!$C$15)</f>
        <v>108.28752663820561</v>
      </c>
      <c r="S46" s="60">
        <f t="shared" si="2"/>
        <v>685.82064309241593</v>
      </c>
      <c r="T46" s="81">
        <f t="shared" si="3"/>
        <v>2.4719953750779794E-3</v>
      </c>
    </row>
    <row r="47" spans="1:20" x14ac:dyDescent="0.25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13361.049658297827</v>
      </c>
      <c r="D47" s="26">
        <f t="shared" si="0"/>
        <v>84619.981169219551</v>
      </c>
      <c r="F47" s="44">
        <f>F46*(1-'MORTALITY RATES MALE'!D106/1000)</f>
        <v>1.7377387021499915E-3</v>
      </c>
      <c r="G47" s="64">
        <f>(1-DATA!$C$12)*$G46</f>
        <v>7.8421064182613946E-4</v>
      </c>
      <c r="I47" s="58">
        <f>(D47-DATA!$C$11*((1+DATA!$C$10)^A47))*F47*G46*DATA!$C$12</f>
        <v>2.0338413110834286E-2</v>
      </c>
      <c r="J47" s="47">
        <f>MAX(D47,$D$3)*F46*('MORTALITY RATES MALE'!D106/1000)*G46</f>
        <v>0.12359002311723558</v>
      </c>
      <c r="K47" s="47">
        <v>0</v>
      </c>
      <c r="L47" s="60">
        <f>D46*EXP('EIOPA RATES'!Q55)*DATA!$C$15*G47*F47</f>
        <v>1.6507424146221771E-3</v>
      </c>
      <c r="M47" s="47">
        <f>DATA!$C$13*((1+DATA!$C$10)^A47)*F47*G47</f>
        <v>1.6285262636353141E-4</v>
      </c>
      <c r="N47" s="47">
        <f t="shared" si="1"/>
        <v>0.14574203126905558</v>
      </c>
      <c r="O47" s="26">
        <f>N47*'EIOPA RATES'!G55</f>
        <v>4.3037114916109752E-2</v>
      </c>
      <c r="Q47" s="83">
        <f>B46*EXP('EIOPA RATES'!Q55)*(DATA!$C$14-DATA!$C$15)</f>
        <v>582.89514528361326</v>
      </c>
      <c r="R47" s="85">
        <f>C46*EXP('EIOPA RATES'!Q55)*(DATA!$C$14-DATA!$C$15)</f>
        <v>109.29283974067749</v>
      </c>
      <c r="S47" s="60">
        <f t="shared" si="2"/>
        <v>692.18782217166449</v>
      </c>
      <c r="T47" s="81">
        <f t="shared" si="3"/>
        <v>1.1097425386543134E-3</v>
      </c>
    </row>
    <row r="48" spans="1:20" x14ac:dyDescent="0.25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13493.350913875463</v>
      </c>
      <c r="D48" s="26">
        <f t="shared" si="0"/>
        <v>85457.88912121125</v>
      </c>
      <c r="F48" s="44">
        <f>F47*(1-'MORTALITY RATES MALE'!D107/1000)</f>
        <v>8.5008976531734395E-4</v>
      </c>
      <c r="G48" s="64">
        <f>(1-DATA!$C$12)*$G47</f>
        <v>6.6657904555221851E-4</v>
      </c>
      <c r="I48" s="58">
        <f>(D48-DATA!$C$11*((1+DATA!$C$10)^A48))*F48*G47*DATA!$C$12</f>
        <v>8.5406925125263104E-3</v>
      </c>
      <c r="J48" s="47">
        <f>MAX(D48,$D$3)*F47*('MORTALITY RATES MALE'!D107/1000)*G47</f>
        <v>5.9487556440846141E-2</v>
      </c>
      <c r="K48" s="47">
        <v>0</v>
      </c>
      <c r="L48" s="60">
        <f>D47*EXP('EIOPA RATES'!Q56)*DATA!$C$15*G48*F48</f>
        <v>6.9319877525514167E-4</v>
      </c>
      <c r="M48" s="47">
        <f>DATA!$C$13*((1+DATA!$C$10)^A48)*F48*G48</f>
        <v>6.9070751031174318E-5</v>
      </c>
      <c r="N48" s="47">
        <f t="shared" si="1"/>
        <v>6.8790518479658766E-2</v>
      </c>
      <c r="O48" s="26">
        <f>N48*'EIOPA RATES'!G56</f>
        <v>1.9671910159179337E-2</v>
      </c>
      <c r="Q48" s="83">
        <f>B47*EXP('EIOPA RATES'!Q56)*(DATA!$C$14-DATA!$C$15)</f>
        <v>588.66697920111062</v>
      </c>
      <c r="R48" s="85">
        <f>C47*EXP('EIOPA RATES'!Q56)*(DATA!$C$14-DATA!$C$15)</f>
        <v>110.37505860020826</v>
      </c>
      <c r="S48" s="60">
        <f t="shared" si="2"/>
        <v>699.04196873056787</v>
      </c>
      <c r="T48" s="81">
        <f t="shared" si="3"/>
        <v>4.6601593731882349E-4</v>
      </c>
    </row>
    <row r="49" spans="1:20" x14ac:dyDescent="0.25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13623.511613759239</v>
      </c>
      <c r="D49" s="26">
        <f t="shared" si="0"/>
        <v>86282.240220475156</v>
      </c>
      <c r="F49" s="44">
        <f>F48*(1-'MORTALITY RATES MALE'!D108/1000)</f>
        <v>3.8679189733070057E-4</v>
      </c>
      <c r="G49" s="64">
        <f>(1-DATA!$C$12)*$G48</f>
        <v>5.665921887193857E-4</v>
      </c>
      <c r="I49" s="58">
        <f>(D49-DATA!$C$11*((1+DATA!$C$10)^A49))*F49*G48*DATA!$C$12</f>
        <v>3.3349651602222934E-3</v>
      </c>
      <c r="J49" s="47">
        <f>MAX(D49,$D$3)*F48*('MORTALITY RATES MALE'!D108/1000)*G48</f>
        <v>2.6646082693293958E-2</v>
      </c>
      <c r="K49" s="47">
        <v>0</v>
      </c>
      <c r="L49" s="60">
        <f>D48*EXP('EIOPA RATES'!Q57)*DATA!$C$15*G49*F49</f>
        <v>2.7068148101026633E-4</v>
      </c>
      <c r="M49" s="47">
        <f>DATA!$C$13*((1+DATA!$C$10)^A49)*F49*G49</f>
        <v>2.7247449477115824E-5</v>
      </c>
      <c r="N49" s="47">
        <f t="shared" si="1"/>
        <v>3.0278976784003632E-2</v>
      </c>
      <c r="O49" s="26">
        <f>N49*'EIOPA RATES'!G57</f>
        <v>8.3874268969861866E-3</v>
      </c>
      <c r="Q49" s="83">
        <f>B48*EXP('EIOPA RATES'!Q57)*(DATA!$C$14-DATA!$C$15)</f>
        <v>594.34542827579469</v>
      </c>
      <c r="R49" s="85">
        <f>C48*EXP('EIOPA RATES'!Q57)*(DATA!$C$14-DATA!$C$15)</f>
        <v>111.43976780171155</v>
      </c>
      <c r="S49" s="60">
        <f t="shared" si="2"/>
        <v>705.78516883005682</v>
      </c>
      <c r="T49" s="81">
        <f t="shared" si="3"/>
        <v>1.8197073651117515E-4</v>
      </c>
    </row>
    <row r="50" spans="1:20" x14ac:dyDescent="0.25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13757.330991556499</v>
      </c>
      <c r="D50" s="26">
        <f t="shared" si="0"/>
        <v>87129.762946524468</v>
      </c>
      <c r="F50" s="44">
        <f>F49*(1-'MORTALITY RATES MALE'!D109/1000)</f>
        <v>1.6284281962035426E-4</v>
      </c>
      <c r="G50" s="64">
        <f>(1-DATA!$C$12)*$G49</f>
        <v>4.8160336041147783E-4</v>
      </c>
      <c r="I50" s="58">
        <f>(D50-DATA!$C$11*((1+DATA!$C$10)^A50))*F50*G49*DATA!$C$12</f>
        <v>1.2051582231994288E-3</v>
      </c>
      <c r="J50" s="47">
        <f>MAX(D50,$D$3)*F49*('MORTALITY RATES MALE'!D109/1000)*G49</f>
        <v>1.1055703769398247E-2</v>
      </c>
      <c r="K50" s="47">
        <v>0</v>
      </c>
      <c r="L50" s="60">
        <f>D49*EXP('EIOPA RATES'!Q58)*DATA!$C$15*G50*F50</f>
        <v>9.781688657336164E-5</v>
      </c>
      <c r="M50" s="47">
        <f>DATA!$C$13*((1+DATA!$C$10)^A50)*F50*G50</f>
        <v>9.9457193320818528E-6</v>
      </c>
      <c r="N50" s="47">
        <f t="shared" si="1"/>
        <v>1.236862459850312E-2</v>
      </c>
      <c r="O50" s="26">
        <f>N50*'EIOPA RATES'!G58</f>
        <v>3.3182010488862529E-3</v>
      </c>
      <c r="Q50" s="83">
        <f>B49*EXP('EIOPA RATES'!Q58)*(DATA!$C$14-DATA!$C$15)</f>
        <v>600.18349247417552</v>
      </c>
      <c r="R50" s="85">
        <f>C49*EXP('EIOPA RATES'!Q58)*(DATA!$C$14-DATA!$C$15)</f>
        <v>112.53440483890795</v>
      </c>
      <c r="S50" s="60">
        <f t="shared" si="2"/>
        <v>712.71788736736414</v>
      </c>
      <c r="T50" s="81">
        <f t="shared" si="3"/>
        <v>6.5759250560243701E-5</v>
      </c>
    </row>
    <row r="51" spans="1:20" x14ac:dyDescent="0.25">
      <c r="A51" s="53">
        <v>48</v>
      </c>
      <c r="B51" s="44">
        <f>$B50*EXP('EIOPA RATES'!Q59)*(1-DATA!$C$14)</f>
        <v>74106.08882897094</v>
      </c>
      <c r="C51" s="47">
        <f>$C50*EXP('EIOPA RATES'!Q59)*(1-DATA!$C$14)</f>
        <v>13894.891655432057</v>
      </c>
      <c r="D51" s="26">
        <f t="shared" si="0"/>
        <v>88000.980484403</v>
      </c>
      <c r="F51" s="44">
        <f>F50*(1-'MORTALITY RATES MALE'!D110/1000)</f>
        <v>6.3102952340431104E-5</v>
      </c>
      <c r="G51" s="64">
        <f>(1-DATA!$C$12)*$G50</f>
        <v>4.0936285634975616E-4</v>
      </c>
      <c r="I51" s="58">
        <f>(D51-DATA!$C$11*((1+DATA!$C$10)^A51))*F51*G50*DATA!$C$12</f>
        <v>4.0092444127636331E-4</v>
      </c>
      <c r="J51" s="47">
        <f>MAX(D51,$D$3)*F50*('MORTALITY RATES MALE'!D110/1000)*G50</f>
        <v>4.2271319595349795E-3</v>
      </c>
      <c r="K51" s="47">
        <v>0</v>
      </c>
      <c r="L51" s="60">
        <f>D50*EXP('EIOPA RATES'!Q59)*DATA!$C$15*G51*F51</f>
        <v>3.2541292966626747E-5</v>
      </c>
      <c r="M51" s="47">
        <f>DATA!$C$13*((1+DATA!$C$10)^A51)*F51*G51</f>
        <v>3.3414607326423682E-6</v>
      </c>
      <c r="N51" s="47">
        <f t="shared" si="1"/>
        <v>4.6639391545106124E-3</v>
      </c>
      <c r="O51" s="26">
        <f>N51*'EIOPA RATES'!G59</f>
        <v>1.2115798451100138E-3</v>
      </c>
      <c r="Q51" s="83">
        <f>B50*EXP('EIOPA RATES'!Q59)*(DATA!$C$14-DATA!$C$15)</f>
        <v>606.18477569710365</v>
      </c>
      <c r="R51" s="85">
        <f>C50*EXP('EIOPA RATES'!Q59)*(DATA!$C$14-DATA!$C$15)</f>
        <v>113.659645443207</v>
      </c>
      <c r="S51" s="60">
        <f t="shared" si="2"/>
        <v>719.84441779884992</v>
      </c>
      <c r="T51" s="81">
        <f t="shared" si="3"/>
        <v>2.1876499371813532E-5</v>
      </c>
    </row>
    <row r="52" spans="1:20" x14ac:dyDescent="0.25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14029.59381674732</v>
      </c>
      <c r="D52" s="26">
        <f t="shared" si="0"/>
        <v>88854.094172733006</v>
      </c>
      <c r="F52" s="44">
        <f>F51*(1-'MORTALITY RATES MALE'!D111/1000)</f>
        <v>2.2387143569922296E-5</v>
      </c>
      <c r="G52" s="64">
        <f>(1-DATA!$C$12)*$G51</f>
        <v>3.4795842789729273E-4</v>
      </c>
      <c r="I52" s="58">
        <f>(D52-DATA!$C$11*((1+DATA!$C$10)^A52))*F52*G51*DATA!$C$12</f>
        <v>1.2207248602472896E-4</v>
      </c>
      <c r="J52" s="47">
        <f>MAX(D52,$D$3)*F51*('MORTALITY RATES MALE'!D111/1000)*G51</f>
        <v>1.4809791489631967E-3</v>
      </c>
      <c r="K52" s="47">
        <v>0</v>
      </c>
      <c r="L52" s="60">
        <f>D51*EXP('EIOPA RATES'!Q60)*DATA!$C$15*G52*F52</f>
        <v>9.9081521980083745E-6</v>
      </c>
      <c r="M52" s="47">
        <f>DATA!$C$13*((1+DATA!$C$10)^A52)*F52*G52</f>
        <v>1.0277901828020027E-6</v>
      </c>
      <c r="N52" s="47">
        <f t="shared" si="1"/>
        <v>1.613987577368736E-3</v>
      </c>
      <c r="O52" s="26">
        <f>N52*'EIOPA RATES'!G60</f>
        <v>4.0611429229590662E-4</v>
      </c>
      <c r="Q52" s="83">
        <f>B51*EXP('EIOPA RATES'!Q60)*(DATA!$C$14-DATA!$C$15)</f>
        <v>612.06135260519977</v>
      </c>
      <c r="R52" s="85">
        <f>C51*EXP('EIOPA RATES'!Q60)*(DATA!$C$14-DATA!$C$15)</f>
        <v>114.76150361347499</v>
      </c>
      <c r="S52" s="60">
        <f t="shared" si="2"/>
        <v>726.82285519088464</v>
      </c>
      <c r="T52" s="81">
        <f t="shared" si="3"/>
        <v>6.6609426447041285E-6</v>
      </c>
    </row>
    <row r="53" spans="1:20" ht="15.75" thickBot="1" x14ac:dyDescent="0.3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14167.801364317234</v>
      </c>
      <c r="D53" s="76">
        <f t="shared" si="0"/>
        <v>89729.408640675785</v>
      </c>
      <c r="F53" s="44">
        <f>F52*(1-'MORTALITY RATES MALE'!D112/1000)</f>
        <v>7.2322014303359302E-6</v>
      </c>
      <c r="G53" s="64">
        <f>(1-DATA!$C$12)*$G52</f>
        <v>2.957646637126988E-4</v>
      </c>
      <c r="I53" s="58">
        <f>(D53-DATA!$C$11*((1+DATA!$C$10)^A53))*F53*G52*DATA!$C$12</f>
        <v>3.3850361557226706E-5</v>
      </c>
      <c r="J53" s="47">
        <f>MAX(D53,$D$3)*F52*('MORTALITY RATES MALE'!D112/1000)*G52</f>
        <v>4.7316917909244775E-4</v>
      </c>
      <c r="K53" s="59">
        <f>G53*F53*D53</f>
        <v>1.9193386322154425E-4</v>
      </c>
      <c r="L53" s="77">
        <f>D52*EXP('EIOPA RATES'!Q61)*DATA!$C$15*G53*F53</f>
        <v>2.7475195144188343E-6</v>
      </c>
      <c r="M53" s="47">
        <f>DATA!$C$13*((1+DATA!$C$10)^A53)*F53*G53</f>
        <v>2.8786932648231728E-7</v>
      </c>
      <c r="N53" s="48">
        <f t="shared" si="1"/>
        <v>7.0198879271211987E-4</v>
      </c>
      <c r="O53" s="76">
        <f>N53*'EIOPA RATES'!G61</f>
        <v>1.7106444699962757E-4</v>
      </c>
      <c r="Q53" s="84">
        <f>B52*EXP('EIOPA RATES'!Q61)*(DATA!$C$14-DATA!$C$15)</f>
        <v>618.09085706632754</v>
      </c>
      <c r="R53" s="86">
        <f>C52*EXP('EIOPA RATES'!Q61)*(DATA!$C$14-DATA!$C$15)</f>
        <v>115.89203569993646</v>
      </c>
      <c r="S53" s="60">
        <f t="shared" si="2"/>
        <v>733.98289247839477</v>
      </c>
      <c r="T53" s="82">
        <f t="shared" si="3"/>
        <v>1.8470719417420183E-6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MORTALITY RATES MALE+FEMALE</vt:lpstr>
      <vt:lpstr>MORTALITY RATES MALE</vt:lpstr>
      <vt:lpstr>EIOPA RATES</vt:lpstr>
      <vt:lpstr>DATA</vt:lpstr>
      <vt:lpstr>BASE CASE</vt:lpstr>
      <vt:lpstr>IR_up</vt:lpstr>
      <vt:lpstr>IR_down</vt:lpstr>
      <vt:lpstr>EQ</vt:lpstr>
      <vt:lpstr>PROP</vt:lpstr>
      <vt:lpstr>MORT</vt:lpstr>
      <vt:lpstr>LAPSE_up</vt:lpstr>
      <vt:lpstr>LAPSE_down</vt:lpstr>
      <vt:lpstr>LAPSE_mass</vt:lpstr>
      <vt:lpstr>CAT</vt:lpstr>
      <vt:lpstr>EXP</vt:lpstr>
      <vt:lpstr>BSCR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Claudio Barbieri</cp:lastModifiedBy>
  <dcterms:created xsi:type="dcterms:W3CDTF">2025-04-30T15:20:20Z</dcterms:created>
  <dcterms:modified xsi:type="dcterms:W3CDTF">2025-05-17T14:26:43Z</dcterms:modified>
</cp:coreProperties>
</file>