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Utente\Desktop\PoliMi\Magistrale\Insurance&amp;Econometrics\Insurance\Labs\Project\"/>
    </mc:Choice>
  </mc:AlternateContent>
  <xr:revisionPtr revIDLastSave="0" documentId="13_ncr:1_{8722EE5E-C8B1-4ACF-9390-0CF9D0DE95AB}" xr6:coauthVersionLast="47" xr6:coauthVersionMax="47" xr10:uidLastSave="{00000000-0000-0000-0000-000000000000}"/>
  <bookViews>
    <workbookView xWindow="11520" yWindow="0" windowWidth="11520" windowHeight="12360" tabRatio="500" firstSheet="3" activeTab="4" xr2:uid="{00000000-000D-0000-FFFF-FFFF00000000}"/>
  </bookViews>
  <sheets>
    <sheet name="MORTALITY RATES MALE+FEMALE" sheetId="1" r:id="rId1"/>
    <sheet name="MORTALITY RATES MALE" sheetId="3" r:id="rId2"/>
    <sheet name="EIOPA RATES" sheetId="4" r:id="rId3"/>
    <sheet name="DATA" sheetId="5" r:id="rId4"/>
    <sheet name="BASE CAS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6" l="1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4" i="6"/>
  <c r="P5" i="6" l="1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4" i="6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4" i="6"/>
  <c r="D3" i="6"/>
  <c r="D4" i="6" s="1"/>
  <c r="D5" i="6" s="1"/>
  <c r="D6" i="6" s="1"/>
  <c r="D7" i="6" s="1"/>
  <c r="D8" i="6" s="1"/>
  <c r="D9" i="6" s="1"/>
  <c r="D10" i="6" s="1"/>
  <c r="D11" i="6" s="1"/>
  <c r="E11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C53" i="6" s="1"/>
  <c r="E7" i="6" l="1"/>
  <c r="E4" i="6"/>
  <c r="C33" i="6"/>
  <c r="C25" i="6"/>
  <c r="C52" i="6"/>
  <c r="C20" i="6"/>
  <c r="C49" i="6"/>
  <c r="C17" i="6"/>
  <c r="C28" i="6"/>
  <c r="C44" i="6"/>
  <c r="C12" i="6"/>
  <c r="C41" i="6"/>
  <c r="C9" i="6"/>
  <c r="C36" i="6"/>
  <c r="C4" i="6"/>
  <c r="C51" i="6"/>
  <c r="C43" i="6"/>
  <c r="C35" i="6"/>
  <c r="C27" i="6"/>
  <c r="C19" i="6"/>
  <c r="C11" i="6"/>
  <c r="G11" i="6" s="1"/>
  <c r="L11" i="6" s="1"/>
  <c r="E3" i="6"/>
  <c r="E6" i="6"/>
  <c r="C50" i="6"/>
  <c r="C42" i="6"/>
  <c r="C34" i="6"/>
  <c r="C26" i="6"/>
  <c r="C18" i="6"/>
  <c r="C10" i="6"/>
  <c r="E5" i="6"/>
  <c r="C48" i="6"/>
  <c r="C40" i="6"/>
  <c r="C32" i="6"/>
  <c r="C24" i="6"/>
  <c r="C16" i="6"/>
  <c r="C8" i="6"/>
  <c r="C47" i="6"/>
  <c r="C39" i="6"/>
  <c r="C31" i="6"/>
  <c r="C23" i="6"/>
  <c r="C15" i="6"/>
  <c r="C7" i="6"/>
  <c r="G7" i="6" s="1"/>
  <c r="L7" i="6" s="1"/>
  <c r="E10" i="6"/>
  <c r="C3" i="6"/>
  <c r="C46" i="6"/>
  <c r="C38" i="6"/>
  <c r="C30" i="6"/>
  <c r="C22" i="6"/>
  <c r="C14" i="6"/>
  <c r="C6" i="6"/>
  <c r="E9" i="6"/>
  <c r="C45" i="6"/>
  <c r="C37" i="6"/>
  <c r="C29" i="6"/>
  <c r="C21" i="6"/>
  <c r="C13" i="6"/>
  <c r="C5" i="6"/>
  <c r="E8" i="6"/>
  <c r="D12" i="6"/>
  <c r="F11" i="6"/>
  <c r="F10" i="6"/>
  <c r="F9" i="6"/>
  <c r="F8" i="6"/>
  <c r="F7" i="6"/>
  <c r="T7" i="6" s="1"/>
  <c r="U7" i="6" s="1"/>
  <c r="V7" i="6" s="1"/>
  <c r="F3" i="6"/>
  <c r="F6" i="6"/>
  <c r="F5" i="6"/>
  <c r="F4" i="6"/>
  <c r="T11" i="6" l="1"/>
  <c r="U11" i="6" s="1"/>
  <c r="V11" i="6" s="1"/>
  <c r="G9" i="6"/>
  <c r="L9" i="6" s="1"/>
  <c r="T8" i="6"/>
  <c r="U8" i="6" s="1"/>
  <c r="V8" i="6" s="1"/>
  <c r="G4" i="6"/>
  <c r="L4" i="6" s="1"/>
  <c r="G6" i="6"/>
  <c r="L6" i="6" s="1"/>
  <c r="M9" i="6"/>
  <c r="M7" i="6"/>
  <c r="Q7" i="6" s="1"/>
  <c r="R7" i="6" s="1"/>
  <c r="G5" i="6"/>
  <c r="T5" i="6" s="1"/>
  <c r="U5" i="6" s="1"/>
  <c r="V5" i="6" s="1"/>
  <c r="M11" i="6"/>
  <c r="G3" i="6"/>
  <c r="L3" i="6" s="1"/>
  <c r="Q3" i="6" s="1"/>
  <c r="R3" i="6" s="1"/>
  <c r="G8" i="6"/>
  <c r="L8" i="6" s="1"/>
  <c r="D13" i="6"/>
  <c r="E12" i="6"/>
  <c r="G12" i="6" s="1"/>
  <c r="L12" i="6" s="1"/>
  <c r="G10" i="6"/>
  <c r="L10" i="6" s="1"/>
  <c r="F13" i="6"/>
  <c r="F12" i="6"/>
  <c r="T4" i="6" l="1"/>
  <c r="U4" i="6" s="1"/>
  <c r="V4" i="6" s="1"/>
  <c r="T6" i="6"/>
  <c r="U6" i="6" s="1"/>
  <c r="V6" i="6" s="1"/>
  <c r="M4" i="6"/>
  <c r="Q11" i="6"/>
  <c r="R11" i="6" s="1"/>
  <c r="M6" i="6"/>
  <c r="T12" i="6"/>
  <c r="U12" i="6" s="1"/>
  <c r="V12" i="6" s="1"/>
  <c r="Q4" i="6"/>
  <c r="R4" i="6" s="1"/>
  <c r="Q9" i="6"/>
  <c r="R9" i="6" s="1"/>
  <c r="Q6" i="6"/>
  <c r="R6" i="6" s="1"/>
  <c r="Q10" i="6"/>
  <c r="R10" i="6" s="1"/>
  <c r="L5" i="6"/>
  <c r="T10" i="6"/>
  <c r="U10" i="6" s="1"/>
  <c r="V10" i="6" s="1"/>
  <c r="T9" i="6"/>
  <c r="U9" i="6" s="1"/>
  <c r="V9" i="6" s="1"/>
  <c r="M8" i="6"/>
  <c r="M5" i="6"/>
  <c r="M10" i="6"/>
  <c r="M12" i="6"/>
  <c r="Q12" i="6" s="1"/>
  <c r="R12" i="6" s="1"/>
  <c r="D14" i="6"/>
  <c r="E13" i="6"/>
  <c r="G13" i="6" s="1"/>
  <c r="L13" i="6" s="1"/>
  <c r="Q8" i="6" l="1"/>
  <c r="R8" i="6" s="1"/>
  <c r="T13" i="6"/>
  <c r="U13" i="6" s="1"/>
  <c r="V13" i="6" s="1"/>
  <c r="Q5" i="6"/>
  <c r="R5" i="6" s="1"/>
  <c r="M13" i="6"/>
  <c r="Q13" i="6" s="1"/>
  <c r="R13" i="6" s="1"/>
  <c r="D15" i="6"/>
  <c r="E14" i="6"/>
  <c r="G14" i="6" s="1"/>
  <c r="L14" i="6" s="1"/>
  <c r="F14" i="6"/>
  <c r="T14" i="6" l="1"/>
  <c r="U14" i="6" s="1"/>
  <c r="V14" i="6" s="1"/>
  <c r="M14" i="6"/>
  <c r="Q14" i="6" s="1"/>
  <c r="R14" i="6" s="1"/>
  <c r="D16" i="6"/>
  <c r="E15" i="6"/>
  <c r="G15" i="6" s="1"/>
  <c r="L15" i="6" s="1"/>
  <c r="F15" i="6"/>
  <c r="T15" i="6" s="1"/>
  <c r="U15" i="6" s="1"/>
  <c r="V15" i="6" s="1"/>
  <c r="M15" i="6" l="1"/>
  <c r="Q15" i="6" s="1"/>
  <c r="R15" i="6" s="1"/>
  <c r="D17" i="6"/>
  <c r="E16" i="6"/>
  <c r="G16" i="6" s="1"/>
  <c r="L16" i="6" s="1"/>
  <c r="F16" i="6"/>
  <c r="T16" i="6" s="1"/>
  <c r="U16" i="6" s="1"/>
  <c r="V16" i="6" s="1"/>
  <c r="M16" i="6" l="1"/>
  <c r="Q16" i="6" s="1"/>
  <c r="R16" i="6" s="1"/>
  <c r="D18" i="6"/>
  <c r="E17" i="6"/>
  <c r="G17" i="6" s="1"/>
  <c r="L17" i="6" s="1"/>
  <c r="F17" i="6"/>
  <c r="T17" i="6" s="1"/>
  <c r="U17" i="6" s="1"/>
  <c r="V17" i="6" s="1"/>
  <c r="M17" i="6" l="1"/>
  <c r="Q17" i="6" s="1"/>
  <c r="R17" i="6" s="1"/>
  <c r="D19" i="6"/>
  <c r="E18" i="6"/>
  <c r="G18" i="6" s="1"/>
  <c r="L18" i="6" s="1"/>
  <c r="F18" i="6"/>
  <c r="T18" i="6" l="1"/>
  <c r="U18" i="6" s="1"/>
  <c r="V18" i="6" s="1"/>
  <c r="M18" i="6"/>
  <c r="Q18" i="6" s="1"/>
  <c r="R18" i="6" s="1"/>
  <c r="E19" i="6"/>
  <c r="G19" i="6" s="1"/>
  <c r="L19" i="6" s="1"/>
  <c r="F19" i="6"/>
  <c r="T19" i="6" s="1"/>
  <c r="U19" i="6" s="1"/>
  <c r="V19" i="6" s="1"/>
  <c r="D20" i="6"/>
  <c r="M19" i="6" l="1"/>
  <c r="Q19" i="6" s="1"/>
  <c r="R19" i="6" s="1"/>
  <c r="E20" i="6"/>
  <c r="G20" i="6" s="1"/>
  <c r="L20" i="6" s="1"/>
  <c r="D21" i="6"/>
  <c r="F20" i="6"/>
  <c r="T20" i="6" s="1"/>
  <c r="U20" i="6" s="1"/>
  <c r="V20" i="6" s="1"/>
  <c r="M20" i="6" l="1"/>
  <c r="Q20" i="6" s="1"/>
  <c r="R20" i="6" s="1"/>
  <c r="E21" i="6"/>
  <c r="G21" i="6" s="1"/>
  <c r="L21" i="6" s="1"/>
  <c r="D22" i="6"/>
  <c r="F21" i="6"/>
  <c r="T21" i="6" l="1"/>
  <c r="U21" i="6" s="1"/>
  <c r="V21" i="6" s="1"/>
  <c r="M21" i="6"/>
  <c r="Q21" i="6" s="1"/>
  <c r="R21" i="6" s="1"/>
  <c r="E22" i="6"/>
  <c r="G22" i="6" s="1"/>
  <c r="L22" i="6" s="1"/>
  <c r="F22" i="6"/>
  <c r="D23" i="6"/>
  <c r="T22" i="6" l="1"/>
  <c r="U22" i="6" s="1"/>
  <c r="V22" i="6" s="1"/>
  <c r="M22" i="6"/>
  <c r="Q22" i="6" s="1"/>
  <c r="R22" i="6" s="1"/>
  <c r="E23" i="6"/>
  <c r="G23" i="6" s="1"/>
  <c r="L23" i="6" s="1"/>
  <c r="F23" i="6"/>
  <c r="T23" i="6" s="1"/>
  <c r="U23" i="6" s="1"/>
  <c r="V23" i="6" s="1"/>
  <c r="D24" i="6"/>
  <c r="M23" i="6" l="1"/>
  <c r="Q23" i="6" s="1"/>
  <c r="R23" i="6" s="1"/>
  <c r="E24" i="6"/>
  <c r="G24" i="6" s="1"/>
  <c r="L24" i="6" s="1"/>
  <c r="D25" i="6"/>
  <c r="F24" i="6"/>
  <c r="T24" i="6" s="1"/>
  <c r="U24" i="6" s="1"/>
  <c r="V24" i="6" s="1"/>
  <c r="M24" i="6" l="1"/>
  <c r="Q24" i="6" s="1"/>
  <c r="R24" i="6" s="1"/>
  <c r="E25" i="6"/>
  <c r="G25" i="6" s="1"/>
  <c r="L25" i="6" s="1"/>
  <c r="F25" i="6"/>
  <c r="T25" i="6" s="1"/>
  <c r="U25" i="6" s="1"/>
  <c r="V25" i="6" s="1"/>
  <c r="D26" i="6"/>
  <c r="M25" i="6" l="1"/>
  <c r="Q25" i="6" s="1"/>
  <c r="R25" i="6" s="1"/>
  <c r="E26" i="6"/>
  <c r="G26" i="6" s="1"/>
  <c r="L26" i="6" s="1"/>
  <c r="D27" i="6"/>
  <c r="F26" i="6"/>
  <c r="T26" i="6" s="1"/>
  <c r="U26" i="6" s="1"/>
  <c r="V26" i="6" s="1"/>
  <c r="M26" i="6" l="1"/>
  <c r="E27" i="6"/>
  <c r="G27" i="6" s="1"/>
  <c r="L27" i="6" s="1"/>
  <c r="F27" i="6"/>
  <c r="D28" i="6"/>
  <c r="T27" i="6" l="1"/>
  <c r="U27" i="6" s="1"/>
  <c r="V27" i="6" s="1"/>
  <c r="Q26" i="6"/>
  <c r="R26" i="6" s="1"/>
  <c r="M27" i="6"/>
  <c r="Q27" i="6" s="1"/>
  <c r="R27" i="6" s="1"/>
  <c r="E28" i="6"/>
  <c r="G28" i="6" s="1"/>
  <c r="L28" i="6" s="1"/>
  <c r="D29" i="6"/>
  <c r="F28" i="6"/>
  <c r="T28" i="6" s="1"/>
  <c r="U28" i="6" s="1"/>
  <c r="V28" i="6" s="1"/>
  <c r="M28" i="6" l="1"/>
  <c r="E29" i="6"/>
  <c r="G29" i="6" s="1"/>
  <c r="L29" i="6" s="1"/>
  <c r="F29" i="6"/>
  <c r="D30" i="6"/>
  <c r="T29" i="6" l="1"/>
  <c r="U29" i="6" s="1"/>
  <c r="V29" i="6" s="1"/>
  <c r="Q28" i="6"/>
  <c r="R28" i="6" s="1"/>
  <c r="M29" i="6"/>
  <c r="Q29" i="6" s="1"/>
  <c r="R29" i="6" s="1"/>
  <c r="E30" i="6"/>
  <c r="G30" i="6" s="1"/>
  <c r="L30" i="6" s="1"/>
  <c r="D31" i="6"/>
  <c r="F30" i="6"/>
  <c r="T30" i="6" s="1"/>
  <c r="U30" i="6" s="1"/>
  <c r="V30" i="6" s="1"/>
  <c r="M30" i="6" l="1"/>
  <c r="Q30" i="6" s="1"/>
  <c r="R30" i="6" s="1"/>
  <c r="E31" i="6"/>
  <c r="G31" i="6" s="1"/>
  <c r="L31" i="6" s="1"/>
  <c r="D32" i="6"/>
  <c r="F31" i="6"/>
  <c r="T31" i="6" s="1"/>
  <c r="U31" i="6" s="1"/>
  <c r="V31" i="6" s="1"/>
  <c r="M31" i="6" l="1"/>
  <c r="Q31" i="6" s="1"/>
  <c r="R31" i="6" s="1"/>
  <c r="E32" i="6"/>
  <c r="G32" i="6" s="1"/>
  <c r="L32" i="6" s="1"/>
  <c r="D33" i="6"/>
  <c r="F32" i="6"/>
  <c r="T32" i="6" s="1"/>
  <c r="U32" i="6" s="1"/>
  <c r="V32" i="6" s="1"/>
  <c r="M32" i="6" l="1"/>
  <c r="Q32" i="6" s="1"/>
  <c r="R32" i="6" s="1"/>
  <c r="E33" i="6"/>
  <c r="G33" i="6" s="1"/>
  <c r="L33" i="6" s="1"/>
  <c r="D34" i="6"/>
  <c r="F33" i="6"/>
  <c r="T33" i="6" l="1"/>
  <c r="U33" i="6" s="1"/>
  <c r="V33" i="6" s="1"/>
  <c r="M33" i="6"/>
  <c r="Q33" i="6" s="1"/>
  <c r="R33" i="6" s="1"/>
  <c r="E34" i="6"/>
  <c r="G34" i="6" s="1"/>
  <c r="L34" i="6" s="1"/>
  <c r="D35" i="6"/>
  <c r="F34" i="6"/>
  <c r="T34" i="6" l="1"/>
  <c r="U34" i="6" s="1"/>
  <c r="V34" i="6" s="1"/>
  <c r="M34" i="6"/>
  <c r="Q34" i="6" s="1"/>
  <c r="R34" i="6" s="1"/>
  <c r="E35" i="6"/>
  <c r="G35" i="6" s="1"/>
  <c r="L35" i="6" s="1"/>
  <c r="D36" i="6"/>
  <c r="F35" i="6"/>
  <c r="T35" i="6" s="1"/>
  <c r="U35" i="6" s="1"/>
  <c r="V35" i="6" s="1"/>
  <c r="M35" i="6" l="1"/>
  <c r="Q35" i="6" s="1"/>
  <c r="R35" i="6" s="1"/>
  <c r="E36" i="6"/>
  <c r="G36" i="6" s="1"/>
  <c r="L36" i="6" s="1"/>
  <c r="F36" i="6"/>
  <c r="T36" i="6" s="1"/>
  <c r="U36" i="6" s="1"/>
  <c r="V36" i="6" s="1"/>
  <c r="D37" i="6"/>
  <c r="M36" i="6" l="1"/>
  <c r="E37" i="6"/>
  <c r="G37" i="6" s="1"/>
  <c r="L37" i="6" s="1"/>
  <c r="D38" i="6"/>
  <c r="F37" i="6"/>
  <c r="T37" i="6" s="1"/>
  <c r="U37" i="6" s="1"/>
  <c r="V37" i="6" s="1"/>
  <c r="Q36" i="6" l="1"/>
  <c r="R36" i="6" s="1"/>
  <c r="M37" i="6"/>
  <c r="Q37" i="6" s="1"/>
  <c r="R37" i="6" s="1"/>
  <c r="E38" i="6"/>
  <c r="G38" i="6" s="1"/>
  <c r="L38" i="6" s="1"/>
  <c r="D39" i="6"/>
  <c r="F38" i="6"/>
  <c r="T38" i="6" s="1"/>
  <c r="U38" i="6" s="1"/>
  <c r="V38" i="6" s="1"/>
  <c r="M38" i="6" l="1"/>
  <c r="Q38" i="6" s="1"/>
  <c r="R38" i="6" s="1"/>
  <c r="E39" i="6"/>
  <c r="G39" i="6" s="1"/>
  <c r="L39" i="6" s="1"/>
  <c r="D40" i="6"/>
  <c r="F39" i="6"/>
  <c r="T39" i="6" s="1"/>
  <c r="U39" i="6" s="1"/>
  <c r="V39" i="6" s="1"/>
  <c r="M39" i="6" l="1"/>
  <c r="Q39" i="6" s="1"/>
  <c r="R39" i="6" s="1"/>
  <c r="E40" i="6"/>
  <c r="G40" i="6" s="1"/>
  <c r="L40" i="6" s="1"/>
  <c r="F40" i="6"/>
  <c r="T40" i="6" s="1"/>
  <c r="U40" i="6" s="1"/>
  <c r="V40" i="6" s="1"/>
  <c r="D41" i="6"/>
  <c r="M40" i="6" l="1"/>
  <c r="Q40" i="6" s="1"/>
  <c r="R40" i="6" s="1"/>
  <c r="E41" i="6"/>
  <c r="G41" i="6" s="1"/>
  <c r="L41" i="6" s="1"/>
  <c r="F41" i="6"/>
  <c r="D42" i="6"/>
  <c r="T41" i="6" l="1"/>
  <c r="U41" i="6" s="1"/>
  <c r="V41" i="6" s="1"/>
  <c r="M41" i="6"/>
  <c r="Q41" i="6" s="1"/>
  <c r="R41" i="6" s="1"/>
  <c r="E42" i="6"/>
  <c r="G42" i="6" s="1"/>
  <c r="L42" i="6" s="1"/>
  <c r="F42" i="6"/>
  <c r="D43" i="6"/>
  <c r="T42" i="6" l="1"/>
  <c r="U42" i="6" s="1"/>
  <c r="V42" i="6" s="1"/>
  <c r="M42" i="6"/>
  <c r="Q42" i="6" s="1"/>
  <c r="R42" i="6" s="1"/>
  <c r="E43" i="6"/>
  <c r="G43" i="6" s="1"/>
  <c r="L43" i="6" s="1"/>
  <c r="D44" i="6"/>
  <c r="F43" i="6"/>
  <c r="T43" i="6" s="1"/>
  <c r="U43" i="6" s="1"/>
  <c r="V43" i="6" s="1"/>
  <c r="M43" i="6" l="1"/>
  <c r="Q43" i="6" s="1"/>
  <c r="R43" i="6" s="1"/>
  <c r="E44" i="6"/>
  <c r="G44" i="6" s="1"/>
  <c r="L44" i="6" s="1"/>
  <c r="D45" i="6"/>
  <c r="F44" i="6"/>
  <c r="T44" i="6" s="1"/>
  <c r="U44" i="6" s="1"/>
  <c r="V44" i="6" s="1"/>
  <c r="M44" i="6" l="1"/>
  <c r="Q44" i="6" s="1"/>
  <c r="R44" i="6" s="1"/>
  <c r="E45" i="6"/>
  <c r="G45" i="6" s="1"/>
  <c r="L45" i="6" s="1"/>
  <c r="D46" i="6"/>
  <c r="F45" i="6"/>
  <c r="T45" i="6" s="1"/>
  <c r="U45" i="6" s="1"/>
  <c r="V45" i="6" s="1"/>
  <c r="M45" i="6" l="1"/>
  <c r="Q45" i="6" s="1"/>
  <c r="R45" i="6" s="1"/>
  <c r="E46" i="6"/>
  <c r="G46" i="6" s="1"/>
  <c r="L46" i="6" s="1"/>
  <c r="D47" i="6"/>
  <c r="F46" i="6"/>
  <c r="T46" i="6" l="1"/>
  <c r="U46" i="6" s="1"/>
  <c r="V46" i="6" s="1"/>
  <c r="M46" i="6"/>
  <c r="Q46" i="6" s="1"/>
  <c r="R46" i="6" s="1"/>
  <c r="E47" i="6"/>
  <c r="G47" i="6" s="1"/>
  <c r="L47" i="6" s="1"/>
  <c r="F47" i="6"/>
  <c r="D48" i="6"/>
  <c r="T47" i="6" l="1"/>
  <c r="U47" i="6" s="1"/>
  <c r="V47" i="6" s="1"/>
  <c r="M47" i="6"/>
  <c r="Q47" i="6" s="1"/>
  <c r="R47" i="6" s="1"/>
  <c r="E48" i="6"/>
  <c r="G48" i="6" s="1"/>
  <c r="L48" i="6" s="1"/>
  <c r="F48" i="6"/>
  <c r="T48" i="6" s="1"/>
  <c r="U48" i="6" s="1"/>
  <c r="V48" i="6" s="1"/>
  <c r="D49" i="6"/>
  <c r="M48" i="6" l="1"/>
  <c r="Q48" i="6" s="1"/>
  <c r="R48" i="6" s="1"/>
  <c r="E49" i="6"/>
  <c r="G49" i="6" s="1"/>
  <c r="L49" i="6" s="1"/>
  <c r="D50" i="6"/>
  <c r="F49" i="6"/>
  <c r="T49" i="6" s="1"/>
  <c r="U49" i="6" s="1"/>
  <c r="V49" i="6" s="1"/>
  <c r="M49" i="6" l="1"/>
  <c r="Q49" i="6" s="1"/>
  <c r="R49" i="6" s="1"/>
  <c r="E50" i="6"/>
  <c r="G50" i="6" s="1"/>
  <c r="L50" i="6" s="1"/>
  <c r="D51" i="6"/>
  <c r="F50" i="6"/>
  <c r="T50" i="6" s="1"/>
  <c r="U50" i="6" s="1"/>
  <c r="V50" i="6" s="1"/>
  <c r="M50" i="6" l="1"/>
  <c r="Q50" i="6" s="1"/>
  <c r="R50" i="6" s="1"/>
  <c r="E51" i="6"/>
  <c r="G51" i="6" s="1"/>
  <c r="L51" i="6" s="1"/>
  <c r="D52" i="6"/>
  <c r="F51" i="6"/>
  <c r="T51" i="6" s="1"/>
  <c r="U51" i="6" s="1"/>
  <c r="V51" i="6" s="1"/>
  <c r="M51" i="6" l="1"/>
  <c r="Q51" i="6" s="1"/>
  <c r="R51" i="6" s="1"/>
  <c r="E52" i="6"/>
  <c r="G52" i="6" s="1"/>
  <c r="L52" i="6" s="1"/>
  <c r="D53" i="6"/>
  <c r="F52" i="6"/>
  <c r="T52" i="6" s="1"/>
  <c r="U52" i="6" s="1"/>
  <c r="V52" i="6" s="1"/>
  <c r="M52" i="6" l="1"/>
  <c r="Q52" i="6" s="1"/>
  <c r="R52" i="6" s="1"/>
  <c r="F53" i="6"/>
  <c r="E53" i="6"/>
  <c r="G53" i="6" s="1"/>
  <c r="L53" i="6" s="1"/>
  <c r="T53" i="6" l="1"/>
  <c r="U53" i="6" s="1"/>
  <c r="V53" i="6" s="1"/>
  <c r="AA17" i="6" s="1"/>
  <c r="M53" i="6"/>
  <c r="Q53" i="6" s="1"/>
  <c r="R53" i="6" s="1"/>
  <c r="N53" i="6"/>
  <c r="AA14" i="6" l="1"/>
  <c r="AA11" i="6"/>
  <c r="AA12" i="6" s="1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L12" i="4"/>
  <c r="M12" i="4"/>
  <c r="N12" i="4"/>
  <c r="S12" i="4" s="1"/>
  <c r="Q12" i="4"/>
  <c r="R12" i="4"/>
  <c r="L13" i="4"/>
  <c r="M13" i="4"/>
  <c r="R13" i="4" s="1"/>
  <c r="N13" i="4"/>
  <c r="S13" i="4" s="1"/>
  <c r="Q13" i="4"/>
  <c r="L14" i="4"/>
  <c r="Q14" i="4" s="1"/>
  <c r="M14" i="4"/>
  <c r="R14" i="4" s="1"/>
  <c r="N14" i="4"/>
  <c r="S14" i="4" s="1"/>
  <c r="R15" i="4"/>
  <c r="Q16" i="4"/>
  <c r="S16" i="4"/>
  <c r="Q18" i="4"/>
  <c r="S18" i="4"/>
  <c r="R19" i="4"/>
  <c r="S20" i="4"/>
  <c r="R21" i="4"/>
  <c r="Q22" i="4"/>
  <c r="R23" i="4"/>
  <c r="Q24" i="4"/>
  <c r="S24" i="4"/>
  <c r="Q26" i="4"/>
  <c r="S26" i="4"/>
  <c r="R27" i="4"/>
  <c r="S28" i="4"/>
  <c r="R29" i="4"/>
  <c r="Q30" i="4"/>
  <c r="R31" i="4"/>
  <c r="Q32" i="4"/>
  <c r="S32" i="4"/>
  <c r="Q34" i="4"/>
  <c r="S34" i="4"/>
  <c r="R35" i="4"/>
  <c r="S36" i="4"/>
  <c r="R37" i="4"/>
  <c r="Q38" i="4"/>
  <c r="R39" i="4"/>
  <c r="Q40" i="4"/>
  <c r="S40" i="4"/>
  <c r="Q42" i="4"/>
  <c r="S42" i="4"/>
  <c r="R43" i="4"/>
  <c r="S44" i="4"/>
  <c r="R45" i="4"/>
  <c r="Q46" i="4"/>
  <c r="R47" i="4"/>
  <c r="Q48" i="4"/>
  <c r="S48" i="4"/>
  <c r="Q50" i="4"/>
  <c r="S50" i="4"/>
  <c r="R51" i="4"/>
  <c r="S52" i="4"/>
  <c r="R53" i="4"/>
  <c r="Q54" i="4"/>
  <c r="R55" i="4"/>
  <c r="Q56" i="4"/>
  <c r="S56" i="4"/>
  <c r="Q58" i="4"/>
  <c r="S58" i="4"/>
  <c r="R59" i="4"/>
  <c r="S60" i="4"/>
  <c r="R61" i="4"/>
  <c r="Q62" i="4"/>
  <c r="R63" i="4"/>
  <c r="Q64" i="4"/>
  <c r="S64" i="4"/>
  <c r="Q66" i="4"/>
  <c r="S66" i="4"/>
  <c r="R67" i="4"/>
  <c r="S68" i="4"/>
  <c r="R69" i="4"/>
  <c r="Q70" i="4"/>
  <c r="R71" i="4"/>
  <c r="Q72" i="4"/>
  <c r="S72" i="4"/>
  <c r="Q74" i="4"/>
  <c r="S74" i="4"/>
  <c r="R75" i="4"/>
  <c r="S76" i="4"/>
  <c r="R77" i="4"/>
  <c r="Q78" i="4"/>
  <c r="R79" i="4"/>
  <c r="Q80" i="4"/>
  <c r="S80" i="4"/>
  <c r="Q82" i="4"/>
  <c r="S82" i="4"/>
  <c r="R83" i="4"/>
  <c r="S84" i="4"/>
  <c r="R85" i="4"/>
  <c r="Q86" i="4"/>
  <c r="R87" i="4"/>
  <c r="Q88" i="4"/>
  <c r="S88" i="4"/>
  <c r="Q90" i="4"/>
  <c r="S90" i="4"/>
  <c r="R91" i="4"/>
  <c r="S92" i="4"/>
  <c r="R93" i="4"/>
  <c r="Q94" i="4"/>
  <c r="R95" i="4"/>
  <c r="Q96" i="4"/>
  <c r="S96" i="4"/>
  <c r="Q98" i="4"/>
  <c r="S98" i="4"/>
  <c r="R99" i="4"/>
  <c r="S100" i="4"/>
  <c r="R101" i="4"/>
  <c r="Q102" i="4"/>
  <c r="R103" i="4"/>
  <c r="Q104" i="4"/>
  <c r="S104" i="4"/>
  <c r="Q106" i="4"/>
  <c r="S106" i="4"/>
  <c r="R107" i="4"/>
  <c r="S108" i="4"/>
  <c r="R109" i="4"/>
  <c r="Q110" i="4"/>
  <c r="R111" i="4"/>
  <c r="Q112" i="4"/>
  <c r="S112" i="4"/>
  <c r="Q114" i="4"/>
  <c r="S114" i="4"/>
  <c r="R115" i="4"/>
  <c r="S116" i="4"/>
  <c r="R117" i="4"/>
  <c r="Q118" i="4"/>
  <c r="R119" i="4"/>
  <c r="Q120" i="4"/>
  <c r="S120" i="4"/>
  <c r="Q122" i="4"/>
  <c r="S122" i="4"/>
  <c r="R123" i="4"/>
  <c r="S124" i="4"/>
  <c r="R125" i="4"/>
  <c r="Q126" i="4"/>
  <c r="R127" i="4"/>
  <c r="Q128" i="4"/>
  <c r="S128" i="4"/>
  <c r="Q130" i="4"/>
  <c r="S130" i="4"/>
  <c r="R131" i="4"/>
  <c r="S132" i="4"/>
  <c r="R133" i="4"/>
  <c r="Q134" i="4"/>
  <c r="R135" i="4"/>
  <c r="Q136" i="4"/>
  <c r="S136" i="4"/>
  <c r="Q138" i="4"/>
  <c r="S138" i="4"/>
  <c r="R139" i="4"/>
  <c r="S140" i="4"/>
  <c r="R141" i="4"/>
  <c r="Q142" i="4"/>
  <c r="R143" i="4"/>
  <c r="Q144" i="4"/>
  <c r="S144" i="4"/>
  <c r="Q146" i="4"/>
  <c r="S146" i="4"/>
  <c r="R147" i="4"/>
  <c r="S148" i="4"/>
  <c r="R149" i="4"/>
  <c r="Q150" i="4"/>
  <c r="R151" i="4"/>
  <c r="Q152" i="4"/>
  <c r="S152" i="4"/>
  <c r="Q154" i="4"/>
  <c r="S154" i="4"/>
  <c r="R155" i="4"/>
  <c r="S156" i="4"/>
  <c r="R157" i="4"/>
  <c r="Q158" i="4"/>
  <c r="R159" i="4"/>
  <c r="Q160" i="4"/>
  <c r="S160" i="4"/>
  <c r="L15" i="4"/>
  <c r="Q15" i="4" s="1"/>
  <c r="M15" i="4"/>
  <c r="N15" i="4"/>
  <c r="S15" i="4" s="1"/>
  <c r="L16" i="4"/>
  <c r="M16" i="4"/>
  <c r="R16" i="4" s="1"/>
  <c r="N16" i="4"/>
  <c r="L17" i="4"/>
  <c r="Q17" i="4" s="1"/>
  <c r="M17" i="4"/>
  <c r="R17" i="4" s="1"/>
  <c r="N17" i="4"/>
  <c r="S17" i="4" s="1"/>
  <c r="L18" i="4"/>
  <c r="M18" i="4"/>
  <c r="R18" i="4" s="1"/>
  <c r="N18" i="4"/>
  <c r="L19" i="4"/>
  <c r="Q19" i="4" s="1"/>
  <c r="M19" i="4"/>
  <c r="N19" i="4"/>
  <c r="S19" i="4" s="1"/>
  <c r="L20" i="4"/>
  <c r="Q20" i="4" s="1"/>
  <c r="M20" i="4"/>
  <c r="R20" i="4" s="1"/>
  <c r="N20" i="4"/>
  <c r="L21" i="4"/>
  <c r="Q21" i="4" s="1"/>
  <c r="M21" i="4"/>
  <c r="N21" i="4"/>
  <c r="S21" i="4" s="1"/>
  <c r="L22" i="4"/>
  <c r="M22" i="4"/>
  <c r="R22" i="4" s="1"/>
  <c r="N22" i="4"/>
  <c r="S22" i="4" s="1"/>
  <c r="L23" i="4"/>
  <c r="Q23" i="4" s="1"/>
  <c r="M23" i="4"/>
  <c r="N23" i="4"/>
  <c r="S23" i="4" s="1"/>
  <c r="L24" i="4"/>
  <c r="M24" i="4"/>
  <c r="R24" i="4" s="1"/>
  <c r="N24" i="4"/>
  <c r="L25" i="4"/>
  <c r="Q25" i="4" s="1"/>
  <c r="M25" i="4"/>
  <c r="R25" i="4" s="1"/>
  <c r="N25" i="4"/>
  <c r="S25" i="4" s="1"/>
  <c r="L26" i="4"/>
  <c r="M26" i="4"/>
  <c r="R26" i="4" s="1"/>
  <c r="N26" i="4"/>
  <c r="L27" i="4"/>
  <c r="Q27" i="4" s="1"/>
  <c r="M27" i="4"/>
  <c r="N27" i="4"/>
  <c r="S27" i="4" s="1"/>
  <c r="L28" i="4"/>
  <c r="Q28" i="4" s="1"/>
  <c r="M28" i="4"/>
  <c r="R28" i="4" s="1"/>
  <c r="N28" i="4"/>
  <c r="L29" i="4"/>
  <c r="Q29" i="4" s="1"/>
  <c r="M29" i="4"/>
  <c r="N29" i="4"/>
  <c r="S29" i="4" s="1"/>
  <c r="L30" i="4"/>
  <c r="M30" i="4"/>
  <c r="R30" i="4" s="1"/>
  <c r="N30" i="4"/>
  <c r="S30" i="4" s="1"/>
  <c r="L31" i="4"/>
  <c r="Q31" i="4" s="1"/>
  <c r="M31" i="4"/>
  <c r="N31" i="4"/>
  <c r="S31" i="4" s="1"/>
  <c r="L32" i="4"/>
  <c r="M32" i="4"/>
  <c r="R32" i="4" s="1"/>
  <c r="N32" i="4"/>
  <c r="L33" i="4"/>
  <c r="Q33" i="4" s="1"/>
  <c r="M33" i="4"/>
  <c r="R33" i="4" s="1"/>
  <c r="N33" i="4"/>
  <c r="S33" i="4" s="1"/>
  <c r="L34" i="4"/>
  <c r="M34" i="4"/>
  <c r="R34" i="4" s="1"/>
  <c r="N34" i="4"/>
  <c r="L35" i="4"/>
  <c r="Q35" i="4" s="1"/>
  <c r="M35" i="4"/>
  <c r="N35" i="4"/>
  <c r="S35" i="4" s="1"/>
  <c r="L36" i="4"/>
  <c r="Q36" i="4" s="1"/>
  <c r="M36" i="4"/>
  <c r="R36" i="4" s="1"/>
  <c r="N36" i="4"/>
  <c r="L37" i="4"/>
  <c r="Q37" i="4" s="1"/>
  <c r="M37" i="4"/>
  <c r="N37" i="4"/>
  <c r="S37" i="4" s="1"/>
  <c r="L38" i="4"/>
  <c r="M38" i="4"/>
  <c r="R38" i="4" s="1"/>
  <c r="N38" i="4"/>
  <c r="S38" i="4" s="1"/>
  <c r="L39" i="4"/>
  <c r="Q39" i="4" s="1"/>
  <c r="M39" i="4"/>
  <c r="N39" i="4"/>
  <c r="S39" i="4" s="1"/>
  <c r="L40" i="4"/>
  <c r="M40" i="4"/>
  <c r="R40" i="4" s="1"/>
  <c r="N40" i="4"/>
  <c r="L41" i="4"/>
  <c r="Q41" i="4" s="1"/>
  <c r="M41" i="4"/>
  <c r="R41" i="4" s="1"/>
  <c r="N41" i="4"/>
  <c r="S41" i="4" s="1"/>
  <c r="L42" i="4"/>
  <c r="M42" i="4"/>
  <c r="R42" i="4" s="1"/>
  <c r="N42" i="4"/>
  <c r="L43" i="4"/>
  <c r="Q43" i="4" s="1"/>
  <c r="M43" i="4"/>
  <c r="N43" i="4"/>
  <c r="S43" i="4" s="1"/>
  <c r="L44" i="4"/>
  <c r="Q44" i="4" s="1"/>
  <c r="M44" i="4"/>
  <c r="R44" i="4" s="1"/>
  <c r="N44" i="4"/>
  <c r="L45" i="4"/>
  <c r="Q45" i="4" s="1"/>
  <c r="M45" i="4"/>
  <c r="N45" i="4"/>
  <c r="S45" i="4" s="1"/>
  <c r="L46" i="4"/>
  <c r="M46" i="4"/>
  <c r="R46" i="4" s="1"/>
  <c r="N46" i="4"/>
  <c r="S46" i="4" s="1"/>
  <c r="L47" i="4"/>
  <c r="Q47" i="4" s="1"/>
  <c r="M47" i="4"/>
  <c r="N47" i="4"/>
  <c r="S47" i="4" s="1"/>
  <c r="L48" i="4"/>
  <c r="M48" i="4"/>
  <c r="R48" i="4" s="1"/>
  <c r="N48" i="4"/>
  <c r="L49" i="4"/>
  <c r="Q49" i="4" s="1"/>
  <c r="M49" i="4"/>
  <c r="R49" i="4" s="1"/>
  <c r="N49" i="4"/>
  <c r="S49" i="4" s="1"/>
  <c r="L50" i="4"/>
  <c r="M50" i="4"/>
  <c r="R50" i="4" s="1"/>
  <c r="N50" i="4"/>
  <c r="L51" i="4"/>
  <c r="Q51" i="4" s="1"/>
  <c r="M51" i="4"/>
  <c r="N51" i="4"/>
  <c r="S51" i="4" s="1"/>
  <c r="L52" i="4"/>
  <c r="Q52" i="4" s="1"/>
  <c r="M52" i="4"/>
  <c r="R52" i="4" s="1"/>
  <c r="N52" i="4"/>
  <c r="L53" i="4"/>
  <c r="Q53" i="4" s="1"/>
  <c r="M53" i="4"/>
  <c r="N53" i="4"/>
  <c r="S53" i="4" s="1"/>
  <c r="L54" i="4"/>
  <c r="M54" i="4"/>
  <c r="R54" i="4" s="1"/>
  <c r="N54" i="4"/>
  <c r="S54" i="4" s="1"/>
  <c r="L55" i="4"/>
  <c r="Q55" i="4" s="1"/>
  <c r="M55" i="4"/>
  <c r="N55" i="4"/>
  <c r="S55" i="4" s="1"/>
  <c r="L56" i="4"/>
  <c r="M56" i="4"/>
  <c r="R56" i="4" s="1"/>
  <c r="N56" i="4"/>
  <c r="L57" i="4"/>
  <c r="Q57" i="4" s="1"/>
  <c r="M57" i="4"/>
  <c r="R57" i="4" s="1"/>
  <c r="N57" i="4"/>
  <c r="S57" i="4" s="1"/>
  <c r="L58" i="4"/>
  <c r="M58" i="4"/>
  <c r="R58" i="4" s="1"/>
  <c r="N58" i="4"/>
  <c r="L59" i="4"/>
  <c r="Q59" i="4" s="1"/>
  <c r="M59" i="4"/>
  <c r="N59" i="4"/>
  <c r="S59" i="4" s="1"/>
  <c r="L60" i="4"/>
  <c r="Q60" i="4" s="1"/>
  <c r="M60" i="4"/>
  <c r="R60" i="4" s="1"/>
  <c r="N60" i="4"/>
  <c r="L61" i="4"/>
  <c r="Q61" i="4" s="1"/>
  <c r="M61" i="4"/>
  <c r="N61" i="4"/>
  <c r="S61" i="4" s="1"/>
  <c r="L62" i="4"/>
  <c r="M62" i="4"/>
  <c r="R62" i="4" s="1"/>
  <c r="N62" i="4"/>
  <c r="S62" i="4" s="1"/>
  <c r="L63" i="4"/>
  <c r="Q63" i="4" s="1"/>
  <c r="M63" i="4"/>
  <c r="N63" i="4"/>
  <c r="S63" i="4" s="1"/>
  <c r="L64" i="4"/>
  <c r="M64" i="4"/>
  <c r="R64" i="4" s="1"/>
  <c r="N64" i="4"/>
  <c r="L65" i="4"/>
  <c r="Q65" i="4" s="1"/>
  <c r="M65" i="4"/>
  <c r="R65" i="4" s="1"/>
  <c r="N65" i="4"/>
  <c r="S65" i="4" s="1"/>
  <c r="L66" i="4"/>
  <c r="M66" i="4"/>
  <c r="R66" i="4" s="1"/>
  <c r="N66" i="4"/>
  <c r="L67" i="4"/>
  <c r="Q67" i="4" s="1"/>
  <c r="M67" i="4"/>
  <c r="N67" i="4"/>
  <c r="S67" i="4" s="1"/>
  <c r="L68" i="4"/>
  <c r="Q68" i="4" s="1"/>
  <c r="M68" i="4"/>
  <c r="R68" i="4" s="1"/>
  <c r="N68" i="4"/>
  <c r="L69" i="4"/>
  <c r="Q69" i="4" s="1"/>
  <c r="M69" i="4"/>
  <c r="N69" i="4"/>
  <c r="S69" i="4" s="1"/>
  <c r="L70" i="4"/>
  <c r="M70" i="4"/>
  <c r="R70" i="4" s="1"/>
  <c r="N70" i="4"/>
  <c r="S70" i="4" s="1"/>
  <c r="L71" i="4"/>
  <c r="Q71" i="4" s="1"/>
  <c r="M71" i="4"/>
  <c r="N71" i="4"/>
  <c r="S71" i="4" s="1"/>
  <c r="L72" i="4"/>
  <c r="M72" i="4"/>
  <c r="R72" i="4" s="1"/>
  <c r="N72" i="4"/>
  <c r="L73" i="4"/>
  <c r="Q73" i="4" s="1"/>
  <c r="M73" i="4"/>
  <c r="R73" i="4" s="1"/>
  <c r="N73" i="4"/>
  <c r="S73" i="4" s="1"/>
  <c r="L74" i="4"/>
  <c r="M74" i="4"/>
  <c r="R74" i="4" s="1"/>
  <c r="N74" i="4"/>
  <c r="L75" i="4"/>
  <c r="Q75" i="4" s="1"/>
  <c r="M75" i="4"/>
  <c r="N75" i="4"/>
  <c r="S75" i="4" s="1"/>
  <c r="L76" i="4"/>
  <c r="Q76" i="4" s="1"/>
  <c r="M76" i="4"/>
  <c r="R76" i="4" s="1"/>
  <c r="N76" i="4"/>
  <c r="L77" i="4"/>
  <c r="Q77" i="4" s="1"/>
  <c r="M77" i="4"/>
  <c r="N77" i="4"/>
  <c r="S77" i="4" s="1"/>
  <c r="L78" i="4"/>
  <c r="M78" i="4"/>
  <c r="R78" i="4" s="1"/>
  <c r="N78" i="4"/>
  <c r="S78" i="4" s="1"/>
  <c r="L79" i="4"/>
  <c r="Q79" i="4" s="1"/>
  <c r="M79" i="4"/>
  <c r="N79" i="4"/>
  <c r="S79" i="4" s="1"/>
  <c r="L80" i="4"/>
  <c r="M80" i="4"/>
  <c r="R80" i="4" s="1"/>
  <c r="N80" i="4"/>
  <c r="L81" i="4"/>
  <c r="Q81" i="4" s="1"/>
  <c r="M81" i="4"/>
  <c r="R81" i="4" s="1"/>
  <c r="N81" i="4"/>
  <c r="S81" i="4" s="1"/>
  <c r="L82" i="4"/>
  <c r="M82" i="4"/>
  <c r="R82" i="4" s="1"/>
  <c r="N82" i="4"/>
  <c r="L83" i="4"/>
  <c r="Q83" i="4" s="1"/>
  <c r="M83" i="4"/>
  <c r="N83" i="4"/>
  <c r="S83" i="4" s="1"/>
  <c r="L84" i="4"/>
  <c r="Q84" i="4" s="1"/>
  <c r="M84" i="4"/>
  <c r="R84" i="4" s="1"/>
  <c r="N84" i="4"/>
  <c r="L85" i="4"/>
  <c r="Q85" i="4" s="1"/>
  <c r="M85" i="4"/>
  <c r="N85" i="4"/>
  <c r="S85" i="4" s="1"/>
  <c r="L86" i="4"/>
  <c r="M86" i="4"/>
  <c r="R86" i="4" s="1"/>
  <c r="N86" i="4"/>
  <c r="S86" i="4" s="1"/>
  <c r="L87" i="4"/>
  <c r="Q87" i="4" s="1"/>
  <c r="M87" i="4"/>
  <c r="N87" i="4"/>
  <c r="S87" i="4" s="1"/>
  <c r="L88" i="4"/>
  <c r="M88" i="4"/>
  <c r="R88" i="4" s="1"/>
  <c r="N88" i="4"/>
  <c r="L89" i="4"/>
  <c r="Q89" i="4" s="1"/>
  <c r="M89" i="4"/>
  <c r="R89" i="4" s="1"/>
  <c r="N89" i="4"/>
  <c r="S89" i="4" s="1"/>
  <c r="L90" i="4"/>
  <c r="M90" i="4"/>
  <c r="R90" i="4" s="1"/>
  <c r="N90" i="4"/>
  <c r="L91" i="4"/>
  <c r="Q91" i="4" s="1"/>
  <c r="M91" i="4"/>
  <c r="N91" i="4"/>
  <c r="S91" i="4" s="1"/>
  <c r="L92" i="4"/>
  <c r="Q92" i="4" s="1"/>
  <c r="M92" i="4"/>
  <c r="R92" i="4" s="1"/>
  <c r="N92" i="4"/>
  <c r="L93" i="4"/>
  <c r="Q93" i="4" s="1"/>
  <c r="M93" i="4"/>
  <c r="N93" i="4"/>
  <c r="S93" i="4" s="1"/>
  <c r="L94" i="4"/>
  <c r="M94" i="4"/>
  <c r="R94" i="4" s="1"/>
  <c r="N94" i="4"/>
  <c r="S94" i="4" s="1"/>
  <c r="L95" i="4"/>
  <c r="Q95" i="4" s="1"/>
  <c r="M95" i="4"/>
  <c r="N95" i="4"/>
  <c r="S95" i="4" s="1"/>
  <c r="L96" i="4"/>
  <c r="M96" i="4"/>
  <c r="R96" i="4" s="1"/>
  <c r="N96" i="4"/>
  <c r="L97" i="4"/>
  <c r="Q97" i="4" s="1"/>
  <c r="M97" i="4"/>
  <c r="R97" i="4" s="1"/>
  <c r="N97" i="4"/>
  <c r="S97" i="4" s="1"/>
  <c r="L98" i="4"/>
  <c r="M98" i="4"/>
  <c r="R98" i="4" s="1"/>
  <c r="N98" i="4"/>
  <c r="L99" i="4"/>
  <c r="Q99" i="4" s="1"/>
  <c r="M99" i="4"/>
  <c r="N99" i="4"/>
  <c r="S99" i="4" s="1"/>
  <c r="L100" i="4"/>
  <c r="Q100" i="4" s="1"/>
  <c r="M100" i="4"/>
  <c r="R100" i="4" s="1"/>
  <c r="N100" i="4"/>
  <c r="L101" i="4"/>
  <c r="Q101" i="4" s="1"/>
  <c r="M101" i="4"/>
  <c r="N101" i="4"/>
  <c r="S101" i="4" s="1"/>
  <c r="L102" i="4"/>
  <c r="M102" i="4"/>
  <c r="R102" i="4" s="1"/>
  <c r="N102" i="4"/>
  <c r="S102" i="4" s="1"/>
  <c r="L103" i="4"/>
  <c r="Q103" i="4" s="1"/>
  <c r="M103" i="4"/>
  <c r="N103" i="4"/>
  <c r="S103" i="4" s="1"/>
  <c r="L104" i="4"/>
  <c r="M104" i="4"/>
  <c r="R104" i="4" s="1"/>
  <c r="N104" i="4"/>
  <c r="L105" i="4"/>
  <c r="Q105" i="4" s="1"/>
  <c r="M105" i="4"/>
  <c r="R105" i="4" s="1"/>
  <c r="N105" i="4"/>
  <c r="S105" i="4" s="1"/>
  <c r="L106" i="4"/>
  <c r="M106" i="4"/>
  <c r="R106" i="4" s="1"/>
  <c r="N106" i="4"/>
  <c r="L107" i="4"/>
  <c r="Q107" i="4" s="1"/>
  <c r="M107" i="4"/>
  <c r="N107" i="4"/>
  <c r="S107" i="4" s="1"/>
  <c r="L108" i="4"/>
  <c r="Q108" i="4" s="1"/>
  <c r="M108" i="4"/>
  <c r="R108" i="4" s="1"/>
  <c r="N108" i="4"/>
  <c r="L109" i="4"/>
  <c r="Q109" i="4" s="1"/>
  <c r="M109" i="4"/>
  <c r="N109" i="4"/>
  <c r="S109" i="4" s="1"/>
  <c r="L110" i="4"/>
  <c r="M110" i="4"/>
  <c r="R110" i="4" s="1"/>
  <c r="N110" i="4"/>
  <c r="S110" i="4" s="1"/>
  <c r="L111" i="4"/>
  <c r="Q111" i="4" s="1"/>
  <c r="M111" i="4"/>
  <c r="N111" i="4"/>
  <c r="S111" i="4" s="1"/>
  <c r="L112" i="4"/>
  <c r="M112" i="4"/>
  <c r="R112" i="4" s="1"/>
  <c r="N112" i="4"/>
  <c r="L113" i="4"/>
  <c r="Q113" i="4" s="1"/>
  <c r="M113" i="4"/>
  <c r="R113" i="4" s="1"/>
  <c r="N113" i="4"/>
  <c r="S113" i="4" s="1"/>
  <c r="L114" i="4"/>
  <c r="M114" i="4"/>
  <c r="R114" i="4" s="1"/>
  <c r="N114" i="4"/>
  <c r="L115" i="4"/>
  <c r="Q115" i="4" s="1"/>
  <c r="M115" i="4"/>
  <c r="N115" i="4"/>
  <c r="S115" i="4" s="1"/>
  <c r="L116" i="4"/>
  <c r="Q116" i="4" s="1"/>
  <c r="M116" i="4"/>
  <c r="R116" i="4" s="1"/>
  <c r="N116" i="4"/>
  <c r="L117" i="4"/>
  <c r="Q117" i="4" s="1"/>
  <c r="M117" i="4"/>
  <c r="N117" i="4"/>
  <c r="S117" i="4" s="1"/>
  <c r="L118" i="4"/>
  <c r="M118" i="4"/>
  <c r="R118" i="4" s="1"/>
  <c r="N118" i="4"/>
  <c r="S118" i="4" s="1"/>
  <c r="L119" i="4"/>
  <c r="Q119" i="4" s="1"/>
  <c r="M119" i="4"/>
  <c r="N119" i="4"/>
  <c r="S119" i="4" s="1"/>
  <c r="L120" i="4"/>
  <c r="M120" i="4"/>
  <c r="R120" i="4" s="1"/>
  <c r="N120" i="4"/>
  <c r="L121" i="4"/>
  <c r="Q121" i="4" s="1"/>
  <c r="M121" i="4"/>
  <c r="R121" i="4" s="1"/>
  <c r="N121" i="4"/>
  <c r="S121" i="4" s="1"/>
  <c r="L122" i="4"/>
  <c r="M122" i="4"/>
  <c r="R122" i="4" s="1"/>
  <c r="N122" i="4"/>
  <c r="L123" i="4"/>
  <c r="Q123" i="4" s="1"/>
  <c r="M123" i="4"/>
  <c r="N123" i="4"/>
  <c r="S123" i="4" s="1"/>
  <c r="L124" i="4"/>
  <c r="Q124" i="4" s="1"/>
  <c r="M124" i="4"/>
  <c r="R124" i="4" s="1"/>
  <c r="N124" i="4"/>
  <c r="L125" i="4"/>
  <c r="Q125" i="4" s="1"/>
  <c r="M125" i="4"/>
  <c r="N125" i="4"/>
  <c r="S125" i="4" s="1"/>
  <c r="L126" i="4"/>
  <c r="M126" i="4"/>
  <c r="R126" i="4" s="1"/>
  <c r="N126" i="4"/>
  <c r="S126" i="4" s="1"/>
  <c r="L127" i="4"/>
  <c r="Q127" i="4" s="1"/>
  <c r="M127" i="4"/>
  <c r="N127" i="4"/>
  <c r="S127" i="4" s="1"/>
  <c r="L128" i="4"/>
  <c r="M128" i="4"/>
  <c r="R128" i="4" s="1"/>
  <c r="N128" i="4"/>
  <c r="L129" i="4"/>
  <c r="Q129" i="4" s="1"/>
  <c r="M129" i="4"/>
  <c r="R129" i="4" s="1"/>
  <c r="N129" i="4"/>
  <c r="S129" i="4" s="1"/>
  <c r="L130" i="4"/>
  <c r="M130" i="4"/>
  <c r="R130" i="4" s="1"/>
  <c r="N130" i="4"/>
  <c r="L131" i="4"/>
  <c r="Q131" i="4" s="1"/>
  <c r="M131" i="4"/>
  <c r="N131" i="4"/>
  <c r="S131" i="4" s="1"/>
  <c r="L132" i="4"/>
  <c r="Q132" i="4" s="1"/>
  <c r="M132" i="4"/>
  <c r="R132" i="4" s="1"/>
  <c r="N132" i="4"/>
  <c r="L133" i="4"/>
  <c r="Q133" i="4" s="1"/>
  <c r="M133" i="4"/>
  <c r="N133" i="4"/>
  <c r="S133" i="4" s="1"/>
  <c r="L134" i="4"/>
  <c r="M134" i="4"/>
  <c r="R134" i="4" s="1"/>
  <c r="N134" i="4"/>
  <c r="S134" i="4" s="1"/>
  <c r="L135" i="4"/>
  <c r="Q135" i="4" s="1"/>
  <c r="M135" i="4"/>
  <c r="N135" i="4"/>
  <c r="S135" i="4" s="1"/>
  <c r="L136" i="4"/>
  <c r="M136" i="4"/>
  <c r="R136" i="4" s="1"/>
  <c r="N136" i="4"/>
  <c r="L137" i="4"/>
  <c r="Q137" i="4" s="1"/>
  <c r="M137" i="4"/>
  <c r="R137" i="4" s="1"/>
  <c r="N137" i="4"/>
  <c r="S137" i="4" s="1"/>
  <c r="L138" i="4"/>
  <c r="M138" i="4"/>
  <c r="R138" i="4" s="1"/>
  <c r="N138" i="4"/>
  <c r="L139" i="4"/>
  <c r="Q139" i="4" s="1"/>
  <c r="M139" i="4"/>
  <c r="N139" i="4"/>
  <c r="S139" i="4" s="1"/>
  <c r="L140" i="4"/>
  <c r="Q140" i="4" s="1"/>
  <c r="M140" i="4"/>
  <c r="R140" i="4" s="1"/>
  <c r="N140" i="4"/>
  <c r="L141" i="4"/>
  <c r="Q141" i="4" s="1"/>
  <c r="M141" i="4"/>
  <c r="N141" i="4"/>
  <c r="S141" i="4" s="1"/>
  <c r="L142" i="4"/>
  <c r="M142" i="4"/>
  <c r="R142" i="4" s="1"/>
  <c r="N142" i="4"/>
  <c r="S142" i="4" s="1"/>
  <c r="L143" i="4"/>
  <c r="Q143" i="4" s="1"/>
  <c r="M143" i="4"/>
  <c r="N143" i="4"/>
  <c r="S143" i="4" s="1"/>
  <c r="L144" i="4"/>
  <c r="M144" i="4"/>
  <c r="R144" i="4" s="1"/>
  <c r="N144" i="4"/>
  <c r="L145" i="4"/>
  <c r="Q145" i="4" s="1"/>
  <c r="M145" i="4"/>
  <c r="R145" i="4" s="1"/>
  <c r="N145" i="4"/>
  <c r="S145" i="4" s="1"/>
  <c r="L146" i="4"/>
  <c r="M146" i="4"/>
  <c r="R146" i="4" s="1"/>
  <c r="N146" i="4"/>
  <c r="L147" i="4"/>
  <c r="Q147" i="4" s="1"/>
  <c r="M147" i="4"/>
  <c r="N147" i="4"/>
  <c r="S147" i="4" s="1"/>
  <c r="L148" i="4"/>
  <c r="Q148" i="4" s="1"/>
  <c r="M148" i="4"/>
  <c r="R148" i="4" s="1"/>
  <c r="N148" i="4"/>
  <c r="L149" i="4"/>
  <c r="Q149" i="4" s="1"/>
  <c r="M149" i="4"/>
  <c r="N149" i="4"/>
  <c r="S149" i="4" s="1"/>
  <c r="L150" i="4"/>
  <c r="M150" i="4"/>
  <c r="R150" i="4" s="1"/>
  <c r="N150" i="4"/>
  <c r="S150" i="4" s="1"/>
  <c r="L151" i="4"/>
  <c r="Q151" i="4" s="1"/>
  <c r="M151" i="4"/>
  <c r="N151" i="4"/>
  <c r="S151" i="4" s="1"/>
  <c r="L152" i="4"/>
  <c r="M152" i="4"/>
  <c r="R152" i="4" s="1"/>
  <c r="N152" i="4"/>
  <c r="L153" i="4"/>
  <c r="Q153" i="4" s="1"/>
  <c r="M153" i="4"/>
  <c r="R153" i="4" s="1"/>
  <c r="N153" i="4"/>
  <c r="S153" i="4" s="1"/>
  <c r="L154" i="4"/>
  <c r="M154" i="4"/>
  <c r="R154" i="4" s="1"/>
  <c r="N154" i="4"/>
  <c r="L155" i="4"/>
  <c r="Q155" i="4" s="1"/>
  <c r="M155" i="4"/>
  <c r="N155" i="4"/>
  <c r="S155" i="4" s="1"/>
  <c r="L156" i="4"/>
  <c r="Q156" i="4" s="1"/>
  <c r="M156" i="4"/>
  <c r="R156" i="4" s="1"/>
  <c r="N156" i="4"/>
  <c r="L157" i="4"/>
  <c r="Q157" i="4" s="1"/>
  <c r="M157" i="4"/>
  <c r="N157" i="4"/>
  <c r="S157" i="4" s="1"/>
  <c r="L158" i="4"/>
  <c r="M158" i="4"/>
  <c r="R158" i="4" s="1"/>
  <c r="N158" i="4"/>
  <c r="S158" i="4" s="1"/>
  <c r="L159" i="4"/>
  <c r="Q159" i="4" s="1"/>
  <c r="M159" i="4"/>
  <c r="N159" i="4"/>
  <c r="S159" i="4" s="1"/>
  <c r="L160" i="4"/>
  <c r="M160" i="4"/>
  <c r="R160" i="4" s="1"/>
  <c r="N160" i="4"/>
  <c r="L161" i="4"/>
  <c r="Q161" i="4" s="1"/>
  <c r="M161" i="4"/>
  <c r="R161" i="4" s="1"/>
  <c r="N161" i="4"/>
  <c r="S161" i="4" s="1"/>
</calcChain>
</file>

<file path=xl/sharedStrings.xml><?xml version="1.0" encoding="utf-8"?>
<sst xmlns="http://schemas.openxmlformats.org/spreadsheetml/2006/main" count="335" uniqueCount="74">
  <si>
    <t>Tavole di mortalità della popolazione residente Italia - Maschi e femmine - Anno 2024</t>
  </si>
  <si>
    <t>Età  x</t>
  </si>
  <si>
    <t>Sopravviventi  lx</t>
  </si>
  <si>
    <t>Decessi  dx</t>
  </si>
  <si>
    <t>Probabilità di morte (per mille)  qx</t>
  </si>
  <si>
    <t>Anni vissuti  Lx</t>
  </si>
  <si>
    <t>Probabilità prospettive di sopravvivenza  Px</t>
  </si>
  <si>
    <t>Speranza di vita  ex</t>
  </si>
  <si>
    <t>Note</t>
  </si>
  <si>
    <t>s</t>
  </si>
  <si>
    <t>Note: s = stima</t>
  </si>
  <si>
    <t>Tavole di mortalità della popolazione residente Italia - Maschi - Anno 2024</t>
  </si>
  <si>
    <t>Euro</t>
  </si>
  <si>
    <t>EUR_31_03_2025_SWP_LLP_20_EXT_40_UFR_3.30</t>
  </si>
  <si>
    <t>Main menu</t>
  </si>
  <si>
    <t>Coupon_freq</t>
  </si>
  <si>
    <t>LLP</t>
  </si>
  <si>
    <t>Convergence</t>
  </si>
  <si>
    <t>UFR</t>
  </si>
  <si>
    <t>alpha</t>
  </si>
  <si>
    <t>CRA</t>
  </si>
  <si>
    <t>VA</t>
  </si>
  <si>
    <t>RFR_spot_no_VA</t>
  </si>
  <si>
    <t>Spot_NO_VA_shock_UP</t>
  </si>
  <si>
    <t>Spot_NO_VA_shock_DOWN</t>
  </si>
  <si>
    <t/>
  </si>
  <si>
    <t xml:space="preserve">BASE </t>
  </si>
  <si>
    <t>shock_UP</t>
  </si>
  <si>
    <t>shock_DOWN</t>
  </si>
  <si>
    <t>DISCOUNTS</t>
  </si>
  <si>
    <t>FORWARD DISCOUNTS</t>
  </si>
  <si>
    <t>FORWARD RATES (CONTINUOUSLY COMPOUNDED)</t>
  </si>
  <si>
    <t>x</t>
  </si>
  <si>
    <t>F0 (=C0)</t>
  </si>
  <si>
    <t>T - years</t>
  </si>
  <si>
    <t>INFLATION - annual</t>
  </si>
  <si>
    <t>LAPSE - penalty</t>
  </si>
  <si>
    <t>REGULAR REDUCTION - RD</t>
  </si>
  <si>
    <t>COMMISSION - COMM</t>
  </si>
  <si>
    <t>EQUITY - F0 percentage</t>
  </si>
  <si>
    <t>PROPERTY - F0 percentage</t>
  </si>
  <si>
    <t>SIGMAGBM_EQ</t>
  </si>
  <si>
    <t>SIGMAGBM_PROP</t>
  </si>
  <si>
    <t>LAPSE - flat annual rate</t>
  </si>
  <si>
    <t xml:space="preserve">EXPENSE - per policy and per year </t>
  </si>
  <si>
    <t>INSURED - type</t>
  </si>
  <si>
    <t>INSURED - number</t>
  </si>
  <si>
    <t>male</t>
  </si>
  <si>
    <t>CONTRACT DATA</t>
  </si>
  <si>
    <t>POLICYHOLDER INFORMATION</t>
  </si>
  <si>
    <t>ASSET SIMULATION</t>
  </si>
  <si>
    <t>PROPERTY</t>
  </si>
  <si>
    <t>ASSETS</t>
  </si>
  <si>
    <t>EQUITY_TOT</t>
  </si>
  <si>
    <t>EQUITY_DED</t>
  </si>
  <si>
    <t>PROPERTY_DED</t>
  </si>
  <si>
    <t>ASSETS_DED</t>
  </si>
  <si>
    <t>PROBABILITIES</t>
  </si>
  <si>
    <t>LAPSE</t>
  </si>
  <si>
    <t>LIABILITIES</t>
  </si>
  <si>
    <t>DEATH</t>
  </si>
  <si>
    <t>END</t>
  </si>
  <si>
    <t>EXPENSES</t>
  </si>
  <si>
    <t>TOTAL</t>
  </si>
  <si>
    <t>TOTAL DISCOUNTED</t>
  </si>
  <si>
    <t>LIAB</t>
  </si>
  <si>
    <t>LIAB DISCOUNTED</t>
  </si>
  <si>
    <t>BOF</t>
  </si>
  <si>
    <t>DURATION</t>
  </si>
  <si>
    <t>PVFP</t>
  </si>
  <si>
    <t>SURVIVAL_PROB (given man aged 60, iP60, i=0, 1,2,…)</t>
  </si>
  <si>
    <t>NONLAPSE_PROB (non lapse up to year i=0, 1,2…)</t>
  </si>
  <si>
    <t>PROFITS (DA CONTROLLARECOME CALCOLARLI)</t>
  </si>
  <si>
    <t>COMM (MATTE AGGIUNGE ESPONENTE STRANO)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</si>
</sst>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%"/>
    <numFmt numFmtId="165" formatCode="_-* #,##0_-;\-* #,##0_-;_-* &quot;-&quot;??_-;_-@_-"/>
    <numFmt numFmtId="166" formatCode="0.0"/>
    <numFmt numFmtId="167" formatCode="_-* #,##0.00\ _€_-;\-* #,##0.00\ _€_-;_-* &quot;-&quot;??\ _€_-;_-@_-"/>
    <numFmt numFmtId="168" formatCode="_-* #,##0.00000\ _€_-;\-* #,##0.00000\ _€_-;_-* &quot;-&quot;??\ _€_-;_-@_-"/>
  </numFmts>
  <fonts count="12" x14ac:knownFonts="1">
    <font>
      <sz val="11"/>
      <name val="Calibri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color rgb="FF000099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0"/>
      <name val="Verdana"/>
      <family val="2"/>
    </font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99"/>
        <bgColor indexed="64"/>
      </patternFill>
    </fill>
    <fill>
      <patternFill patternType="darkUp">
        <bgColor theme="0" tint="-0.14993743705557422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</cellStyleXfs>
  <cellXfs count="83">
    <xf numFmtId="0" fontId="0" fillId="0" borderId="0" xfId="0"/>
    <xf numFmtId="0" fontId="4" fillId="0" borderId="0" xfId="0" applyFont="1"/>
    <xf numFmtId="1" fontId="0" fillId="0" borderId="0" xfId="0" applyNumberFormat="1"/>
    <xf numFmtId="0" fontId="5" fillId="2" borderId="0" xfId="0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6" fillId="6" borderId="0" xfId="1" applyFont="1" applyFill="1" applyAlignment="1">
      <alignment horizontal="center" vertical="center"/>
    </xf>
    <xf numFmtId="164" fontId="3" fillId="7" borderId="0" xfId="2" applyNumberFormat="1" applyFont="1" applyFill="1"/>
    <xf numFmtId="164" fontId="3" fillId="7" borderId="1" xfId="2" applyNumberFormat="1" applyFont="1" applyFill="1" applyBorder="1"/>
    <xf numFmtId="0" fontId="0" fillId="2" borderId="0" xfId="0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3" fillId="3" borderId="0" xfId="1" applyFill="1"/>
    <xf numFmtId="0" fontId="3" fillId="3" borderId="0" xfId="1" applyFill="1" applyAlignment="1">
      <alignment horizontal="center" vertical="center" wrapText="1"/>
    </xf>
    <xf numFmtId="0" fontId="3" fillId="3" borderId="1" xfId="1" applyFill="1" applyBorder="1"/>
    <xf numFmtId="0" fontId="6" fillId="3" borderId="0" xfId="1" applyFont="1" applyFill="1" applyAlignment="1">
      <alignment horizontal="right"/>
    </xf>
    <xf numFmtId="0" fontId="8" fillId="5" borderId="0" xfId="3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164" fontId="2" fillId="7" borderId="0" xfId="4" applyNumberFormat="1" applyFont="1" applyFill="1"/>
    <xf numFmtId="164" fontId="2" fillId="7" borderId="1" xfId="4" applyNumberFormat="1" applyFont="1" applyFill="1" applyBorder="1"/>
    <xf numFmtId="0" fontId="2" fillId="2" borderId="0" xfId="1" applyFont="1" applyFill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9" fontId="0" fillId="0" borderId="0" xfId="4" applyFont="1"/>
    <xf numFmtId="10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9" fontId="0" fillId="0" borderId="11" xfId="0" applyNumberFormat="1" applyBorder="1"/>
    <xf numFmtId="166" fontId="0" fillId="0" borderId="11" xfId="0" applyNumberFormat="1" applyBorder="1"/>
    <xf numFmtId="165" fontId="0" fillId="0" borderId="11" xfId="5" applyNumberFormat="1" applyFont="1" applyBorder="1"/>
    <xf numFmtId="10" fontId="0" fillId="0" borderId="11" xfId="0" applyNumberFormat="1" applyBorder="1"/>
    <xf numFmtId="10" fontId="0" fillId="0" borderId="13" xfId="0" applyNumberFormat="1" applyBorder="1"/>
    <xf numFmtId="43" fontId="0" fillId="0" borderId="11" xfId="5" applyFont="1" applyBorder="1"/>
    <xf numFmtId="167" fontId="0" fillId="0" borderId="0" xfId="0" applyNumberFormat="1"/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7" xfId="0" applyBorder="1"/>
    <xf numFmtId="0" fontId="0" fillId="0" borderId="28" xfId="0" applyBorder="1"/>
    <xf numFmtId="0" fontId="10" fillId="12" borderId="21" xfId="0" applyFont="1" applyFill="1" applyBorder="1" applyAlignment="1">
      <alignment horizontal="center" vertical="center"/>
    </xf>
    <xf numFmtId="0" fontId="10" fillId="12" borderId="22" xfId="0" applyFont="1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4" xfId="0" applyFill="1" applyBorder="1"/>
    <xf numFmtId="0" fontId="3" fillId="12" borderId="4" xfId="1" applyFill="1" applyBorder="1"/>
    <xf numFmtId="0" fontId="3" fillId="12" borderId="20" xfId="1" applyFill="1" applyBorder="1"/>
    <xf numFmtId="0" fontId="3" fillId="12" borderId="6" xfId="1" applyFill="1" applyBorder="1"/>
    <xf numFmtId="167" fontId="0" fillId="0" borderId="5" xfId="0" applyNumberFormat="1" applyBorder="1"/>
    <xf numFmtId="167" fontId="0" fillId="0" borderId="7" xfId="0" applyNumberFormat="1" applyBorder="1"/>
    <xf numFmtId="0" fontId="0" fillId="8" borderId="17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167" fontId="0" fillId="0" borderId="25" xfId="0" applyNumberFormat="1" applyBorder="1"/>
    <xf numFmtId="168" fontId="0" fillId="0" borderId="28" xfId="0" applyNumberFormat="1" applyBorder="1"/>
    <xf numFmtId="167" fontId="0" fillId="0" borderId="27" xfId="0" applyNumberFormat="1" applyBorder="1"/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1" fillId="11" borderId="2" xfId="0" applyFont="1" applyFill="1" applyBorder="1" applyAlignment="1">
      <alignment horizontal="center" wrapText="1"/>
    </xf>
    <xf numFmtId="0" fontId="11" fillId="11" borderId="3" xfId="0" applyFont="1" applyFill="1" applyBorder="1" applyAlignment="1">
      <alignment horizontal="center" wrapText="1"/>
    </xf>
    <xf numFmtId="0" fontId="11" fillId="11" borderId="14" xfId="0" applyFont="1" applyFill="1" applyBorder="1" applyAlignment="1">
      <alignment horizontal="center"/>
    </xf>
    <xf numFmtId="0" fontId="11" fillId="11" borderId="15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wrapText="1"/>
    </xf>
    <xf numFmtId="0" fontId="0" fillId="14" borderId="24" xfId="0" applyFill="1" applyBorder="1" applyAlignment="1">
      <alignment horizontal="center" wrapText="1"/>
    </xf>
    <xf numFmtId="0" fontId="0" fillId="14" borderId="3" xfId="0" applyFill="1" applyBorder="1" applyAlignment="1">
      <alignment horizontal="center" wrapText="1"/>
    </xf>
  </cellXfs>
  <cellStyles count="7">
    <cellStyle name="Comma" xfId="5" builtinId="3"/>
    <cellStyle name="Hyperlink" xfId="3" builtinId="8"/>
    <cellStyle name="Normal" xfId="0" builtinId="0"/>
    <cellStyle name="Normal 2" xfId="1" xr:uid="{90B68E9A-D9AF-426C-9173-49EE869E1F96}"/>
    <cellStyle name="Normale 3" xfId="6" xr:uid="{BDCD0F30-927F-42E1-B774-2F614F4B017D}"/>
    <cellStyle name="Percent" xfId="4" builtinId="5"/>
    <cellStyle name="Percent 2" xfId="2" xr:uid="{20E97617-B557-45FC-94CE-1BBD03E8AB23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workbookViewId="0">
      <selection sqref="A1:H1"/>
    </sheetView>
  </sheetViews>
  <sheetFormatPr defaultRowHeight="14.4" x14ac:dyDescent="0.3"/>
  <cols>
    <col min="1" max="1" width="8.109375" customWidth="1"/>
    <col min="2" max="2" width="23" customWidth="1"/>
    <col min="3" max="3" width="14.88671875" customWidth="1"/>
    <col min="4" max="4" width="48.5546875" customWidth="1"/>
    <col min="5" max="5" width="21.5546875" customWidth="1"/>
    <col min="6" max="6" width="54" customWidth="1"/>
    <col min="7" max="7" width="27" customWidth="1"/>
    <col min="8" max="8" width="6" customWidth="1"/>
  </cols>
  <sheetData>
    <row r="1" spans="1:8" x14ac:dyDescent="0.3">
      <c r="A1" s="69" t="s">
        <v>0</v>
      </c>
      <c r="B1" s="70"/>
      <c r="C1" s="70"/>
      <c r="D1" s="70"/>
      <c r="E1" s="70"/>
      <c r="F1" s="70"/>
      <c r="G1" s="70"/>
      <c r="H1" s="70"/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2">
        <v>0</v>
      </c>
      <c r="B3" s="2">
        <v>100000</v>
      </c>
      <c r="C3" s="2">
        <v>257</v>
      </c>
      <c r="D3">
        <v>2.5722999999999998</v>
      </c>
      <c r="E3" s="2">
        <v>99758</v>
      </c>
      <c r="F3">
        <v>0.99974320000000005</v>
      </c>
      <c r="G3">
        <v>83.417000000000002</v>
      </c>
      <c r="H3" t="s">
        <v>9</v>
      </c>
    </row>
    <row r="4" spans="1:8" x14ac:dyDescent="0.3">
      <c r="A4" s="2">
        <v>1</v>
      </c>
      <c r="B4" s="2">
        <v>99743</v>
      </c>
      <c r="C4" s="2">
        <v>21</v>
      </c>
      <c r="D4">
        <v>0.20931</v>
      </c>
      <c r="E4" s="2">
        <v>99732</v>
      </c>
      <c r="F4">
        <v>0.99982309999999996</v>
      </c>
      <c r="G4">
        <v>82.63</v>
      </c>
      <c r="H4" t="s">
        <v>9</v>
      </c>
    </row>
    <row r="5" spans="1:8" x14ac:dyDescent="0.3">
      <c r="A5" s="2">
        <v>2</v>
      </c>
      <c r="B5" s="2">
        <v>99722</v>
      </c>
      <c r="C5" s="2">
        <v>14</v>
      </c>
      <c r="D5">
        <v>0.14446000000000001</v>
      </c>
      <c r="E5" s="2">
        <v>99715</v>
      </c>
      <c r="F5">
        <v>0.99987409999999999</v>
      </c>
      <c r="G5">
        <v>81.647999999999996</v>
      </c>
      <c r="H5" t="s">
        <v>9</v>
      </c>
    </row>
    <row r="6" spans="1:8" x14ac:dyDescent="0.3">
      <c r="A6" s="2">
        <v>3</v>
      </c>
      <c r="B6" s="2">
        <v>99707</v>
      </c>
      <c r="C6" s="2">
        <v>11</v>
      </c>
      <c r="D6">
        <v>0.10725999999999999</v>
      </c>
      <c r="E6" s="2">
        <v>99702</v>
      </c>
      <c r="F6">
        <v>0.99990230000000002</v>
      </c>
      <c r="G6">
        <v>80.659000000000006</v>
      </c>
      <c r="H6" t="s">
        <v>9</v>
      </c>
    </row>
    <row r="7" spans="1:8" x14ac:dyDescent="0.3">
      <c r="A7" s="2">
        <v>4</v>
      </c>
      <c r="B7" s="2">
        <v>99697</v>
      </c>
      <c r="C7" s="2">
        <v>9</v>
      </c>
      <c r="D7">
        <v>8.8109999999999994E-2</v>
      </c>
      <c r="E7" s="2">
        <v>99692</v>
      </c>
      <c r="F7">
        <v>0.99991280000000005</v>
      </c>
      <c r="G7">
        <v>79.668000000000006</v>
      </c>
      <c r="H7" t="s">
        <v>9</v>
      </c>
    </row>
    <row r="8" spans="1:8" x14ac:dyDescent="0.3">
      <c r="A8" s="2">
        <v>5</v>
      </c>
      <c r="B8" s="2">
        <v>99688</v>
      </c>
      <c r="C8" s="2">
        <v>9</v>
      </c>
      <c r="D8">
        <v>8.6349999999999996E-2</v>
      </c>
      <c r="E8" s="2">
        <v>99684</v>
      </c>
      <c r="F8">
        <v>0.99991359999999996</v>
      </c>
      <c r="G8">
        <v>78.674999999999997</v>
      </c>
      <c r="H8" t="s">
        <v>9</v>
      </c>
    </row>
    <row r="9" spans="1:8" x14ac:dyDescent="0.3">
      <c r="A9" s="2">
        <v>6</v>
      </c>
      <c r="B9" s="2">
        <v>99679</v>
      </c>
      <c r="C9" s="2">
        <v>9</v>
      </c>
      <c r="D9">
        <v>8.6379999999999998E-2</v>
      </c>
      <c r="E9" s="2">
        <v>99675</v>
      </c>
      <c r="F9">
        <v>0.99991600000000003</v>
      </c>
      <c r="G9">
        <v>77.682000000000002</v>
      </c>
      <c r="H9" t="s">
        <v>9</v>
      </c>
    </row>
    <row r="10" spans="1:8" x14ac:dyDescent="0.3">
      <c r="A10" s="2">
        <v>7</v>
      </c>
      <c r="B10" s="2">
        <v>99671</v>
      </c>
      <c r="C10" s="2">
        <v>8</v>
      </c>
      <c r="D10">
        <v>8.1589999999999996E-2</v>
      </c>
      <c r="E10" s="2">
        <v>99667</v>
      </c>
      <c r="F10">
        <v>0.99992020000000004</v>
      </c>
      <c r="G10">
        <v>76.688000000000002</v>
      </c>
      <c r="H10" t="s">
        <v>9</v>
      </c>
    </row>
    <row r="11" spans="1:8" x14ac:dyDescent="0.3">
      <c r="A11" s="2">
        <v>8</v>
      </c>
      <c r="B11" s="2">
        <v>99663</v>
      </c>
      <c r="C11" s="2">
        <v>8</v>
      </c>
      <c r="D11">
        <v>7.8049999999999994E-2</v>
      </c>
      <c r="E11" s="2">
        <v>99659</v>
      </c>
      <c r="F11">
        <v>0.99992369999999997</v>
      </c>
      <c r="G11">
        <v>75.694999999999993</v>
      </c>
      <c r="H11" t="s">
        <v>9</v>
      </c>
    </row>
    <row r="12" spans="1:8" x14ac:dyDescent="0.3">
      <c r="A12" s="2">
        <v>9</v>
      </c>
      <c r="B12" s="2">
        <v>99655</v>
      </c>
      <c r="C12" s="2">
        <v>7</v>
      </c>
      <c r="D12">
        <v>7.4529999999999999E-2</v>
      </c>
      <c r="E12" s="2">
        <v>99651</v>
      </c>
      <c r="F12">
        <v>0.99992630000000005</v>
      </c>
      <c r="G12">
        <v>74.7</v>
      </c>
      <c r="H12" t="s">
        <v>9</v>
      </c>
    </row>
    <row r="13" spans="1:8" x14ac:dyDescent="0.3">
      <c r="A13" s="2">
        <v>10</v>
      </c>
      <c r="B13" s="2">
        <v>99647</v>
      </c>
      <c r="C13" s="2">
        <v>7</v>
      </c>
      <c r="D13">
        <v>7.2859999999999994E-2</v>
      </c>
      <c r="E13" s="2">
        <v>99644</v>
      </c>
      <c r="F13">
        <v>0.99992579999999998</v>
      </c>
      <c r="G13">
        <v>73.706000000000003</v>
      </c>
      <c r="H13" t="s">
        <v>9</v>
      </c>
    </row>
    <row r="14" spans="1:8" x14ac:dyDescent="0.3">
      <c r="A14" s="2">
        <v>11</v>
      </c>
      <c r="B14" s="2">
        <v>99640</v>
      </c>
      <c r="C14" s="2">
        <v>8</v>
      </c>
      <c r="D14">
        <v>7.5469999999999995E-2</v>
      </c>
      <c r="E14" s="2">
        <v>99636</v>
      </c>
      <c r="F14">
        <v>0.99992040000000004</v>
      </c>
      <c r="G14">
        <v>72.710999999999999</v>
      </c>
      <c r="H14" t="s">
        <v>9</v>
      </c>
    </row>
    <row r="15" spans="1:8" x14ac:dyDescent="0.3">
      <c r="A15" s="2">
        <v>12</v>
      </c>
      <c r="B15" s="2">
        <v>99633</v>
      </c>
      <c r="C15" s="2">
        <v>8</v>
      </c>
      <c r="D15">
        <v>8.3629999999999996E-2</v>
      </c>
      <c r="E15" s="2">
        <v>99629</v>
      </c>
      <c r="F15">
        <v>0.99990690000000004</v>
      </c>
      <c r="G15">
        <v>71.716999999999999</v>
      </c>
      <c r="H15" t="s">
        <v>9</v>
      </c>
    </row>
    <row r="16" spans="1:8" x14ac:dyDescent="0.3">
      <c r="A16" s="2">
        <v>13</v>
      </c>
      <c r="B16" s="2">
        <v>99624</v>
      </c>
      <c r="C16" s="2">
        <v>10</v>
      </c>
      <c r="D16">
        <v>0.10263</v>
      </c>
      <c r="E16" s="2">
        <v>99619</v>
      </c>
      <c r="F16">
        <v>0.99988730000000003</v>
      </c>
      <c r="G16">
        <v>70.722999999999999</v>
      </c>
      <c r="H16" t="s">
        <v>9</v>
      </c>
    </row>
    <row r="17" spans="1:8" x14ac:dyDescent="0.3">
      <c r="A17" s="2">
        <v>14</v>
      </c>
      <c r="B17" s="2">
        <v>99614</v>
      </c>
      <c r="C17" s="2">
        <v>12</v>
      </c>
      <c r="D17">
        <v>0.12271</v>
      </c>
      <c r="E17" s="2">
        <v>99608</v>
      </c>
      <c r="F17">
        <v>0.99986459999999999</v>
      </c>
      <c r="G17">
        <v>69.73</v>
      </c>
      <c r="H17" t="s">
        <v>9</v>
      </c>
    </row>
    <row r="18" spans="1:8" x14ac:dyDescent="0.3">
      <c r="A18" s="2">
        <v>15</v>
      </c>
      <c r="B18" s="2">
        <v>99602</v>
      </c>
      <c r="C18" s="2">
        <v>15</v>
      </c>
      <c r="D18">
        <v>0.14818999999999999</v>
      </c>
      <c r="E18" s="2">
        <v>99595</v>
      </c>
      <c r="F18">
        <v>0.99983869999999997</v>
      </c>
      <c r="G18">
        <v>68.738</v>
      </c>
      <c r="H18" t="s">
        <v>9</v>
      </c>
    </row>
    <row r="19" spans="1:8" x14ac:dyDescent="0.3">
      <c r="A19" s="2">
        <v>16</v>
      </c>
      <c r="B19" s="2">
        <v>99587</v>
      </c>
      <c r="C19" s="2">
        <v>17</v>
      </c>
      <c r="D19">
        <v>0.17435</v>
      </c>
      <c r="E19" s="2">
        <v>99578</v>
      </c>
      <c r="F19">
        <v>0.99981070000000005</v>
      </c>
      <c r="G19">
        <v>67.748999999999995</v>
      </c>
      <c r="H19" t="s">
        <v>9</v>
      </c>
    </row>
    <row r="20" spans="1:8" x14ac:dyDescent="0.3">
      <c r="A20" s="2">
        <v>17</v>
      </c>
      <c r="B20" s="2">
        <v>99570</v>
      </c>
      <c r="C20" s="2">
        <v>20</v>
      </c>
      <c r="D20">
        <v>0.20415</v>
      </c>
      <c r="E20" s="2">
        <v>99560</v>
      </c>
      <c r="F20">
        <v>0.99978279999999997</v>
      </c>
      <c r="G20">
        <v>66.760000000000005</v>
      </c>
      <c r="H20" t="s">
        <v>9</v>
      </c>
    </row>
    <row r="21" spans="1:8" x14ac:dyDescent="0.3">
      <c r="A21" s="2">
        <v>18</v>
      </c>
      <c r="B21" s="2">
        <v>99549</v>
      </c>
      <c r="C21" s="2">
        <v>23</v>
      </c>
      <c r="D21">
        <v>0.23019000000000001</v>
      </c>
      <c r="E21" s="2">
        <v>99538</v>
      </c>
      <c r="F21">
        <v>0.99975899999999995</v>
      </c>
      <c r="G21">
        <v>65.774000000000001</v>
      </c>
      <c r="H21" t="s">
        <v>9</v>
      </c>
    </row>
    <row r="22" spans="1:8" x14ac:dyDescent="0.3">
      <c r="A22" s="2">
        <v>19</v>
      </c>
      <c r="B22" s="2">
        <v>99527</v>
      </c>
      <c r="C22" s="2">
        <v>25</v>
      </c>
      <c r="D22">
        <v>0.25173000000000001</v>
      </c>
      <c r="E22" s="2">
        <v>99514</v>
      </c>
      <c r="F22">
        <v>0.99973710000000005</v>
      </c>
      <c r="G22">
        <v>64.789000000000001</v>
      </c>
      <c r="H22" t="s">
        <v>9</v>
      </c>
    </row>
    <row r="23" spans="1:8" x14ac:dyDescent="0.3">
      <c r="A23" s="2">
        <v>20</v>
      </c>
      <c r="B23" s="2">
        <v>99501</v>
      </c>
      <c r="C23" s="2">
        <v>27</v>
      </c>
      <c r="D23">
        <v>0.27406999999999998</v>
      </c>
      <c r="E23" s="2">
        <v>99488</v>
      </c>
      <c r="F23">
        <v>0.99972229999999995</v>
      </c>
      <c r="G23">
        <v>63.805</v>
      </c>
      <c r="H23" t="s">
        <v>9</v>
      </c>
    </row>
    <row r="24" spans="1:8" x14ac:dyDescent="0.3">
      <c r="A24" s="2">
        <v>21</v>
      </c>
      <c r="B24" s="2">
        <v>99474</v>
      </c>
      <c r="C24" s="2">
        <v>28</v>
      </c>
      <c r="D24">
        <v>0.28133000000000002</v>
      </c>
      <c r="E24" s="2">
        <v>99460</v>
      </c>
      <c r="F24">
        <v>0.99971779999999999</v>
      </c>
      <c r="G24">
        <v>62.822000000000003</v>
      </c>
      <c r="H24" t="s">
        <v>9</v>
      </c>
    </row>
    <row r="25" spans="1:8" x14ac:dyDescent="0.3">
      <c r="A25" s="2">
        <v>22</v>
      </c>
      <c r="B25" s="2">
        <v>99446</v>
      </c>
      <c r="C25" s="2">
        <v>28</v>
      </c>
      <c r="D25">
        <v>0.28305999999999998</v>
      </c>
      <c r="E25" s="2">
        <v>99432</v>
      </c>
      <c r="F25">
        <v>0.99971560000000004</v>
      </c>
      <c r="G25">
        <v>61.84</v>
      </c>
      <c r="H25" t="s">
        <v>9</v>
      </c>
    </row>
    <row r="26" spans="1:8" x14ac:dyDescent="0.3">
      <c r="A26" s="2">
        <v>23</v>
      </c>
      <c r="B26" s="2">
        <v>99418</v>
      </c>
      <c r="C26" s="2">
        <v>28</v>
      </c>
      <c r="D26">
        <v>0.2858</v>
      </c>
      <c r="E26" s="2">
        <v>99404</v>
      </c>
      <c r="F26">
        <v>0.99971489999999996</v>
      </c>
      <c r="G26">
        <v>60.856999999999999</v>
      </c>
      <c r="H26" t="s">
        <v>9</v>
      </c>
    </row>
    <row r="27" spans="1:8" x14ac:dyDescent="0.3">
      <c r="A27" s="2">
        <v>24</v>
      </c>
      <c r="B27" s="2">
        <v>99390</v>
      </c>
      <c r="C27" s="2">
        <v>28</v>
      </c>
      <c r="D27">
        <v>0.28432000000000002</v>
      </c>
      <c r="E27" s="2">
        <v>99376</v>
      </c>
      <c r="F27">
        <v>0.99971469999999996</v>
      </c>
      <c r="G27">
        <v>59.874000000000002</v>
      </c>
      <c r="H27" t="s">
        <v>9</v>
      </c>
    </row>
    <row r="28" spans="1:8" x14ac:dyDescent="0.3">
      <c r="A28" s="2">
        <v>25</v>
      </c>
      <c r="B28" s="2">
        <v>99361</v>
      </c>
      <c r="C28" s="2">
        <v>28</v>
      </c>
      <c r="D28">
        <v>0.28631000000000001</v>
      </c>
      <c r="E28" s="2">
        <v>99347</v>
      </c>
      <c r="F28">
        <v>0.99970709999999996</v>
      </c>
      <c r="G28">
        <v>58.890999999999998</v>
      </c>
      <c r="H28" t="s">
        <v>9</v>
      </c>
    </row>
    <row r="29" spans="1:8" x14ac:dyDescent="0.3">
      <c r="A29" s="2">
        <v>26</v>
      </c>
      <c r="B29" s="2">
        <v>99333</v>
      </c>
      <c r="C29" s="2">
        <v>30</v>
      </c>
      <c r="D29">
        <v>0.29953000000000002</v>
      </c>
      <c r="E29" s="2">
        <v>99318</v>
      </c>
      <c r="F29">
        <v>0.99969209999999997</v>
      </c>
      <c r="G29">
        <v>57.908000000000001</v>
      </c>
      <c r="H29" t="s">
        <v>9</v>
      </c>
    </row>
    <row r="30" spans="1:8" x14ac:dyDescent="0.3">
      <c r="A30" s="2">
        <v>27</v>
      </c>
      <c r="B30" s="2">
        <v>99303</v>
      </c>
      <c r="C30" s="2">
        <v>31</v>
      </c>
      <c r="D30">
        <v>0.31620999999999999</v>
      </c>
      <c r="E30" s="2">
        <v>99287</v>
      </c>
      <c r="F30">
        <v>0.9996737</v>
      </c>
      <c r="G30">
        <v>56.924999999999997</v>
      </c>
      <c r="H30" t="s">
        <v>9</v>
      </c>
    </row>
    <row r="31" spans="1:8" x14ac:dyDescent="0.3">
      <c r="A31" s="2">
        <v>28</v>
      </c>
      <c r="B31" s="2">
        <v>99272</v>
      </c>
      <c r="C31" s="2">
        <v>33</v>
      </c>
      <c r="D31">
        <v>0.33633999999999997</v>
      </c>
      <c r="E31" s="2">
        <v>99255</v>
      </c>
      <c r="F31">
        <v>0.99965179999999998</v>
      </c>
      <c r="G31">
        <v>55.942999999999998</v>
      </c>
      <c r="H31" t="s">
        <v>9</v>
      </c>
    </row>
    <row r="32" spans="1:8" x14ac:dyDescent="0.3">
      <c r="A32" s="2">
        <v>29</v>
      </c>
      <c r="B32" s="2">
        <v>99238</v>
      </c>
      <c r="C32" s="2">
        <v>36</v>
      </c>
      <c r="D32">
        <v>0.35998000000000002</v>
      </c>
      <c r="E32" s="2">
        <v>99221</v>
      </c>
      <c r="F32">
        <v>0.99963349999999995</v>
      </c>
      <c r="G32">
        <v>54.962000000000003</v>
      </c>
      <c r="H32" t="s">
        <v>9</v>
      </c>
    </row>
    <row r="33" spans="1:8" x14ac:dyDescent="0.3">
      <c r="A33" s="2">
        <v>30</v>
      </c>
      <c r="B33" s="2">
        <v>99203</v>
      </c>
      <c r="C33" s="2">
        <v>37</v>
      </c>
      <c r="D33">
        <v>0.37308999999999998</v>
      </c>
      <c r="E33" s="2">
        <v>99184</v>
      </c>
      <c r="F33">
        <v>0.9996178</v>
      </c>
      <c r="G33">
        <v>53.981000000000002</v>
      </c>
      <c r="H33" t="s">
        <v>9</v>
      </c>
    </row>
    <row r="34" spans="1:8" x14ac:dyDescent="0.3">
      <c r="A34" s="2">
        <v>31</v>
      </c>
      <c r="B34" s="2">
        <v>99166</v>
      </c>
      <c r="C34" s="2">
        <v>39</v>
      </c>
      <c r="D34">
        <v>0.39123000000000002</v>
      </c>
      <c r="E34" s="2">
        <v>99146</v>
      </c>
      <c r="F34">
        <v>0.99960139999999997</v>
      </c>
      <c r="G34">
        <v>53.000999999999998</v>
      </c>
      <c r="H34" t="s">
        <v>9</v>
      </c>
    </row>
    <row r="35" spans="1:8" x14ac:dyDescent="0.3">
      <c r="A35" s="2">
        <v>32</v>
      </c>
      <c r="B35" s="2">
        <v>99127</v>
      </c>
      <c r="C35" s="2">
        <v>40</v>
      </c>
      <c r="D35">
        <v>0.40589999999999998</v>
      </c>
      <c r="E35" s="2">
        <v>99107</v>
      </c>
      <c r="F35">
        <v>0.99958239999999998</v>
      </c>
      <c r="G35">
        <v>52.021999999999998</v>
      </c>
      <c r="H35" t="s">
        <v>9</v>
      </c>
    </row>
    <row r="36" spans="1:8" x14ac:dyDescent="0.3">
      <c r="A36" s="2">
        <v>33</v>
      </c>
      <c r="B36" s="2">
        <v>99087</v>
      </c>
      <c r="C36" s="2">
        <v>43</v>
      </c>
      <c r="D36">
        <v>0.42925999999999997</v>
      </c>
      <c r="E36" s="2">
        <v>99065</v>
      </c>
      <c r="F36">
        <v>0.99955559999999999</v>
      </c>
      <c r="G36">
        <v>51.042999999999999</v>
      </c>
      <c r="H36" t="s">
        <v>9</v>
      </c>
    </row>
    <row r="37" spans="1:8" x14ac:dyDescent="0.3">
      <c r="A37" s="2">
        <v>34</v>
      </c>
      <c r="B37" s="2">
        <v>99044</v>
      </c>
      <c r="C37" s="2">
        <v>46</v>
      </c>
      <c r="D37">
        <v>0.45961999999999997</v>
      </c>
      <c r="E37" s="2">
        <v>99021</v>
      </c>
      <c r="F37">
        <v>0.99952739999999995</v>
      </c>
      <c r="G37">
        <v>50.064999999999998</v>
      </c>
      <c r="H37" t="s">
        <v>9</v>
      </c>
    </row>
    <row r="38" spans="1:8" x14ac:dyDescent="0.3">
      <c r="A38" s="2">
        <v>35</v>
      </c>
      <c r="B38" s="2">
        <v>98999</v>
      </c>
      <c r="C38" s="2">
        <v>48</v>
      </c>
      <c r="D38">
        <v>0.48565999999999998</v>
      </c>
      <c r="E38" s="2">
        <v>98975</v>
      </c>
      <c r="F38">
        <v>0.99949809999999994</v>
      </c>
      <c r="G38">
        <v>49.087000000000003</v>
      </c>
      <c r="H38" t="s">
        <v>9</v>
      </c>
    </row>
    <row r="39" spans="1:8" x14ac:dyDescent="0.3">
      <c r="A39" s="2">
        <v>36</v>
      </c>
      <c r="B39" s="2">
        <v>98950</v>
      </c>
      <c r="C39" s="2">
        <v>51</v>
      </c>
      <c r="D39">
        <v>0.51807000000000003</v>
      </c>
      <c r="E39" s="2">
        <v>98925</v>
      </c>
      <c r="F39">
        <v>0.99945839999999997</v>
      </c>
      <c r="G39">
        <v>48.110999999999997</v>
      </c>
      <c r="H39" t="s">
        <v>9</v>
      </c>
    </row>
    <row r="40" spans="1:8" x14ac:dyDescent="0.3">
      <c r="A40" s="2">
        <v>37</v>
      </c>
      <c r="B40" s="2">
        <v>98899</v>
      </c>
      <c r="C40" s="2">
        <v>56</v>
      </c>
      <c r="D40">
        <v>0.56511</v>
      </c>
      <c r="E40" s="2">
        <v>98871</v>
      </c>
      <c r="F40">
        <v>0.99940649999999998</v>
      </c>
      <c r="G40">
        <v>47.136000000000003</v>
      </c>
      <c r="H40" t="s">
        <v>9</v>
      </c>
    </row>
    <row r="41" spans="1:8" x14ac:dyDescent="0.3">
      <c r="A41" s="2">
        <v>38</v>
      </c>
      <c r="B41" s="2">
        <v>98843</v>
      </c>
      <c r="C41" s="2">
        <v>61</v>
      </c>
      <c r="D41">
        <v>0.62182999999999999</v>
      </c>
      <c r="E41" s="2">
        <v>98813</v>
      </c>
      <c r="F41">
        <v>0.99934529999999999</v>
      </c>
      <c r="G41">
        <v>46.161999999999999</v>
      </c>
      <c r="H41" t="s">
        <v>9</v>
      </c>
    </row>
    <row r="42" spans="1:8" x14ac:dyDescent="0.3">
      <c r="A42" s="2">
        <v>39</v>
      </c>
      <c r="B42" s="2">
        <v>98782</v>
      </c>
      <c r="C42" s="2">
        <v>68</v>
      </c>
      <c r="D42">
        <v>0.68752999999999997</v>
      </c>
      <c r="E42" s="2">
        <v>98748</v>
      </c>
      <c r="F42">
        <v>0.99927520000000003</v>
      </c>
      <c r="G42">
        <v>45.19</v>
      </c>
      <c r="H42" t="s">
        <v>9</v>
      </c>
    </row>
    <row r="43" spans="1:8" x14ac:dyDescent="0.3">
      <c r="A43" s="2">
        <v>40</v>
      </c>
      <c r="B43" s="2">
        <v>98714</v>
      </c>
      <c r="C43" s="2">
        <v>75</v>
      </c>
      <c r="D43">
        <v>0.76212000000000002</v>
      </c>
      <c r="E43" s="2">
        <v>98676</v>
      </c>
      <c r="F43">
        <v>0.99920500000000001</v>
      </c>
      <c r="G43">
        <v>44.220999999999997</v>
      </c>
      <c r="H43" t="s">
        <v>9</v>
      </c>
    </row>
    <row r="44" spans="1:8" x14ac:dyDescent="0.3">
      <c r="A44" s="2">
        <v>41</v>
      </c>
      <c r="B44" s="2">
        <v>98639</v>
      </c>
      <c r="C44" s="2">
        <v>82</v>
      </c>
      <c r="D44">
        <v>0.82786000000000004</v>
      </c>
      <c r="E44" s="2">
        <v>98598</v>
      </c>
      <c r="F44">
        <v>0.99912449999999997</v>
      </c>
      <c r="G44">
        <v>43.255000000000003</v>
      </c>
      <c r="H44" t="s">
        <v>9</v>
      </c>
    </row>
    <row r="45" spans="1:8" x14ac:dyDescent="0.3">
      <c r="A45" s="2">
        <v>42</v>
      </c>
      <c r="B45" s="2">
        <v>98557</v>
      </c>
      <c r="C45" s="2">
        <v>91</v>
      </c>
      <c r="D45">
        <v>0.92320999999999998</v>
      </c>
      <c r="E45" s="2">
        <v>98512</v>
      </c>
      <c r="F45">
        <v>0.99902429999999998</v>
      </c>
      <c r="G45">
        <v>42.29</v>
      </c>
      <c r="H45" t="s">
        <v>9</v>
      </c>
    </row>
    <row r="46" spans="1:8" x14ac:dyDescent="0.3">
      <c r="A46" s="2">
        <v>43</v>
      </c>
      <c r="B46" s="2">
        <v>98466</v>
      </c>
      <c r="C46" s="2">
        <v>101</v>
      </c>
      <c r="D46">
        <v>1.0281800000000001</v>
      </c>
      <c r="E46" s="2">
        <v>98415</v>
      </c>
      <c r="F46">
        <v>0.99891350000000001</v>
      </c>
      <c r="G46">
        <v>41.329000000000001</v>
      </c>
      <c r="H46" t="s">
        <v>9</v>
      </c>
    </row>
    <row r="47" spans="1:8" x14ac:dyDescent="0.3">
      <c r="A47" s="2">
        <v>44</v>
      </c>
      <c r="B47" s="2">
        <v>98365</v>
      </c>
      <c r="C47" s="2">
        <v>113</v>
      </c>
      <c r="D47">
        <v>1.1448799999999999</v>
      </c>
      <c r="E47" s="2">
        <v>98309</v>
      </c>
      <c r="F47">
        <v>0.99879059999999997</v>
      </c>
      <c r="G47">
        <v>40.371000000000002</v>
      </c>
      <c r="H47" t="s">
        <v>9</v>
      </c>
    </row>
    <row r="48" spans="1:8" x14ac:dyDescent="0.3">
      <c r="A48" s="2">
        <v>45</v>
      </c>
      <c r="B48" s="2">
        <v>98252</v>
      </c>
      <c r="C48" s="2">
        <v>125</v>
      </c>
      <c r="D48">
        <v>1.27406</v>
      </c>
      <c r="E48" s="2">
        <v>98190</v>
      </c>
      <c r="F48">
        <v>0.99866069999999996</v>
      </c>
      <c r="G48">
        <v>39.415999999999997</v>
      </c>
      <c r="H48" t="s">
        <v>9</v>
      </c>
    </row>
    <row r="49" spans="1:8" x14ac:dyDescent="0.3">
      <c r="A49" s="2">
        <v>46</v>
      </c>
      <c r="B49" s="2">
        <v>98127</v>
      </c>
      <c r="C49" s="2">
        <v>138</v>
      </c>
      <c r="D49">
        <v>1.40469</v>
      </c>
      <c r="E49" s="2">
        <v>98058</v>
      </c>
      <c r="F49">
        <v>0.99853309999999995</v>
      </c>
      <c r="G49">
        <v>38.466000000000001</v>
      </c>
      <c r="H49" t="s">
        <v>9</v>
      </c>
    </row>
    <row r="50" spans="1:8" x14ac:dyDescent="0.3">
      <c r="A50" s="2">
        <v>47</v>
      </c>
      <c r="B50" s="2">
        <v>97989</v>
      </c>
      <c r="C50" s="2">
        <v>150</v>
      </c>
      <c r="D50">
        <v>1.5290999999999999</v>
      </c>
      <c r="E50" s="2">
        <v>97914</v>
      </c>
      <c r="F50">
        <v>0.99842050000000004</v>
      </c>
      <c r="G50">
        <v>37.518999999999998</v>
      </c>
      <c r="H50" t="s">
        <v>9</v>
      </c>
    </row>
    <row r="51" spans="1:8" x14ac:dyDescent="0.3">
      <c r="A51" s="2">
        <v>48</v>
      </c>
      <c r="B51" s="2">
        <v>97839</v>
      </c>
      <c r="C51" s="2">
        <v>159</v>
      </c>
      <c r="D51">
        <v>1.62991</v>
      </c>
      <c r="E51" s="2">
        <v>97760</v>
      </c>
      <c r="F51">
        <v>0.99831579999999998</v>
      </c>
      <c r="G51">
        <v>36.576000000000001</v>
      </c>
      <c r="H51" t="s">
        <v>9</v>
      </c>
    </row>
    <row r="52" spans="1:8" x14ac:dyDescent="0.3">
      <c r="A52" s="2">
        <v>49</v>
      </c>
      <c r="B52" s="2">
        <v>97680</v>
      </c>
      <c r="C52" s="2">
        <v>170</v>
      </c>
      <c r="D52">
        <v>1.73854</v>
      </c>
      <c r="E52" s="2">
        <v>97595</v>
      </c>
      <c r="F52">
        <v>0.9981951</v>
      </c>
      <c r="G52">
        <v>35.634999999999998</v>
      </c>
      <c r="H52" t="s">
        <v>9</v>
      </c>
    </row>
    <row r="53" spans="1:8" x14ac:dyDescent="0.3">
      <c r="A53" s="2">
        <v>50</v>
      </c>
      <c r="B53" s="2">
        <v>97510</v>
      </c>
      <c r="C53" s="2">
        <v>182</v>
      </c>
      <c r="D53">
        <v>1.8714200000000001</v>
      </c>
      <c r="E53" s="2">
        <v>97419</v>
      </c>
      <c r="F53">
        <v>0.99805239999999995</v>
      </c>
      <c r="G53">
        <v>34.695999999999998</v>
      </c>
      <c r="H53" t="s">
        <v>9</v>
      </c>
    </row>
    <row r="54" spans="1:8" x14ac:dyDescent="0.3">
      <c r="A54" s="2">
        <v>51</v>
      </c>
      <c r="B54" s="2">
        <v>97328</v>
      </c>
      <c r="C54" s="2">
        <v>197</v>
      </c>
      <c r="D54">
        <v>2.0238800000000001</v>
      </c>
      <c r="E54" s="2">
        <v>97229</v>
      </c>
      <c r="F54">
        <v>0.99788120000000002</v>
      </c>
      <c r="G54">
        <v>33.76</v>
      </c>
      <c r="H54" t="s">
        <v>9</v>
      </c>
    </row>
    <row r="55" spans="1:8" x14ac:dyDescent="0.3">
      <c r="A55" s="2">
        <v>52</v>
      </c>
      <c r="B55" s="2">
        <v>97131</v>
      </c>
      <c r="C55" s="2">
        <v>215</v>
      </c>
      <c r="D55">
        <v>2.2139099999999998</v>
      </c>
      <c r="E55" s="2">
        <v>97023</v>
      </c>
      <c r="F55">
        <v>0.99767309999999998</v>
      </c>
      <c r="G55">
        <v>32.828000000000003</v>
      </c>
      <c r="H55" t="s">
        <v>9</v>
      </c>
    </row>
    <row r="56" spans="1:8" x14ac:dyDescent="0.3">
      <c r="A56" s="2">
        <v>53</v>
      </c>
      <c r="B56" s="2">
        <v>96916</v>
      </c>
      <c r="C56" s="2">
        <v>236</v>
      </c>
      <c r="D56">
        <v>2.4402200000000001</v>
      </c>
      <c r="E56" s="2">
        <v>96797</v>
      </c>
      <c r="F56">
        <v>0.99744580000000005</v>
      </c>
      <c r="G56">
        <v>31.899000000000001</v>
      </c>
      <c r="H56" t="s">
        <v>9</v>
      </c>
    </row>
    <row r="57" spans="1:8" x14ac:dyDescent="0.3">
      <c r="A57" s="2">
        <v>54</v>
      </c>
      <c r="B57" s="2">
        <v>96679</v>
      </c>
      <c r="C57" s="2">
        <v>258</v>
      </c>
      <c r="D57">
        <v>2.6684999999999999</v>
      </c>
      <c r="E57" s="2">
        <v>96550</v>
      </c>
      <c r="F57">
        <v>0.99719270000000004</v>
      </c>
      <c r="G57">
        <v>30.975999999999999</v>
      </c>
      <c r="H57" t="s">
        <v>9</v>
      </c>
    </row>
    <row r="58" spans="1:8" x14ac:dyDescent="0.3">
      <c r="A58" s="2">
        <v>55</v>
      </c>
      <c r="B58" s="2">
        <v>96421</v>
      </c>
      <c r="C58" s="2">
        <v>284</v>
      </c>
      <c r="D58">
        <v>2.9464399999999999</v>
      </c>
      <c r="E58" s="2">
        <v>96279</v>
      </c>
      <c r="F58">
        <v>0.99690699999999999</v>
      </c>
      <c r="G58">
        <v>30.058</v>
      </c>
      <c r="H58" t="s">
        <v>9</v>
      </c>
    </row>
    <row r="59" spans="1:8" x14ac:dyDescent="0.3">
      <c r="A59" s="2">
        <v>56</v>
      </c>
      <c r="B59" s="2">
        <v>96137</v>
      </c>
      <c r="C59" s="2">
        <v>311</v>
      </c>
      <c r="D59">
        <v>3.2399300000000002</v>
      </c>
      <c r="E59" s="2">
        <v>95981</v>
      </c>
      <c r="F59">
        <v>0.99659679999999995</v>
      </c>
      <c r="G59">
        <v>29.145</v>
      </c>
      <c r="H59" t="s">
        <v>9</v>
      </c>
    </row>
    <row r="60" spans="1:8" x14ac:dyDescent="0.3">
      <c r="A60" s="2">
        <v>57</v>
      </c>
      <c r="B60" s="2">
        <v>95826</v>
      </c>
      <c r="C60" s="2">
        <v>342</v>
      </c>
      <c r="D60">
        <v>3.5670500000000001</v>
      </c>
      <c r="E60" s="2">
        <v>95655</v>
      </c>
      <c r="F60">
        <v>0.99625969999999997</v>
      </c>
      <c r="G60">
        <v>28.238</v>
      </c>
      <c r="H60" t="s">
        <v>9</v>
      </c>
    </row>
    <row r="61" spans="1:8" x14ac:dyDescent="0.3">
      <c r="A61" s="2">
        <v>58</v>
      </c>
      <c r="B61" s="2">
        <v>95484</v>
      </c>
      <c r="C61" s="2">
        <v>374</v>
      </c>
      <c r="D61">
        <v>3.9141499999999998</v>
      </c>
      <c r="E61" s="2">
        <v>95297</v>
      </c>
      <c r="F61">
        <v>0.99590749999999995</v>
      </c>
      <c r="G61">
        <v>27.338000000000001</v>
      </c>
      <c r="H61" t="s">
        <v>9</v>
      </c>
    </row>
    <row r="62" spans="1:8" x14ac:dyDescent="0.3">
      <c r="A62" s="2">
        <v>59</v>
      </c>
      <c r="B62" s="2">
        <v>95110</v>
      </c>
      <c r="C62" s="2">
        <v>406</v>
      </c>
      <c r="D62">
        <v>4.2716200000000004</v>
      </c>
      <c r="E62" s="2">
        <v>94907</v>
      </c>
      <c r="F62">
        <v>0.99553659999999999</v>
      </c>
      <c r="G62">
        <v>26.443000000000001</v>
      </c>
      <c r="H62" t="s">
        <v>9</v>
      </c>
    </row>
    <row r="63" spans="1:8" x14ac:dyDescent="0.3">
      <c r="A63" s="2">
        <v>60</v>
      </c>
      <c r="B63" s="2">
        <v>94704</v>
      </c>
      <c r="C63" s="2">
        <v>441</v>
      </c>
      <c r="D63">
        <v>4.6560699999999997</v>
      </c>
      <c r="E63" s="2">
        <v>94483</v>
      </c>
      <c r="F63">
        <v>0.99512029999999996</v>
      </c>
      <c r="G63">
        <v>25.553999999999998</v>
      </c>
      <c r="H63" t="s">
        <v>9</v>
      </c>
    </row>
    <row r="64" spans="1:8" x14ac:dyDescent="0.3">
      <c r="A64" s="2">
        <v>61</v>
      </c>
      <c r="B64" s="2">
        <v>94263</v>
      </c>
      <c r="C64" s="2">
        <v>481</v>
      </c>
      <c r="D64">
        <v>5.10433</v>
      </c>
      <c r="E64" s="2">
        <v>94022</v>
      </c>
      <c r="F64">
        <v>0.9946545</v>
      </c>
      <c r="G64">
        <v>24.670999999999999</v>
      </c>
      <c r="H64" t="s">
        <v>9</v>
      </c>
    </row>
    <row r="65" spans="1:8" x14ac:dyDescent="0.3">
      <c r="A65" s="2">
        <v>62</v>
      </c>
      <c r="B65" s="2">
        <v>93782</v>
      </c>
      <c r="C65" s="2">
        <v>524</v>
      </c>
      <c r="D65">
        <v>5.5878699999999997</v>
      </c>
      <c r="E65" s="2">
        <v>93520</v>
      </c>
      <c r="F65">
        <v>0.99412409999999996</v>
      </c>
      <c r="G65">
        <v>23.795000000000002</v>
      </c>
      <c r="H65" t="s">
        <v>9</v>
      </c>
    </row>
    <row r="66" spans="1:8" x14ac:dyDescent="0.3">
      <c r="A66" s="2">
        <v>63</v>
      </c>
      <c r="B66" s="2">
        <v>93258</v>
      </c>
      <c r="C66" s="2">
        <v>575</v>
      </c>
      <c r="D66">
        <v>6.1654600000000004</v>
      </c>
      <c r="E66" s="2">
        <v>92970</v>
      </c>
      <c r="F66">
        <v>0.99352629999999997</v>
      </c>
      <c r="G66">
        <v>22.925999999999998</v>
      </c>
      <c r="H66" t="s">
        <v>9</v>
      </c>
    </row>
    <row r="67" spans="1:8" x14ac:dyDescent="0.3">
      <c r="A67" s="2">
        <v>64</v>
      </c>
      <c r="B67" s="2">
        <v>92683</v>
      </c>
      <c r="C67" s="2">
        <v>629</v>
      </c>
      <c r="D67">
        <v>6.7839200000000002</v>
      </c>
      <c r="E67" s="2">
        <v>92368</v>
      </c>
      <c r="F67">
        <v>0.99285749999999995</v>
      </c>
      <c r="G67">
        <v>22.065999999999999</v>
      </c>
      <c r="H67" t="s">
        <v>9</v>
      </c>
    </row>
    <row r="68" spans="1:8" x14ac:dyDescent="0.3">
      <c r="A68" s="2">
        <v>65</v>
      </c>
      <c r="B68" s="2">
        <v>92054</v>
      </c>
      <c r="C68" s="2">
        <v>691</v>
      </c>
      <c r="D68">
        <v>7.5035100000000003</v>
      </c>
      <c r="E68" s="2">
        <v>91708</v>
      </c>
      <c r="F68">
        <v>0.99209150000000002</v>
      </c>
      <c r="G68">
        <v>21.213000000000001</v>
      </c>
      <c r="H68" t="s">
        <v>9</v>
      </c>
    </row>
    <row r="69" spans="1:8" x14ac:dyDescent="0.3">
      <c r="A69" s="2">
        <v>66</v>
      </c>
      <c r="B69" s="2">
        <v>91363</v>
      </c>
      <c r="C69" s="2">
        <v>760</v>
      </c>
      <c r="D69">
        <v>8.3166200000000003</v>
      </c>
      <c r="E69" s="2">
        <v>90983</v>
      </c>
      <c r="F69">
        <v>0.99119800000000002</v>
      </c>
      <c r="G69">
        <v>20.369</v>
      </c>
      <c r="H69" t="s">
        <v>9</v>
      </c>
    </row>
    <row r="70" spans="1:8" x14ac:dyDescent="0.3">
      <c r="A70" s="2">
        <v>67</v>
      </c>
      <c r="B70" s="2">
        <v>90603</v>
      </c>
      <c r="C70" s="2">
        <v>842</v>
      </c>
      <c r="D70">
        <v>9.2914700000000003</v>
      </c>
      <c r="E70" s="2">
        <v>90182</v>
      </c>
      <c r="F70">
        <v>0.99024190000000001</v>
      </c>
      <c r="G70">
        <v>19.536000000000001</v>
      </c>
      <c r="H70" t="s">
        <v>9</v>
      </c>
    </row>
    <row r="71" spans="1:8" x14ac:dyDescent="0.3">
      <c r="A71" s="2">
        <v>68</v>
      </c>
      <c r="B71" s="2">
        <v>89761</v>
      </c>
      <c r="C71" s="2">
        <v>918</v>
      </c>
      <c r="D71">
        <v>10.22903</v>
      </c>
      <c r="E71" s="2">
        <v>89302</v>
      </c>
      <c r="F71">
        <v>0.98926409999999998</v>
      </c>
      <c r="G71">
        <v>18.715</v>
      </c>
      <c r="H71" t="s">
        <v>9</v>
      </c>
    </row>
    <row r="72" spans="1:8" x14ac:dyDescent="0.3">
      <c r="A72" s="2">
        <v>69</v>
      </c>
      <c r="B72" s="2">
        <v>88843</v>
      </c>
      <c r="C72" s="2">
        <v>999</v>
      </c>
      <c r="D72">
        <v>11.247920000000001</v>
      </c>
      <c r="E72" s="2">
        <v>88344</v>
      </c>
      <c r="F72">
        <v>0.98823720000000004</v>
      </c>
      <c r="G72">
        <v>17.902999999999999</v>
      </c>
      <c r="H72" t="s">
        <v>9</v>
      </c>
    </row>
    <row r="73" spans="1:8" x14ac:dyDescent="0.3">
      <c r="A73" s="2">
        <v>70</v>
      </c>
      <c r="B73" s="2">
        <v>87844</v>
      </c>
      <c r="C73" s="2">
        <v>1079</v>
      </c>
      <c r="D73">
        <v>12.28349</v>
      </c>
      <c r="E73" s="2">
        <v>87304</v>
      </c>
      <c r="F73">
        <v>0.98702440000000002</v>
      </c>
      <c r="G73">
        <v>17.100999999999999</v>
      </c>
      <c r="H73" t="s">
        <v>9</v>
      </c>
    </row>
    <row r="74" spans="1:8" x14ac:dyDescent="0.3">
      <c r="A74" s="2">
        <v>71</v>
      </c>
      <c r="B74" s="2">
        <v>86765</v>
      </c>
      <c r="C74" s="2">
        <v>1187</v>
      </c>
      <c r="D74">
        <v>13.67625</v>
      </c>
      <c r="E74" s="2">
        <v>86172</v>
      </c>
      <c r="F74">
        <v>0.98556600000000005</v>
      </c>
      <c r="G74">
        <v>16.306999999999999</v>
      </c>
      <c r="H74" t="s">
        <v>9</v>
      </c>
    </row>
    <row r="75" spans="1:8" x14ac:dyDescent="0.3">
      <c r="A75" s="2">
        <v>72</v>
      </c>
      <c r="B75" s="2">
        <v>85578</v>
      </c>
      <c r="C75" s="2">
        <v>1301</v>
      </c>
      <c r="D75">
        <v>15.20224</v>
      </c>
      <c r="E75" s="2">
        <v>84928</v>
      </c>
      <c r="F75">
        <v>0.98385279999999997</v>
      </c>
      <c r="G75">
        <v>15.526</v>
      </c>
      <c r="H75" t="s">
        <v>9</v>
      </c>
    </row>
    <row r="76" spans="1:8" x14ac:dyDescent="0.3">
      <c r="A76" s="2">
        <v>73</v>
      </c>
      <c r="B76" s="2">
        <v>84277</v>
      </c>
      <c r="C76" s="2">
        <v>1442</v>
      </c>
      <c r="D76">
        <v>17.106819999999999</v>
      </c>
      <c r="E76" s="2">
        <v>83556</v>
      </c>
      <c r="F76">
        <v>0.98196640000000002</v>
      </c>
      <c r="G76">
        <v>14.757999999999999</v>
      </c>
      <c r="H76" t="s">
        <v>9</v>
      </c>
    </row>
    <row r="77" spans="1:8" x14ac:dyDescent="0.3">
      <c r="A77" s="2">
        <v>74</v>
      </c>
      <c r="B77" s="2">
        <v>82836</v>
      </c>
      <c r="C77" s="2">
        <v>1572</v>
      </c>
      <c r="D77">
        <v>18.976420000000001</v>
      </c>
      <c r="E77" s="2">
        <v>82050</v>
      </c>
      <c r="F77">
        <v>0.97984819999999995</v>
      </c>
      <c r="G77">
        <v>14.007</v>
      </c>
      <c r="H77" t="s">
        <v>9</v>
      </c>
    </row>
    <row r="78" spans="1:8" x14ac:dyDescent="0.3">
      <c r="A78" s="2">
        <v>75</v>
      </c>
      <c r="B78" s="2">
        <v>81264</v>
      </c>
      <c r="C78" s="2">
        <v>1735</v>
      </c>
      <c r="D78">
        <v>21.350020000000001</v>
      </c>
      <c r="E78" s="2">
        <v>80396</v>
      </c>
      <c r="F78">
        <v>0.97786899999999999</v>
      </c>
      <c r="G78">
        <v>13.268000000000001</v>
      </c>
      <c r="H78" t="s">
        <v>9</v>
      </c>
    </row>
    <row r="79" spans="1:8" x14ac:dyDescent="0.3">
      <c r="A79" s="2">
        <v>76</v>
      </c>
      <c r="B79" s="2">
        <v>79529</v>
      </c>
      <c r="C79" s="2">
        <v>1824</v>
      </c>
      <c r="D79">
        <v>22.929099999999998</v>
      </c>
      <c r="E79" s="2">
        <v>78617</v>
      </c>
      <c r="F79">
        <v>0.9758945</v>
      </c>
      <c r="G79">
        <v>12.545999999999999</v>
      </c>
      <c r="H79" t="s">
        <v>9</v>
      </c>
    </row>
    <row r="80" spans="1:8" x14ac:dyDescent="0.3">
      <c r="A80" s="2">
        <v>77</v>
      </c>
      <c r="B80" s="2">
        <v>77705</v>
      </c>
      <c r="C80" s="2">
        <v>1967</v>
      </c>
      <c r="D80">
        <v>25.309449999999998</v>
      </c>
      <c r="E80" s="2">
        <v>76722</v>
      </c>
      <c r="F80">
        <v>0.97297920000000004</v>
      </c>
      <c r="G80">
        <v>11.829000000000001</v>
      </c>
      <c r="H80" t="s">
        <v>9</v>
      </c>
    </row>
    <row r="81" spans="1:8" x14ac:dyDescent="0.3">
      <c r="A81" s="2">
        <v>78</v>
      </c>
      <c r="B81" s="2">
        <v>75739</v>
      </c>
      <c r="C81" s="2">
        <v>2180</v>
      </c>
      <c r="D81">
        <v>28.776679999999999</v>
      </c>
      <c r="E81" s="2">
        <v>74649</v>
      </c>
      <c r="F81">
        <v>0.96909259999999997</v>
      </c>
      <c r="G81">
        <v>11.122999999999999</v>
      </c>
      <c r="H81" t="s">
        <v>9</v>
      </c>
    </row>
    <row r="82" spans="1:8" x14ac:dyDescent="0.3">
      <c r="A82" s="2">
        <v>79</v>
      </c>
      <c r="B82" s="2">
        <v>73559</v>
      </c>
      <c r="C82" s="2">
        <v>2435</v>
      </c>
      <c r="D82">
        <v>33.101280000000003</v>
      </c>
      <c r="E82" s="2">
        <v>72342</v>
      </c>
      <c r="F82">
        <v>0.96474329999999997</v>
      </c>
      <c r="G82">
        <v>10.438000000000001</v>
      </c>
      <c r="H82" t="s">
        <v>9</v>
      </c>
    </row>
    <row r="83" spans="1:8" x14ac:dyDescent="0.3">
      <c r="A83" s="2">
        <v>80</v>
      </c>
      <c r="B83" s="2">
        <v>71124</v>
      </c>
      <c r="C83" s="2">
        <v>2666</v>
      </c>
      <c r="D83">
        <v>37.485840000000003</v>
      </c>
      <c r="E83" s="2">
        <v>69791</v>
      </c>
      <c r="F83">
        <v>0.95935139999999997</v>
      </c>
      <c r="G83">
        <v>9.7780000000000005</v>
      </c>
      <c r="H83" t="s">
        <v>9</v>
      </c>
    </row>
    <row r="84" spans="1:8" x14ac:dyDescent="0.3">
      <c r="A84" s="2">
        <v>81</v>
      </c>
      <c r="B84" s="2">
        <v>68458</v>
      </c>
      <c r="C84" s="2">
        <v>3008</v>
      </c>
      <c r="D84">
        <v>43.934629999999999</v>
      </c>
      <c r="E84" s="2">
        <v>66954</v>
      </c>
      <c r="F84">
        <v>0.95340389999999997</v>
      </c>
      <c r="G84">
        <v>9.14</v>
      </c>
      <c r="H84" t="s">
        <v>9</v>
      </c>
    </row>
    <row r="85" spans="1:8" x14ac:dyDescent="0.3">
      <c r="A85" s="2">
        <v>82</v>
      </c>
      <c r="B85" s="2">
        <v>65450</v>
      </c>
      <c r="C85" s="2">
        <v>3232</v>
      </c>
      <c r="D85">
        <v>49.37988</v>
      </c>
      <c r="E85" s="2">
        <v>63834</v>
      </c>
      <c r="F85">
        <v>0.94758350000000002</v>
      </c>
      <c r="G85">
        <v>8.5370000000000008</v>
      </c>
      <c r="H85" t="s">
        <v>9</v>
      </c>
    </row>
    <row r="86" spans="1:8" x14ac:dyDescent="0.3">
      <c r="A86" s="2">
        <v>83</v>
      </c>
      <c r="B86" s="2">
        <v>62218</v>
      </c>
      <c r="C86" s="2">
        <v>3460</v>
      </c>
      <c r="D86">
        <v>55.610930000000003</v>
      </c>
      <c r="E86" s="2">
        <v>60488</v>
      </c>
      <c r="F86">
        <v>0.94086429999999999</v>
      </c>
      <c r="G86">
        <v>7.9539999999999997</v>
      </c>
      <c r="H86" t="s">
        <v>9</v>
      </c>
    </row>
    <row r="87" spans="1:8" x14ac:dyDescent="0.3">
      <c r="A87" s="2">
        <v>84</v>
      </c>
      <c r="B87" s="2">
        <v>58758</v>
      </c>
      <c r="C87" s="2">
        <v>3694</v>
      </c>
      <c r="D87">
        <v>62.86797</v>
      </c>
      <c r="E87" s="2">
        <v>56911</v>
      </c>
      <c r="F87">
        <v>0.93374679999999999</v>
      </c>
      <c r="G87">
        <v>7.3929999999999998</v>
      </c>
      <c r="H87" t="s">
        <v>9</v>
      </c>
    </row>
    <row r="88" spans="1:8" x14ac:dyDescent="0.3">
      <c r="A88" s="2">
        <v>85</v>
      </c>
      <c r="B88" s="2">
        <v>55064</v>
      </c>
      <c r="C88" s="2">
        <v>3847</v>
      </c>
      <c r="D88">
        <v>69.865440000000007</v>
      </c>
      <c r="E88" s="2">
        <v>53141</v>
      </c>
      <c r="F88">
        <v>0.92544530000000003</v>
      </c>
      <c r="G88">
        <v>6.8550000000000004</v>
      </c>
      <c r="H88" t="s">
        <v>9</v>
      </c>
    </row>
    <row r="89" spans="1:8" x14ac:dyDescent="0.3">
      <c r="A89" s="2">
        <v>86</v>
      </c>
      <c r="B89" s="2">
        <v>51217</v>
      </c>
      <c r="C89" s="2">
        <v>4077</v>
      </c>
      <c r="D89">
        <v>79.596279999999993</v>
      </c>
      <c r="E89" s="2">
        <v>49179</v>
      </c>
      <c r="F89">
        <v>0.91457409999999995</v>
      </c>
      <c r="G89">
        <v>6.3330000000000002</v>
      </c>
      <c r="H89" t="s">
        <v>9</v>
      </c>
    </row>
    <row r="90" spans="1:8" x14ac:dyDescent="0.3">
      <c r="A90" s="2">
        <v>87</v>
      </c>
      <c r="B90" s="2">
        <v>47141</v>
      </c>
      <c r="C90" s="2">
        <v>4326</v>
      </c>
      <c r="D90">
        <v>91.759609999999995</v>
      </c>
      <c r="E90" s="2">
        <v>44978</v>
      </c>
      <c r="F90">
        <v>0.90170380000000006</v>
      </c>
      <c r="G90">
        <v>5.8369999999999997</v>
      </c>
      <c r="H90" t="s">
        <v>9</v>
      </c>
    </row>
    <row r="91" spans="1:8" x14ac:dyDescent="0.3">
      <c r="A91" s="2">
        <v>88</v>
      </c>
      <c r="B91" s="2">
        <v>42815</v>
      </c>
      <c r="C91" s="2">
        <v>4517</v>
      </c>
      <c r="D91">
        <v>105.49311</v>
      </c>
      <c r="E91" s="2">
        <v>40557</v>
      </c>
      <c r="F91">
        <v>0.88749409999999995</v>
      </c>
      <c r="G91">
        <v>5.3760000000000003</v>
      </c>
      <c r="H91" t="s">
        <v>9</v>
      </c>
    </row>
    <row r="92" spans="1:8" x14ac:dyDescent="0.3">
      <c r="A92" s="2">
        <v>89</v>
      </c>
      <c r="B92" s="2">
        <v>38298</v>
      </c>
      <c r="C92" s="2">
        <v>4609</v>
      </c>
      <c r="D92">
        <v>120.3458</v>
      </c>
      <c r="E92" s="2">
        <v>35994</v>
      </c>
      <c r="F92">
        <v>0.87223110000000004</v>
      </c>
      <c r="G92">
        <v>4.9509999999999996</v>
      </c>
      <c r="H92" t="s">
        <v>9</v>
      </c>
    </row>
    <row r="93" spans="1:8" x14ac:dyDescent="0.3">
      <c r="A93" s="2">
        <v>90</v>
      </c>
      <c r="B93" s="2">
        <v>33689</v>
      </c>
      <c r="C93" s="2">
        <v>4589</v>
      </c>
      <c r="D93">
        <v>136.20764</v>
      </c>
      <c r="E93" s="2">
        <v>31395</v>
      </c>
      <c r="F93">
        <v>0.85530689999999998</v>
      </c>
      <c r="G93">
        <v>4.5599999999999996</v>
      </c>
      <c r="H93" t="s">
        <v>9</v>
      </c>
    </row>
    <row r="94" spans="1:8" x14ac:dyDescent="0.3">
      <c r="A94" s="2">
        <v>91</v>
      </c>
      <c r="B94" s="2">
        <v>29100</v>
      </c>
      <c r="C94" s="2">
        <v>4497</v>
      </c>
      <c r="D94">
        <v>154.51667</v>
      </c>
      <c r="E94" s="2">
        <v>26852</v>
      </c>
      <c r="F94">
        <v>0.83687579999999995</v>
      </c>
      <c r="G94">
        <v>4.2009999999999996</v>
      </c>
      <c r="H94" t="s">
        <v>9</v>
      </c>
    </row>
    <row r="95" spans="1:8" x14ac:dyDescent="0.3">
      <c r="A95" s="2">
        <v>92</v>
      </c>
      <c r="B95" s="2">
        <v>24604</v>
      </c>
      <c r="C95" s="2">
        <v>4264</v>
      </c>
      <c r="D95">
        <v>173.30484999999999</v>
      </c>
      <c r="E95" s="2">
        <v>22472</v>
      </c>
      <c r="F95">
        <v>0.81858830000000005</v>
      </c>
      <c r="G95">
        <v>3.8769999999999998</v>
      </c>
      <c r="H95" t="s">
        <v>9</v>
      </c>
    </row>
    <row r="96" spans="1:8" x14ac:dyDescent="0.3">
      <c r="A96" s="2">
        <v>93</v>
      </c>
      <c r="B96" s="2">
        <v>20340</v>
      </c>
      <c r="C96" s="2">
        <v>3889</v>
      </c>
      <c r="D96">
        <v>191.21804</v>
      </c>
      <c r="E96" s="2">
        <v>18395</v>
      </c>
      <c r="F96">
        <v>0.79981480000000005</v>
      </c>
      <c r="G96">
        <v>3.585</v>
      </c>
      <c r="H96" t="s">
        <v>9</v>
      </c>
    </row>
    <row r="97" spans="1:8" x14ac:dyDescent="0.3">
      <c r="A97" s="2">
        <v>94</v>
      </c>
      <c r="B97" s="2">
        <v>16451</v>
      </c>
      <c r="C97" s="2">
        <v>3476</v>
      </c>
      <c r="D97">
        <v>211.27249</v>
      </c>
      <c r="E97" s="2">
        <v>14713</v>
      </c>
      <c r="F97">
        <v>0.78024769999999999</v>
      </c>
      <c r="G97">
        <v>3.3140000000000001</v>
      </c>
      <c r="H97" t="s">
        <v>9</v>
      </c>
    </row>
    <row r="98" spans="1:8" x14ac:dyDescent="0.3">
      <c r="A98" s="2">
        <v>95</v>
      </c>
      <c r="B98" s="2">
        <v>12975</v>
      </c>
      <c r="C98" s="2">
        <v>2991</v>
      </c>
      <c r="D98">
        <v>230.50363999999999</v>
      </c>
      <c r="E98" s="2">
        <v>11480</v>
      </c>
      <c r="F98">
        <v>0.76046150000000001</v>
      </c>
      <c r="G98">
        <v>3.0680000000000001</v>
      </c>
      <c r="H98" t="s">
        <v>9</v>
      </c>
    </row>
    <row r="99" spans="1:8" x14ac:dyDescent="0.3">
      <c r="A99" s="2">
        <v>96</v>
      </c>
      <c r="B99" s="2">
        <v>9984</v>
      </c>
      <c r="C99" s="2">
        <v>2509</v>
      </c>
      <c r="D99">
        <v>251.27977000000001</v>
      </c>
      <c r="E99" s="2">
        <v>8730</v>
      </c>
      <c r="F99">
        <v>0.73963880000000004</v>
      </c>
      <c r="G99">
        <v>2.8380000000000001</v>
      </c>
      <c r="H99" t="s">
        <v>9</v>
      </c>
    </row>
    <row r="100" spans="1:8" x14ac:dyDescent="0.3">
      <c r="A100" s="2">
        <v>97</v>
      </c>
      <c r="B100" s="2">
        <v>7475</v>
      </c>
      <c r="C100" s="2">
        <v>2037</v>
      </c>
      <c r="D100">
        <v>272.49043999999998</v>
      </c>
      <c r="E100" s="2">
        <v>6457</v>
      </c>
      <c r="F100">
        <v>0.71764530000000004</v>
      </c>
      <c r="G100">
        <v>2.6219999999999999</v>
      </c>
      <c r="H100" t="s">
        <v>9</v>
      </c>
    </row>
    <row r="101" spans="1:8" x14ac:dyDescent="0.3">
      <c r="A101" s="2">
        <v>98</v>
      </c>
      <c r="B101" s="2">
        <v>5438</v>
      </c>
      <c r="C101" s="2">
        <v>1609</v>
      </c>
      <c r="D101">
        <v>295.91361999999998</v>
      </c>
      <c r="E101" s="2">
        <v>4634</v>
      </c>
      <c r="F101">
        <v>0.69350199999999995</v>
      </c>
      <c r="G101">
        <v>2.4169999999999998</v>
      </c>
      <c r="H101" t="s">
        <v>9</v>
      </c>
    </row>
    <row r="102" spans="1:8" x14ac:dyDescent="0.3">
      <c r="A102" s="2">
        <v>99</v>
      </c>
      <c r="B102" s="2">
        <v>3829</v>
      </c>
      <c r="C102" s="2">
        <v>1231</v>
      </c>
      <c r="D102">
        <v>321.53068999999999</v>
      </c>
      <c r="E102" s="2">
        <v>3214</v>
      </c>
      <c r="F102">
        <v>0.66657370000000005</v>
      </c>
      <c r="G102">
        <v>2.222</v>
      </c>
      <c r="H102" t="s">
        <v>9</v>
      </c>
    </row>
    <row r="103" spans="1:8" x14ac:dyDescent="0.3">
      <c r="A103" s="2">
        <v>100</v>
      </c>
      <c r="B103" s="2">
        <v>2598</v>
      </c>
      <c r="C103" s="2">
        <v>912</v>
      </c>
      <c r="D103">
        <v>350.95924000000002</v>
      </c>
      <c r="E103" s="2">
        <v>2142</v>
      </c>
      <c r="F103">
        <v>0.63632840000000002</v>
      </c>
      <c r="G103">
        <v>2.0390000000000001</v>
      </c>
      <c r="H103" t="s">
        <v>9</v>
      </c>
    </row>
    <row r="104" spans="1:8" x14ac:dyDescent="0.3">
      <c r="A104" s="2">
        <v>101</v>
      </c>
      <c r="B104" s="2">
        <v>1686</v>
      </c>
      <c r="C104" s="2">
        <v>646</v>
      </c>
      <c r="D104">
        <v>383.25794999999999</v>
      </c>
      <c r="E104" s="2">
        <v>1363</v>
      </c>
      <c r="F104">
        <v>0.60479360000000004</v>
      </c>
      <c r="G104">
        <v>1.871</v>
      </c>
      <c r="H104" t="s">
        <v>9</v>
      </c>
    </row>
    <row r="105" spans="1:8" x14ac:dyDescent="0.3">
      <c r="A105" s="2">
        <v>102</v>
      </c>
      <c r="B105" s="2">
        <v>1040</v>
      </c>
      <c r="C105" s="2">
        <v>431</v>
      </c>
      <c r="D105">
        <v>414.57987000000003</v>
      </c>
      <c r="E105" s="2">
        <v>824</v>
      </c>
      <c r="F105">
        <v>0.57342159999999998</v>
      </c>
      <c r="G105">
        <v>1.722</v>
      </c>
      <c r="H105" t="s">
        <v>9</v>
      </c>
    </row>
    <row r="106" spans="1:8" x14ac:dyDescent="0.3">
      <c r="A106" s="2">
        <v>103</v>
      </c>
      <c r="B106" s="2">
        <v>609</v>
      </c>
      <c r="C106" s="2">
        <v>272</v>
      </c>
      <c r="D106">
        <v>447.07386000000002</v>
      </c>
      <c r="E106" s="2">
        <v>473</v>
      </c>
      <c r="F106">
        <v>0.54135080000000002</v>
      </c>
      <c r="G106">
        <v>1.5880000000000001</v>
      </c>
      <c r="H106" t="s">
        <v>9</v>
      </c>
    </row>
    <row r="107" spans="1:8" x14ac:dyDescent="0.3">
      <c r="A107" s="2">
        <v>104</v>
      </c>
      <c r="B107" s="2">
        <v>337</v>
      </c>
      <c r="C107" s="2">
        <v>161</v>
      </c>
      <c r="D107">
        <v>479.58398999999997</v>
      </c>
      <c r="E107" s="2">
        <v>256</v>
      </c>
      <c r="F107">
        <v>0.50922780000000001</v>
      </c>
      <c r="G107">
        <v>1.468</v>
      </c>
      <c r="H107" t="s">
        <v>9</v>
      </c>
    </row>
    <row r="108" spans="1:8" x14ac:dyDescent="0.3">
      <c r="A108" s="2">
        <v>105</v>
      </c>
      <c r="B108" s="2">
        <v>175</v>
      </c>
      <c r="C108" s="2">
        <v>90</v>
      </c>
      <c r="D108">
        <v>512.27089999999998</v>
      </c>
      <c r="E108" s="2">
        <v>130</v>
      </c>
      <c r="F108">
        <v>0.47704259999999998</v>
      </c>
      <c r="G108">
        <v>1.36</v>
      </c>
      <c r="H108" t="s">
        <v>9</v>
      </c>
    </row>
    <row r="109" spans="1:8" x14ac:dyDescent="0.3">
      <c r="A109" s="2">
        <v>106</v>
      </c>
      <c r="B109" s="2">
        <v>85</v>
      </c>
      <c r="C109" s="2">
        <v>47</v>
      </c>
      <c r="D109">
        <v>544.86811999999998</v>
      </c>
      <c r="E109" s="2">
        <v>62</v>
      </c>
      <c r="F109">
        <v>0.44504660000000001</v>
      </c>
      <c r="G109">
        <v>1.2629999999999999</v>
      </c>
      <c r="H109" t="s">
        <v>9</v>
      </c>
    </row>
    <row r="110" spans="1:8" x14ac:dyDescent="0.3">
      <c r="A110" s="2">
        <v>107</v>
      </c>
      <c r="B110" s="2">
        <v>39</v>
      </c>
      <c r="C110" s="2">
        <v>22</v>
      </c>
      <c r="D110">
        <v>577.11234999999999</v>
      </c>
      <c r="E110" s="2">
        <v>28</v>
      </c>
      <c r="F110">
        <v>0.41348200000000002</v>
      </c>
      <c r="G110">
        <v>1.1759999999999999</v>
      </c>
      <c r="H110" t="s">
        <v>9</v>
      </c>
    </row>
    <row r="111" spans="1:8" x14ac:dyDescent="0.3">
      <c r="A111" s="2">
        <v>108</v>
      </c>
      <c r="B111" s="2">
        <v>16</v>
      </c>
      <c r="C111" s="2">
        <v>10</v>
      </c>
      <c r="D111">
        <v>608.75937999999996</v>
      </c>
      <c r="E111" s="2">
        <v>11</v>
      </c>
      <c r="F111">
        <v>0.38257099999999999</v>
      </c>
      <c r="G111">
        <v>1.0980000000000001</v>
      </c>
      <c r="H111" t="s">
        <v>9</v>
      </c>
    </row>
    <row r="112" spans="1:8" x14ac:dyDescent="0.3">
      <c r="A112" s="2">
        <v>109</v>
      </c>
      <c r="B112" s="2">
        <v>6</v>
      </c>
      <c r="C112" s="2">
        <v>4</v>
      </c>
      <c r="D112">
        <v>639.58835999999997</v>
      </c>
      <c r="E112" s="2">
        <v>4</v>
      </c>
      <c r="F112">
        <v>0.3525122</v>
      </c>
      <c r="G112">
        <v>1.0289999999999999</v>
      </c>
      <c r="H112" t="s">
        <v>9</v>
      </c>
    </row>
    <row r="113" spans="1:8" x14ac:dyDescent="0.3">
      <c r="A113" s="2">
        <v>110</v>
      </c>
      <c r="B113" s="2">
        <v>2</v>
      </c>
      <c r="C113" s="2">
        <v>2</v>
      </c>
      <c r="D113">
        <v>669.40553999999997</v>
      </c>
      <c r="E113" s="2">
        <v>2</v>
      </c>
      <c r="F113">
        <v>0.32347700000000001</v>
      </c>
      <c r="G113">
        <v>0.96699999999999997</v>
      </c>
      <c r="H113" t="s">
        <v>9</v>
      </c>
    </row>
    <row r="114" spans="1:8" x14ac:dyDescent="0.3">
      <c r="A114" s="2">
        <v>111</v>
      </c>
      <c r="B114" s="2">
        <v>1</v>
      </c>
      <c r="C114" s="2">
        <v>1</v>
      </c>
      <c r="D114">
        <v>698.05237999999997</v>
      </c>
      <c r="E114" s="2">
        <v>0</v>
      </c>
      <c r="F114">
        <v>0.29560350000000002</v>
      </c>
      <c r="G114">
        <v>0.91100000000000003</v>
      </c>
      <c r="H114" t="s">
        <v>9</v>
      </c>
    </row>
    <row r="115" spans="1:8" x14ac:dyDescent="0.3">
      <c r="A115" s="2">
        <v>112</v>
      </c>
      <c r="B115" s="2">
        <v>0</v>
      </c>
      <c r="C115" s="2">
        <v>0</v>
      </c>
      <c r="D115">
        <v>725.40728000000001</v>
      </c>
      <c r="E115" s="2">
        <v>0</v>
      </c>
      <c r="F115">
        <v>0.26899699999999999</v>
      </c>
      <c r="G115">
        <v>0.86199999999999999</v>
      </c>
      <c r="H115" t="s">
        <v>9</v>
      </c>
    </row>
    <row r="116" spans="1:8" x14ac:dyDescent="0.3">
      <c r="A116" s="2">
        <v>113</v>
      </c>
      <c r="B116" s="2">
        <v>0</v>
      </c>
      <c r="C116" s="2">
        <v>0</v>
      </c>
      <c r="D116">
        <v>751.38126</v>
      </c>
      <c r="E116" s="2">
        <v>0</v>
      </c>
      <c r="F116">
        <v>0.2437329</v>
      </c>
      <c r="G116">
        <v>0.81799999999999995</v>
      </c>
      <c r="H116" t="s">
        <v>9</v>
      </c>
    </row>
    <row r="117" spans="1:8" x14ac:dyDescent="0.3">
      <c r="A117" s="2">
        <v>114</v>
      </c>
      <c r="B117" s="2">
        <v>0</v>
      </c>
      <c r="C117" s="2">
        <v>0</v>
      </c>
      <c r="D117">
        <v>775.91895999999997</v>
      </c>
      <c r="E117" s="2">
        <v>0</v>
      </c>
      <c r="F117">
        <v>0.21985669999999999</v>
      </c>
      <c r="G117">
        <v>0.77900000000000003</v>
      </c>
      <c r="H117" t="s">
        <v>9</v>
      </c>
    </row>
    <row r="118" spans="1:8" x14ac:dyDescent="0.3">
      <c r="A118" s="2">
        <v>115</v>
      </c>
      <c r="B118" s="2">
        <v>0</v>
      </c>
      <c r="C118" s="2">
        <v>0</v>
      </c>
      <c r="D118">
        <v>798.99521000000004</v>
      </c>
      <c r="E118" s="2">
        <v>0</v>
      </c>
      <c r="F118">
        <v>0.19738710000000001</v>
      </c>
      <c r="G118">
        <v>0.74399999999999999</v>
      </c>
      <c r="H118" t="s">
        <v>9</v>
      </c>
    </row>
    <row r="119" spans="1:8" x14ac:dyDescent="0.3">
      <c r="A119" s="2">
        <v>116</v>
      </c>
      <c r="B119" s="2">
        <v>0</v>
      </c>
      <c r="C119" s="2">
        <v>0</v>
      </c>
      <c r="D119">
        <v>820.61080000000004</v>
      </c>
      <c r="E119" s="2">
        <v>0</v>
      </c>
      <c r="F119">
        <v>0.1763208</v>
      </c>
      <c r="G119">
        <v>0.71299999999999997</v>
      </c>
      <c r="H119" t="s">
        <v>9</v>
      </c>
    </row>
    <row r="120" spans="1:8" x14ac:dyDescent="0.3">
      <c r="A120" s="2">
        <v>117</v>
      </c>
      <c r="B120" s="2">
        <v>0</v>
      </c>
      <c r="C120" s="2">
        <v>0</v>
      </c>
      <c r="D120">
        <v>840.78403000000003</v>
      </c>
      <c r="E120" s="2">
        <v>0</v>
      </c>
      <c r="F120">
        <v>0.1566379</v>
      </c>
      <c r="G120">
        <v>0.68500000000000005</v>
      </c>
      <c r="H120" t="s">
        <v>9</v>
      </c>
    </row>
    <row r="121" spans="1:8" x14ac:dyDescent="0.3">
      <c r="A121" s="2">
        <v>118</v>
      </c>
      <c r="B121" s="2">
        <v>0</v>
      </c>
      <c r="C121" s="2">
        <v>0</v>
      </c>
      <c r="D121">
        <v>859.55471999999997</v>
      </c>
      <c r="E121" s="2">
        <v>0</v>
      </c>
      <c r="F121">
        <v>0.13830049999999999</v>
      </c>
      <c r="G121">
        <v>0.66</v>
      </c>
      <c r="H121" t="s">
        <v>9</v>
      </c>
    </row>
    <row r="122" spans="1:8" x14ac:dyDescent="0.3">
      <c r="A122" s="2">
        <v>119</v>
      </c>
      <c r="B122" s="2">
        <v>0</v>
      </c>
      <c r="C122" s="2">
        <v>0</v>
      </c>
      <c r="D122">
        <v>876.97037999999998</v>
      </c>
      <c r="E122" s="2">
        <v>0</v>
      </c>
      <c r="F122">
        <v>0.12126339999999999</v>
      </c>
      <c r="G122">
        <v>0.63800000000000001</v>
      </c>
      <c r="H122" t="s">
        <v>9</v>
      </c>
    </row>
    <row r="123" spans="1:8" x14ac:dyDescent="0.3">
      <c r="A123" s="69" t="s">
        <v>10</v>
      </c>
      <c r="B123" s="70"/>
      <c r="C123" s="70"/>
      <c r="D123" s="70"/>
      <c r="E123" s="70"/>
      <c r="F123" s="70"/>
      <c r="G123" s="70"/>
      <c r="H123" s="70"/>
    </row>
  </sheetData>
  <mergeCells count="2">
    <mergeCell ref="A1:H1"/>
    <mergeCell ref="A123:H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250D-759D-4799-9472-5053B74BC762}">
  <dimension ref="A1:H123"/>
  <sheetViews>
    <sheetView topLeftCell="D1" workbookViewId="0">
      <selection activeCell="B63" sqref="B63"/>
    </sheetView>
  </sheetViews>
  <sheetFormatPr defaultRowHeight="14.4" x14ac:dyDescent="0.3"/>
  <cols>
    <col min="1" max="1" width="8.109375" customWidth="1"/>
    <col min="2" max="2" width="23" customWidth="1"/>
    <col min="3" max="3" width="14.88671875" customWidth="1"/>
    <col min="4" max="4" width="48.5546875" customWidth="1"/>
    <col min="5" max="5" width="21.5546875" customWidth="1"/>
    <col min="6" max="6" width="54" customWidth="1"/>
    <col min="7" max="7" width="27" customWidth="1"/>
    <col min="8" max="8" width="6" customWidth="1"/>
  </cols>
  <sheetData>
    <row r="1" spans="1:8" x14ac:dyDescent="0.3">
      <c r="A1" s="69" t="s">
        <v>11</v>
      </c>
      <c r="B1" s="70"/>
      <c r="C1" s="70"/>
      <c r="D1" s="70"/>
      <c r="E1" s="70"/>
      <c r="F1" s="70"/>
      <c r="G1" s="70"/>
      <c r="H1" s="70"/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2">
        <v>0</v>
      </c>
      <c r="B3" s="2">
        <v>100000</v>
      </c>
      <c r="C3" s="2">
        <v>282</v>
      </c>
      <c r="D3">
        <v>2.81629</v>
      </c>
      <c r="E3" s="2">
        <v>99735</v>
      </c>
      <c r="F3">
        <v>0.99972850000000002</v>
      </c>
      <c r="G3">
        <v>81.436000000000007</v>
      </c>
      <c r="H3" t="s">
        <v>9</v>
      </c>
    </row>
    <row r="4" spans="1:8" x14ac:dyDescent="0.3">
      <c r="A4" s="2">
        <v>1</v>
      </c>
      <c r="B4" s="2">
        <v>99718</v>
      </c>
      <c r="C4" s="2">
        <v>21</v>
      </c>
      <c r="D4">
        <v>0.20974000000000001</v>
      </c>
      <c r="E4" s="2">
        <v>99708</v>
      </c>
      <c r="F4">
        <v>0.99981940000000002</v>
      </c>
      <c r="G4">
        <v>80.665000000000006</v>
      </c>
      <c r="H4" t="s">
        <v>9</v>
      </c>
    </row>
    <row r="5" spans="1:8" x14ac:dyDescent="0.3">
      <c r="A5" s="2">
        <v>2</v>
      </c>
      <c r="B5" s="2">
        <v>99697</v>
      </c>
      <c r="C5" s="2">
        <v>15</v>
      </c>
      <c r="D5">
        <v>0.15153</v>
      </c>
      <c r="E5" s="2">
        <v>99690</v>
      </c>
      <c r="F5">
        <v>0.99986600000000003</v>
      </c>
      <c r="G5">
        <v>79.680999999999997</v>
      </c>
      <c r="H5" t="s">
        <v>9</v>
      </c>
    </row>
    <row r="6" spans="1:8" x14ac:dyDescent="0.3">
      <c r="A6" s="2">
        <v>3</v>
      </c>
      <c r="B6" s="2">
        <v>99682</v>
      </c>
      <c r="C6" s="2">
        <v>12</v>
      </c>
      <c r="D6">
        <v>0.1164</v>
      </c>
      <c r="E6" s="2">
        <v>99677</v>
      </c>
      <c r="F6">
        <v>0.99989340000000004</v>
      </c>
      <c r="G6">
        <v>78.692999999999998</v>
      </c>
      <c r="H6" t="s">
        <v>9</v>
      </c>
    </row>
    <row r="7" spans="1:8" x14ac:dyDescent="0.3">
      <c r="A7" s="2">
        <v>4</v>
      </c>
      <c r="B7" s="2">
        <v>99671</v>
      </c>
      <c r="C7" s="2">
        <v>10</v>
      </c>
      <c r="D7">
        <v>9.6879999999999994E-2</v>
      </c>
      <c r="E7" s="2">
        <v>99666</v>
      </c>
      <c r="F7">
        <v>0.99990449999999997</v>
      </c>
      <c r="G7">
        <v>77.701999999999998</v>
      </c>
      <c r="H7" t="s">
        <v>9</v>
      </c>
    </row>
    <row r="8" spans="1:8" x14ac:dyDescent="0.3">
      <c r="A8" s="2">
        <v>5</v>
      </c>
      <c r="B8" s="2">
        <v>99661</v>
      </c>
      <c r="C8" s="2">
        <v>9</v>
      </c>
      <c r="D8">
        <v>9.4219999999999998E-2</v>
      </c>
      <c r="E8" s="2">
        <v>99656</v>
      </c>
      <c r="F8">
        <v>0.99990699999999999</v>
      </c>
      <c r="G8">
        <v>76.709999999999994</v>
      </c>
      <c r="H8" t="s">
        <v>9</v>
      </c>
    </row>
    <row r="9" spans="1:8" x14ac:dyDescent="0.3">
      <c r="A9" s="2">
        <v>6</v>
      </c>
      <c r="B9" s="2">
        <v>99652</v>
      </c>
      <c r="C9" s="2">
        <v>9</v>
      </c>
      <c r="D9">
        <v>9.1770000000000004E-2</v>
      </c>
      <c r="E9" s="2">
        <v>99647</v>
      </c>
      <c r="F9">
        <v>0.99991189999999996</v>
      </c>
      <c r="G9">
        <v>75.716999999999999</v>
      </c>
      <c r="H9" t="s">
        <v>9</v>
      </c>
    </row>
    <row r="10" spans="1:8" x14ac:dyDescent="0.3">
      <c r="A10" s="2">
        <v>7</v>
      </c>
      <c r="B10" s="2">
        <v>99643</v>
      </c>
      <c r="C10" s="2">
        <v>8</v>
      </c>
      <c r="D10">
        <v>8.4470000000000003E-2</v>
      </c>
      <c r="E10" s="2">
        <v>99638</v>
      </c>
      <c r="F10">
        <v>0.9999171</v>
      </c>
      <c r="G10">
        <v>74.724000000000004</v>
      </c>
      <c r="H10" t="s">
        <v>9</v>
      </c>
    </row>
    <row r="11" spans="1:8" x14ac:dyDescent="0.3">
      <c r="A11" s="2">
        <v>8</v>
      </c>
      <c r="B11" s="2">
        <v>99634</v>
      </c>
      <c r="C11" s="2">
        <v>8</v>
      </c>
      <c r="D11">
        <v>8.1339999999999996E-2</v>
      </c>
      <c r="E11" s="2">
        <v>99630</v>
      </c>
      <c r="F11">
        <v>0.99992080000000005</v>
      </c>
      <c r="G11">
        <v>73.73</v>
      </c>
      <c r="H11" t="s">
        <v>9</v>
      </c>
    </row>
    <row r="12" spans="1:8" x14ac:dyDescent="0.3">
      <c r="A12" s="2">
        <v>9</v>
      </c>
      <c r="B12" s="2">
        <v>99626</v>
      </c>
      <c r="C12" s="2">
        <v>8</v>
      </c>
      <c r="D12">
        <v>7.7160000000000006E-2</v>
      </c>
      <c r="E12" s="2">
        <v>99622</v>
      </c>
      <c r="F12">
        <v>0.99992429999999999</v>
      </c>
      <c r="G12">
        <v>72.736000000000004</v>
      </c>
      <c r="H12" t="s">
        <v>9</v>
      </c>
    </row>
    <row r="13" spans="1:8" x14ac:dyDescent="0.3">
      <c r="A13" s="2">
        <v>10</v>
      </c>
      <c r="B13" s="2">
        <v>99618</v>
      </c>
      <c r="C13" s="2">
        <v>7</v>
      </c>
      <c r="D13">
        <v>7.4219999999999994E-2</v>
      </c>
      <c r="E13" s="2">
        <v>99615</v>
      </c>
      <c r="F13">
        <v>0.99992360000000002</v>
      </c>
      <c r="G13">
        <v>71.742000000000004</v>
      </c>
      <c r="H13" t="s">
        <v>9</v>
      </c>
    </row>
    <row r="14" spans="1:8" x14ac:dyDescent="0.3">
      <c r="A14" s="2">
        <v>11</v>
      </c>
      <c r="B14" s="2">
        <v>99611</v>
      </c>
      <c r="C14" s="2">
        <v>8</v>
      </c>
      <c r="D14">
        <v>7.8490000000000004E-2</v>
      </c>
      <c r="E14" s="2">
        <v>99607</v>
      </c>
      <c r="F14">
        <v>0.99991609999999997</v>
      </c>
      <c r="G14">
        <v>70.747</v>
      </c>
      <c r="H14" t="s">
        <v>9</v>
      </c>
    </row>
    <row r="15" spans="1:8" x14ac:dyDescent="0.3">
      <c r="A15" s="2">
        <v>12</v>
      </c>
      <c r="B15" s="2">
        <v>99603</v>
      </c>
      <c r="C15" s="2">
        <v>9</v>
      </c>
      <c r="D15">
        <v>8.9260000000000006E-2</v>
      </c>
      <c r="E15" s="2">
        <v>99599</v>
      </c>
      <c r="F15">
        <v>0.99990020000000002</v>
      </c>
      <c r="G15">
        <v>69.753</v>
      </c>
      <c r="H15" t="s">
        <v>9</v>
      </c>
    </row>
    <row r="16" spans="1:8" x14ac:dyDescent="0.3">
      <c r="A16" s="2">
        <v>13</v>
      </c>
      <c r="B16" s="2">
        <v>99594</v>
      </c>
      <c r="C16" s="2">
        <v>11</v>
      </c>
      <c r="D16">
        <v>0.11026</v>
      </c>
      <c r="E16" s="2">
        <v>99589</v>
      </c>
      <c r="F16">
        <v>0.99987300000000001</v>
      </c>
      <c r="G16">
        <v>68.759</v>
      </c>
      <c r="H16" t="s">
        <v>9</v>
      </c>
    </row>
    <row r="17" spans="1:8" x14ac:dyDescent="0.3">
      <c r="A17" s="2">
        <v>14</v>
      </c>
      <c r="B17" s="2">
        <v>99583</v>
      </c>
      <c r="C17" s="2">
        <v>14</v>
      </c>
      <c r="D17">
        <v>0.14377999999999999</v>
      </c>
      <c r="E17" s="2">
        <v>99576</v>
      </c>
      <c r="F17">
        <v>0.99983759999999999</v>
      </c>
      <c r="G17">
        <v>67.766000000000005</v>
      </c>
      <c r="H17" t="s">
        <v>9</v>
      </c>
    </row>
    <row r="18" spans="1:8" x14ac:dyDescent="0.3">
      <c r="A18" s="2">
        <v>15</v>
      </c>
      <c r="B18" s="2">
        <v>99569</v>
      </c>
      <c r="C18" s="2">
        <v>18</v>
      </c>
      <c r="D18">
        <v>0.18104999999999999</v>
      </c>
      <c r="E18" s="2">
        <v>99560</v>
      </c>
      <c r="F18">
        <v>0.99979620000000002</v>
      </c>
      <c r="G18">
        <v>66.775999999999996</v>
      </c>
      <c r="H18" t="s">
        <v>9</v>
      </c>
    </row>
    <row r="19" spans="1:8" x14ac:dyDescent="0.3">
      <c r="A19" s="2">
        <v>16</v>
      </c>
      <c r="B19" s="2">
        <v>99551</v>
      </c>
      <c r="C19" s="2">
        <v>23</v>
      </c>
      <c r="D19">
        <v>0.22653000000000001</v>
      </c>
      <c r="E19" s="2">
        <v>99540</v>
      </c>
      <c r="F19">
        <v>0.99974810000000003</v>
      </c>
      <c r="G19">
        <v>65.787999999999997</v>
      </c>
      <c r="H19" t="s">
        <v>9</v>
      </c>
    </row>
    <row r="20" spans="1:8" x14ac:dyDescent="0.3">
      <c r="A20" s="2">
        <v>17</v>
      </c>
      <c r="B20" s="2">
        <v>99528</v>
      </c>
      <c r="C20" s="2">
        <v>28</v>
      </c>
      <c r="D20">
        <v>0.27718999999999999</v>
      </c>
      <c r="E20" s="2">
        <v>99515</v>
      </c>
      <c r="F20">
        <v>0.99970099999999995</v>
      </c>
      <c r="G20">
        <v>64.802999999999997</v>
      </c>
      <c r="H20" t="s">
        <v>9</v>
      </c>
    </row>
    <row r="21" spans="1:8" x14ac:dyDescent="0.3">
      <c r="A21" s="2">
        <v>18</v>
      </c>
      <c r="B21" s="2">
        <v>99501</v>
      </c>
      <c r="C21" s="2">
        <v>32</v>
      </c>
      <c r="D21">
        <v>0.32080999999999998</v>
      </c>
      <c r="E21" s="2">
        <v>99485</v>
      </c>
      <c r="F21">
        <v>0.99966100000000002</v>
      </c>
      <c r="G21">
        <v>63.820999999999998</v>
      </c>
      <c r="H21" t="s">
        <v>9</v>
      </c>
    </row>
    <row r="22" spans="1:8" x14ac:dyDescent="0.3">
      <c r="A22" s="2">
        <v>19</v>
      </c>
      <c r="B22" s="2">
        <v>99469</v>
      </c>
      <c r="C22" s="2">
        <v>36</v>
      </c>
      <c r="D22">
        <v>0.35726000000000002</v>
      </c>
      <c r="E22" s="2">
        <v>99451</v>
      </c>
      <c r="F22">
        <v>0.9996235</v>
      </c>
      <c r="G22">
        <v>62.841000000000001</v>
      </c>
      <c r="H22" t="s">
        <v>9</v>
      </c>
    </row>
    <row r="23" spans="1:8" x14ac:dyDescent="0.3">
      <c r="A23" s="2">
        <v>20</v>
      </c>
      <c r="B23" s="2">
        <v>99433</v>
      </c>
      <c r="C23" s="2">
        <v>39</v>
      </c>
      <c r="D23">
        <v>0.39565</v>
      </c>
      <c r="E23" s="2">
        <v>99414</v>
      </c>
      <c r="F23">
        <v>0.9995986</v>
      </c>
      <c r="G23">
        <v>61.863</v>
      </c>
      <c r="H23" t="s">
        <v>9</v>
      </c>
    </row>
    <row r="24" spans="1:8" x14ac:dyDescent="0.3">
      <c r="A24" s="2">
        <v>21</v>
      </c>
      <c r="B24" s="2">
        <v>99394</v>
      </c>
      <c r="C24" s="2">
        <v>40</v>
      </c>
      <c r="D24">
        <v>0.40709000000000001</v>
      </c>
      <c r="E24" s="2">
        <v>99374</v>
      </c>
      <c r="F24">
        <v>0.99959310000000001</v>
      </c>
      <c r="G24">
        <v>60.887999999999998</v>
      </c>
      <c r="H24" t="s">
        <v>9</v>
      </c>
    </row>
    <row r="25" spans="1:8" x14ac:dyDescent="0.3">
      <c r="A25" s="2">
        <v>22</v>
      </c>
      <c r="B25" s="2">
        <v>99354</v>
      </c>
      <c r="C25" s="2">
        <v>40</v>
      </c>
      <c r="D25">
        <v>0.40676000000000001</v>
      </c>
      <c r="E25" s="2">
        <v>99333</v>
      </c>
      <c r="F25">
        <v>0.99959019999999998</v>
      </c>
      <c r="G25">
        <v>59.911999999999999</v>
      </c>
      <c r="H25" t="s">
        <v>9</v>
      </c>
    </row>
    <row r="26" spans="1:8" x14ac:dyDescent="0.3">
      <c r="A26" s="2">
        <v>23</v>
      </c>
      <c r="B26" s="2">
        <v>99313</v>
      </c>
      <c r="C26" s="2">
        <v>41</v>
      </c>
      <c r="D26">
        <v>0.41276000000000002</v>
      </c>
      <c r="E26" s="2">
        <v>99293</v>
      </c>
      <c r="F26">
        <v>0.99958809999999998</v>
      </c>
      <c r="G26">
        <v>58.936</v>
      </c>
      <c r="H26" t="s">
        <v>9</v>
      </c>
    </row>
    <row r="27" spans="1:8" x14ac:dyDescent="0.3">
      <c r="A27" s="2">
        <v>24</v>
      </c>
      <c r="B27" s="2">
        <v>99272</v>
      </c>
      <c r="C27" s="2">
        <v>41</v>
      </c>
      <c r="D27">
        <v>0.41106999999999999</v>
      </c>
      <c r="E27" s="2">
        <v>99252</v>
      </c>
      <c r="F27">
        <v>0.99959050000000005</v>
      </c>
      <c r="G27">
        <v>57.96</v>
      </c>
      <c r="H27" t="s">
        <v>9</v>
      </c>
    </row>
    <row r="28" spans="1:8" x14ac:dyDescent="0.3">
      <c r="A28" s="2">
        <v>25</v>
      </c>
      <c r="B28" s="2">
        <v>99231</v>
      </c>
      <c r="C28" s="2">
        <v>40</v>
      </c>
      <c r="D28">
        <v>0.40801999999999999</v>
      </c>
      <c r="E28" s="2">
        <v>99211</v>
      </c>
      <c r="F28">
        <v>0.9995851</v>
      </c>
      <c r="G28">
        <v>56.984000000000002</v>
      </c>
      <c r="H28" t="s">
        <v>9</v>
      </c>
    </row>
    <row r="29" spans="1:8" x14ac:dyDescent="0.3">
      <c r="A29" s="2">
        <v>26</v>
      </c>
      <c r="B29" s="2">
        <v>99191</v>
      </c>
      <c r="C29" s="2">
        <v>42</v>
      </c>
      <c r="D29">
        <v>0.42183999999999999</v>
      </c>
      <c r="E29" s="2">
        <v>99170</v>
      </c>
      <c r="F29">
        <v>0.99956590000000001</v>
      </c>
      <c r="G29">
        <v>56.006999999999998</v>
      </c>
      <c r="H29" t="s">
        <v>9</v>
      </c>
    </row>
    <row r="30" spans="1:8" x14ac:dyDescent="0.3">
      <c r="A30" s="2">
        <v>27</v>
      </c>
      <c r="B30" s="2">
        <v>99149</v>
      </c>
      <c r="C30" s="2">
        <v>44</v>
      </c>
      <c r="D30">
        <v>0.44638</v>
      </c>
      <c r="E30" s="2">
        <v>99127</v>
      </c>
      <c r="F30">
        <v>0.99954259999999995</v>
      </c>
      <c r="G30">
        <v>55.030999999999999</v>
      </c>
      <c r="H30" t="s">
        <v>9</v>
      </c>
    </row>
    <row r="31" spans="1:8" x14ac:dyDescent="0.3">
      <c r="A31" s="2">
        <v>28</v>
      </c>
      <c r="B31" s="2">
        <v>99105</v>
      </c>
      <c r="C31" s="2">
        <v>46</v>
      </c>
      <c r="D31">
        <v>0.46848000000000001</v>
      </c>
      <c r="E31" s="2">
        <v>99082</v>
      </c>
      <c r="F31">
        <v>0.99951630000000002</v>
      </c>
      <c r="G31">
        <v>54.055</v>
      </c>
      <c r="H31" t="s">
        <v>9</v>
      </c>
    </row>
    <row r="32" spans="1:8" x14ac:dyDescent="0.3">
      <c r="A32" s="2">
        <v>29</v>
      </c>
      <c r="B32" s="2">
        <v>99058</v>
      </c>
      <c r="C32" s="2">
        <v>49</v>
      </c>
      <c r="D32">
        <v>0.49897999999999998</v>
      </c>
      <c r="E32" s="2">
        <v>99034</v>
      </c>
      <c r="F32">
        <v>0.99949469999999996</v>
      </c>
      <c r="G32">
        <v>53.08</v>
      </c>
      <c r="H32" t="s">
        <v>9</v>
      </c>
    </row>
    <row r="33" spans="1:8" x14ac:dyDescent="0.3">
      <c r="A33" s="2">
        <v>30</v>
      </c>
      <c r="B33" s="2">
        <v>99009</v>
      </c>
      <c r="C33" s="2">
        <v>51</v>
      </c>
      <c r="D33">
        <v>0.51171</v>
      </c>
      <c r="E33" s="2">
        <v>98984</v>
      </c>
      <c r="F33">
        <v>0.99948020000000004</v>
      </c>
      <c r="G33">
        <v>52.106000000000002</v>
      </c>
      <c r="H33" t="s">
        <v>9</v>
      </c>
    </row>
    <row r="34" spans="1:8" x14ac:dyDescent="0.3">
      <c r="A34" s="2">
        <v>31</v>
      </c>
      <c r="B34" s="2">
        <v>98958</v>
      </c>
      <c r="C34" s="2">
        <v>52</v>
      </c>
      <c r="D34">
        <v>0.52781</v>
      </c>
      <c r="E34" s="2">
        <v>98932</v>
      </c>
      <c r="F34">
        <v>0.99947010000000003</v>
      </c>
      <c r="G34">
        <v>51.133000000000003</v>
      </c>
      <c r="H34" t="s">
        <v>9</v>
      </c>
    </row>
    <row r="35" spans="1:8" x14ac:dyDescent="0.3">
      <c r="A35" s="2">
        <v>32</v>
      </c>
      <c r="B35" s="2">
        <v>98906</v>
      </c>
      <c r="C35" s="2">
        <v>53</v>
      </c>
      <c r="D35">
        <v>0.53193000000000001</v>
      </c>
      <c r="E35" s="2">
        <v>98880</v>
      </c>
      <c r="F35">
        <v>0.99945019999999996</v>
      </c>
      <c r="G35">
        <v>50.158999999999999</v>
      </c>
      <c r="H35" t="s">
        <v>9</v>
      </c>
    </row>
    <row r="36" spans="1:8" x14ac:dyDescent="0.3">
      <c r="A36" s="2">
        <v>33</v>
      </c>
      <c r="B36" s="2">
        <v>98853</v>
      </c>
      <c r="C36" s="2">
        <v>56</v>
      </c>
      <c r="D36">
        <v>0.56759000000000004</v>
      </c>
      <c r="E36" s="2">
        <v>98825</v>
      </c>
      <c r="F36">
        <v>0.999413</v>
      </c>
      <c r="G36">
        <v>49.186</v>
      </c>
      <c r="H36" t="s">
        <v>9</v>
      </c>
    </row>
    <row r="37" spans="1:8" x14ac:dyDescent="0.3">
      <c r="A37" s="2">
        <v>34</v>
      </c>
      <c r="B37" s="2">
        <v>98797</v>
      </c>
      <c r="C37" s="2">
        <v>60</v>
      </c>
      <c r="D37">
        <v>0.60650000000000004</v>
      </c>
      <c r="E37" s="2">
        <v>98767</v>
      </c>
      <c r="F37">
        <v>0.99937819999999999</v>
      </c>
      <c r="G37">
        <v>48.213000000000001</v>
      </c>
      <c r="H37" t="s">
        <v>9</v>
      </c>
    </row>
    <row r="38" spans="1:8" x14ac:dyDescent="0.3">
      <c r="A38" s="2">
        <v>35</v>
      </c>
      <c r="B38" s="2">
        <v>98737</v>
      </c>
      <c r="C38" s="2">
        <v>63</v>
      </c>
      <c r="D38">
        <v>0.63712000000000002</v>
      </c>
      <c r="E38" s="2">
        <v>98706</v>
      </c>
      <c r="F38">
        <v>0.99934199999999995</v>
      </c>
      <c r="G38">
        <v>47.241999999999997</v>
      </c>
      <c r="H38" t="s">
        <v>9</v>
      </c>
    </row>
    <row r="39" spans="1:8" x14ac:dyDescent="0.3">
      <c r="A39" s="2">
        <v>36</v>
      </c>
      <c r="B39" s="2">
        <v>98674</v>
      </c>
      <c r="C39" s="2">
        <v>67</v>
      </c>
      <c r="D39">
        <v>0.67886999999999997</v>
      </c>
      <c r="E39" s="2">
        <v>98641</v>
      </c>
      <c r="F39">
        <v>0.99929129999999999</v>
      </c>
      <c r="G39">
        <v>46.271999999999998</v>
      </c>
      <c r="H39" t="s">
        <v>9</v>
      </c>
    </row>
    <row r="40" spans="1:8" x14ac:dyDescent="0.3">
      <c r="A40" s="2">
        <v>37</v>
      </c>
      <c r="B40" s="2">
        <v>98607</v>
      </c>
      <c r="C40" s="2">
        <v>73</v>
      </c>
      <c r="D40">
        <v>0.73856999999999995</v>
      </c>
      <c r="E40" s="2">
        <v>98571</v>
      </c>
      <c r="F40">
        <v>0.99923839999999997</v>
      </c>
      <c r="G40">
        <v>45.302999999999997</v>
      </c>
      <c r="H40" t="s">
        <v>9</v>
      </c>
    </row>
    <row r="41" spans="1:8" x14ac:dyDescent="0.3">
      <c r="A41" s="2">
        <v>38</v>
      </c>
      <c r="B41" s="2">
        <v>98535</v>
      </c>
      <c r="C41" s="2">
        <v>77</v>
      </c>
      <c r="D41">
        <v>0.78468000000000004</v>
      </c>
      <c r="E41" s="2">
        <v>98496</v>
      </c>
      <c r="F41">
        <v>0.99917889999999998</v>
      </c>
      <c r="G41">
        <v>44.335999999999999</v>
      </c>
      <c r="H41" t="s">
        <v>9</v>
      </c>
    </row>
    <row r="42" spans="1:8" x14ac:dyDescent="0.3">
      <c r="A42" s="2">
        <v>39</v>
      </c>
      <c r="B42" s="2">
        <v>98457</v>
      </c>
      <c r="C42" s="2">
        <v>84</v>
      </c>
      <c r="D42">
        <v>0.85763999999999996</v>
      </c>
      <c r="E42" s="2">
        <v>98415</v>
      </c>
      <c r="F42">
        <v>0.99909780000000004</v>
      </c>
      <c r="G42">
        <v>43.371000000000002</v>
      </c>
      <c r="H42" t="s">
        <v>9</v>
      </c>
    </row>
    <row r="43" spans="1:8" x14ac:dyDescent="0.3">
      <c r="A43" s="2">
        <v>40</v>
      </c>
      <c r="B43" s="2">
        <v>98373</v>
      </c>
      <c r="C43" s="2">
        <v>93</v>
      </c>
      <c r="D43">
        <v>0.94681000000000004</v>
      </c>
      <c r="E43" s="2">
        <v>98326</v>
      </c>
      <c r="F43">
        <v>0.99901439999999997</v>
      </c>
      <c r="G43">
        <v>42.408000000000001</v>
      </c>
      <c r="H43" t="s">
        <v>9</v>
      </c>
    </row>
    <row r="44" spans="1:8" x14ac:dyDescent="0.3">
      <c r="A44" s="2">
        <v>41</v>
      </c>
      <c r="B44" s="2">
        <v>98280</v>
      </c>
      <c r="C44" s="2">
        <v>101</v>
      </c>
      <c r="D44">
        <v>1.02443</v>
      </c>
      <c r="E44" s="2">
        <v>98229</v>
      </c>
      <c r="F44">
        <v>0.99890780000000001</v>
      </c>
      <c r="G44">
        <v>41.447000000000003</v>
      </c>
      <c r="H44" t="s">
        <v>9</v>
      </c>
    </row>
    <row r="45" spans="1:8" x14ac:dyDescent="0.3">
      <c r="A45" s="2">
        <v>42</v>
      </c>
      <c r="B45" s="2">
        <v>98179</v>
      </c>
      <c r="C45" s="2">
        <v>114</v>
      </c>
      <c r="D45">
        <v>1.1599699999999999</v>
      </c>
      <c r="E45" s="2">
        <v>98122</v>
      </c>
      <c r="F45">
        <v>0.99876949999999998</v>
      </c>
      <c r="G45">
        <v>40.488999999999997</v>
      </c>
      <c r="H45" t="s">
        <v>9</v>
      </c>
    </row>
    <row r="46" spans="1:8" x14ac:dyDescent="0.3">
      <c r="A46" s="2">
        <v>43</v>
      </c>
      <c r="B46" s="2">
        <v>98065</v>
      </c>
      <c r="C46" s="2">
        <v>128</v>
      </c>
      <c r="D46">
        <v>1.3011699999999999</v>
      </c>
      <c r="E46" s="2">
        <v>98001</v>
      </c>
      <c r="F46">
        <v>0.99863190000000002</v>
      </c>
      <c r="G46">
        <v>39.536000000000001</v>
      </c>
      <c r="H46" t="s">
        <v>9</v>
      </c>
    </row>
    <row r="47" spans="1:8" x14ac:dyDescent="0.3">
      <c r="A47" s="2">
        <v>44</v>
      </c>
      <c r="B47" s="2">
        <v>97938</v>
      </c>
      <c r="C47" s="2">
        <v>141</v>
      </c>
      <c r="D47">
        <v>1.4351799999999999</v>
      </c>
      <c r="E47" s="2">
        <v>97867</v>
      </c>
      <c r="F47">
        <v>0.99849010000000005</v>
      </c>
      <c r="G47">
        <v>38.587000000000003</v>
      </c>
      <c r="H47" t="s">
        <v>9</v>
      </c>
    </row>
    <row r="48" spans="1:8" x14ac:dyDescent="0.3">
      <c r="A48" s="2">
        <v>45</v>
      </c>
      <c r="B48" s="2">
        <v>97797</v>
      </c>
      <c r="C48" s="2">
        <v>155</v>
      </c>
      <c r="D48">
        <v>1.5848100000000001</v>
      </c>
      <c r="E48" s="2">
        <v>97719</v>
      </c>
      <c r="F48">
        <v>0.99834429999999996</v>
      </c>
      <c r="G48">
        <v>37.640999999999998</v>
      </c>
      <c r="H48" t="s">
        <v>9</v>
      </c>
    </row>
    <row r="49" spans="1:8" x14ac:dyDescent="0.3">
      <c r="A49" s="2">
        <v>46</v>
      </c>
      <c r="B49" s="2">
        <v>97642</v>
      </c>
      <c r="C49" s="2">
        <v>169</v>
      </c>
      <c r="D49">
        <v>1.72665</v>
      </c>
      <c r="E49" s="2">
        <v>97558</v>
      </c>
      <c r="F49">
        <v>0.99819080000000004</v>
      </c>
      <c r="G49">
        <v>36.700000000000003</v>
      </c>
      <c r="H49" t="s">
        <v>9</v>
      </c>
    </row>
    <row r="50" spans="1:8" x14ac:dyDescent="0.3">
      <c r="A50" s="2">
        <v>47</v>
      </c>
      <c r="B50" s="2">
        <v>97473</v>
      </c>
      <c r="C50" s="2">
        <v>184</v>
      </c>
      <c r="D50">
        <v>1.8917999999999999</v>
      </c>
      <c r="E50" s="2">
        <v>97381</v>
      </c>
      <c r="F50">
        <v>0.99804150000000003</v>
      </c>
      <c r="G50">
        <v>35.762999999999998</v>
      </c>
      <c r="H50" t="s">
        <v>9</v>
      </c>
    </row>
    <row r="51" spans="1:8" x14ac:dyDescent="0.3">
      <c r="A51" s="2">
        <v>48</v>
      </c>
      <c r="B51" s="2">
        <v>97289</v>
      </c>
      <c r="C51" s="2">
        <v>197</v>
      </c>
      <c r="D51">
        <v>2.0253000000000001</v>
      </c>
      <c r="E51" s="2">
        <v>97190</v>
      </c>
      <c r="F51">
        <v>0.99790060000000003</v>
      </c>
      <c r="G51">
        <v>34.83</v>
      </c>
      <c r="H51" t="s">
        <v>9</v>
      </c>
    </row>
    <row r="52" spans="1:8" x14ac:dyDescent="0.3">
      <c r="A52" s="2">
        <v>49</v>
      </c>
      <c r="B52" s="2">
        <v>97092</v>
      </c>
      <c r="C52" s="2">
        <v>211</v>
      </c>
      <c r="D52">
        <v>2.1736300000000002</v>
      </c>
      <c r="E52" s="2">
        <v>96986</v>
      </c>
      <c r="F52">
        <v>0.9977414</v>
      </c>
      <c r="G52">
        <v>33.9</v>
      </c>
      <c r="H52" t="s">
        <v>9</v>
      </c>
    </row>
    <row r="53" spans="1:8" x14ac:dyDescent="0.3">
      <c r="A53" s="2">
        <v>50</v>
      </c>
      <c r="B53" s="2">
        <v>96881</v>
      </c>
      <c r="C53" s="2">
        <v>227</v>
      </c>
      <c r="D53">
        <v>2.3437600000000001</v>
      </c>
      <c r="E53" s="2">
        <v>96767</v>
      </c>
      <c r="F53">
        <v>0.9975581</v>
      </c>
      <c r="G53">
        <v>32.972000000000001</v>
      </c>
      <c r="H53" t="s">
        <v>9</v>
      </c>
    </row>
    <row r="54" spans="1:8" x14ac:dyDescent="0.3">
      <c r="A54" s="2">
        <v>51</v>
      </c>
      <c r="B54" s="2">
        <v>96654</v>
      </c>
      <c r="C54" s="2">
        <v>246</v>
      </c>
      <c r="D54">
        <v>2.5403199999999999</v>
      </c>
      <c r="E54" s="2">
        <v>96531</v>
      </c>
      <c r="F54">
        <v>0.99735079999999998</v>
      </c>
      <c r="G54">
        <v>32.048999999999999</v>
      </c>
      <c r="H54" t="s">
        <v>9</v>
      </c>
    </row>
    <row r="55" spans="1:8" x14ac:dyDescent="0.3">
      <c r="A55" s="2">
        <v>52</v>
      </c>
      <c r="B55" s="2">
        <v>96408</v>
      </c>
      <c r="C55" s="2">
        <v>266</v>
      </c>
      <c r="D55">
        <v>2.7582900000000001</v>
      </c>
      <c r="E55" s="2">
        <v>96275</v>
      </c>
      <c r="F55">
        <v>0.99707590000000001</v>
      </c>
      <c r="G55">
        <v>31.129000000000001</v>
      </c>
      <c r="H55" t="s">
        <v>9</v>
      </c>
    </row>
    <row r="56" spans="1:8" x14ac:dyDescent="0.3">
      <c r="A56" s="2">
        <v>53</v>
      </c>
      <c r="B56" s="2">
        <v>96142</v>
      </c>
      <c r="C56" s="2">
        <v>297</v>
      </c>
      <c r="D56">
        <v>3.0904400000000001</v>
      </c>
      <c r="E56" s="2">
        <v>95994</v>
      </c>
      <c r="F56">
        <v>0.99676509999999996</v>
      </c>
      <c r="G56">
        <v>30.213999999999999</v>
      </c>
      <c r="H56" t="s">
        <v>9</v>
      </c>
    </row>
    <row r="57" spans="1:8" x14ac:dyDescent="0.3">
      <c r="A57" s="2">
        <v>54</v>
      </c>
      <c r="B57" s="2">
        <v>95845</v>
      </c>
      <c r="C57" s="2">
        <v>324</v>
      </c>
      <c r="D57">
        <v>3.3797199999999998</v>
      </c>
      <c r="E57" s="2">
        <v>95683</v>
      </c>
      <c r="F57">
        <v>0.99644140000000003</v>
      </c>
      <c r="G57">
        <v>29.306000000000001</v>
      </c>
      <c r="H57" t="s">
        <v>9</v>
      </c>
    </row>
    <row r="58" spans="1:8" x14ac:dyDescent="0.3">
      <c r="A58" s="2">
        <v>55</v>
      </c>
      <c r="B58" s="2">
        <v>95521</v>
      </c>
      <c r="C58" s="2">
        <v>357</v>
      </c>
      <c r="D58">
        <v>3.7381700000000002</v>
      </c>
      <c r="E58" s="2">
        <v>95343</v>
      </c>
      <c r="F58">
        <v>0.99607230000000002</v>
      </c>
      <c r="G58">
        <v>28.402999999999999</v>
      </c>
      <c r="H58" t="s">
        <v>9</v>
      </c>
    </row>
    <row r="59" spans="1:8" x14ac:dyDescent="0.3">
      <c r="A59" s="2">
        <v>56</v>
      </c>
      <c r="B59" s="2">
        <v>95164</v>
      </c>
      <c r="C59" s="2">
        <v>392</v>
      </c>
      <c r="D59">
        <v>4.1179899999999998</v>
      </c>
      <c r="E59" s="2">
        <v>94968</v>
      </c>
      <c r="F59">
        <v>0.99566120000000002</v>
      </c>
      <c r="G59">
        <v>27.507999999999999</v>
      </c>
      <c r="H59" t="s">
        <v>9</v>
      </c>
    </row>
    <row r="60" spans="1:8" x14ac:dyDescent="0.3">
      <c r="A60" s="2">
        <v>57</v>
      </c>
      <c r="B60" s="2">
        <v>94772</v>
      </c>
      <c r="C60" s="2">
        <v>432</v>
      </c>
      <c r="D60">
        <v>4.5604899999999997</v>
      </c>
      <c r="E60" s="2">
        <v>94556</v>
      </c>
      <c r="F60">
        <v>0.99521590000000004</v>
      </c>
      <c r="G60">
        <v>26.62</v>
      </c>
      <c r="H60" t="s">
        <v>9</v>
      </c>
    </row>
    <row r="61" spans="1:8" x14ac:dyDescent="0.3">
      <c r="A61" s="2">
        <v>58</v>
      </c>
      <c r="B61" s="2">
        <v>94340</v>
      </c>
      <c r="C61" s="2">
        <v>473</v>
      </c>
      <c r="D61">
        <v>5.0087200000000003</v>
      </c>
      <c r="E61" s="2">
        <v>94104</v>
      </c>
      <c r="F61">
        <v>0.99475820000000004</v>
      </c>
      <c r="G61">
        <v>25.739000000000001</v>
      </c>
      <c r="H61" t="s">
        <v>9</v>
      </c>
    </row>
    <row r="62" spans="1:8" x14ac:dyDescent="0.3">
      <c r="A62" s="2">
        <v>59</v>
      </c>
      <c r="B62" s="2">
        <v>93868</v>
      </c>
      <c r="C62" s="2">
        <v>514</v>
      </c>
      <c r="D62">
        <v>5.47607</v>
      </c>
      <c r="E62" s="2">
        <v>93611</v>
      </c>
      <c r="F62">
        <v>0.99429299999999998</v>
      </c>
      <c r="G62">
        <v>24.867000000000001</v>
      </c>
      <c r="H62" t="s">
        <v>9</v>
      </c>
    </row>
    <row r="63" spans="1:8" x14ac:dyDescent="0.3">
      <c r="A63" s="2">
        <v>60</v>
      </c>
      <c r="B63" s="2">
        <v>93354</v>
      </c>
      <c r="C63" s="2">
        <v>554</v>
      </c>
      <c r="D63">
        <v>5.9392500000000004</v>
      </c>
      <c r="E63" s="2">
        <v>93076</v>
      </c>
      <c r="F63">
        <v>0.99379019999999996</v>
      </c>
      <c r="G63">
        <v>24.001000000000001</v>
      </c>
      <c r="H63" t="s">
        <v>9</v>
      </c>
    </row>
    <row r="64" spans="1:8" x14ac:dyDescent="0.3">
      <c r="A64" s="2">
        <v>61</v>
      </c>
      <c r="B64" s="2">
        <v>92799</v>
      </c>
      <c r="C64" s="2">
        <v>602</v>
      </c>
      <c r="D64">
        <v>6.4818800000000003</v>
      </c>
      <c r="E64" s="2">
        <v>92498</v>
      </c>
      <c r="F64">
        <v>0.99322880000000002</v>
      </c>
      <c r="G64">
        <v>23.140999999999998</v>
      </c>
      <c r="H64" t="s">
        <v>9</v>
      </c>
    </row>
    <row r="65" spans="1:8" x14ac:dyDescent="0.3">
      <c r="A65" s="2">
        <v>62</v>
      </c>
      <c r="B65" s="2">
        <v>92198</v>
      </c>
      <c r="C65" s="2">
        <v>651</v>
      </c>
      <c r="D65">
        <v>7.0624500000000001</v>
      </c>
      <c r="E65" s="2">
        <v>91872</v>
      </c>
      <c r="F65">
        <v>0.99256299999999997</v>
      </c>
      <c r="G65">
        <v>22.289000000000001</v>
      </c>
      <c r="H65" t="s">
        <v>9</v>
      </c>
    </row>
    <row r="66" spans="1:8" x14ac:dyDescent="0.3">
      <c r="A66" s="2">
        <v>63</v>
      </c>
      <c r="B66" s="2">
        <v>91547</v>
      </c>
      <c r="C66" s="2">
        <v>715</v>
      </c>
      <c r="D66">
        <v>7.8141800000000003</v>
      </c>
      <c r="E66" s="2">
        <v>91189</v>
      </c>
      <c r="F66">
        <v>0.99179459999999997</v>
      </c>
      <c r="G66">
        <v>21.443999999999999</v>
      </c>
      <c r="H66" t="s">
        <v>9</v>
      </c>
    </row>
    <row r="67" spans="1:8" x14ac:dyDescent="0.3">
      <c r="A67" s="2">
        <v>64</v>
      </c>
      <c r="B67" s="2">
        <v>90831</v>
      </c>
      <c r="C67" s="2">
        <v>781</v>
      </c>
      <c r="D67">
        <v>8.5997800000000009</v>
      </c>
      <c r="E67" s="2">
        <v>90441</v>
      </c>
      <c r="F67">
        <v>0.99093690000000001</v>
      </c>
      <c r="G67">
        <v>20.609000000000002</v>
      </c>
      <c r="H67" t="s">
        <v>9</v>
      </c>
    </row>
    <row r="68" spans="1:8" x14ac:dyDescent="0.3">
      <c r="A68" s="2">
        <v>65</v>
      </c>
      <c r="B68" s="2">
        <v>90050</v>
      </c>
      <c r="C68" s="2">
        <v>858</v>
      </c>
      <c r="D68">
        <v>9.5305300000000006</v>
      </c>
      <c r="E68" s="2">
        <v>89621</v>
      </c>
      <c r="F68">
        <v>0.98993140000000002</v>
      </c>
      <c r="G68">
        <v>19.783000000000001</v>
      </c>
      <c r="H68" t="s">
        <v>9</v>
      </c>
    </row>
    <row r="69" spans="1:8" x14ac:dyDescent="0.3">
      <c r="A69" s="2">
        <v>66</v>
      </c>
      <c r="B69" s="2">
        <v>89192</v>
      </c>
      <c r="C69" s="2">
        <v>946</v>
      </c>
      <c r="D69">
        <v>10.61181</v>
      </c>
      <c r="E69" s="2">
        <v>88719</v>
      </c>
      <c r="F69">
        <v>0.98876470000000005</v>
      </c>
      <c r="G69">
        <v>18.969000000000001</v>
      </c>
      <c r="H69" t="s">
        <v>9</v>
      </c>
    </row>
    <row r="70" spans="1:8" x14ac:dyDescent="0.3">
      <c r="A70" s="2">
        <v>67</v>
      </c>
      <c r="B70" s="2">
        <v>88245</v>
      </c>
      <c r="C70" s="2">
        <v>1047</v>
      </c>
      <c r="D70">
        <v>11.86539</v>
      </c>
      <c r="E70" s="2">
        <v>87722</v>
      </c>
      <c r="F70">
        <v>0.98755309999999996</v>
      </c>
      <c r="G70">
        <v>18.167000000000002</v>
      </c>
      <c r="H70" t="s">
        <v>9</v>
      </c>
    </row>
    <row r="71" spans="1:8" x14ac:dyDescent="0.3">
      <c r="A71" s="2">
        <v>68</v>
      </c>
      <c r="B71" s="2">
        <v>87198</v>
      </c>
      <c r="C71" s="2">
        <v>1137</v>
      </c>
      <c r="D71">
        <v>13.03547</v>
      </c>
      <c r="E71" s="2">
        <v>86630</v>
      </c>
      <c r="F71">
        <v>0.98630019999999996</v>
      </c>
      <c r="G71">
        <v>17.379000000000001</v>
      </c>
      <c r="H71" t="s">
        <v>9</v>
      </c>
    </row>
    <row r="72" spans="1:8" x14ac:dyDescent="0.3">
      <c r="A72" s="2">
        <v>69</v>
      </c>
      <c r="B72" s="2">
        <v>86062</v>
      </c>
      <c r="C72" s="2">
        <v>1237</v>
      </c>
      <c r="D72">
        <v>14.3729</v>
      </c>
      <c r="E72" s="2">
        <v>85443</v>
      </c>
      <c r="F72">
        <v>0.98501799999999995</v>
      </c>
      <c r="G72">
        <v>16.602</v>
      </c>
      <c r="H72" t="s">
        <v>9</v>
      </c>
    </row>
    <row r="73" spans="1:8" x14ac:dyDescent="0.3">
      <c r="A73" s="2">
        <v>70</v>
      </c>
      <c r="B73" s="2">
        <v>84825</v>
      </c>
      <c r="C73" s="2">
        <v>1323</v>
      </c>
      <c r="D73">
        <v>15.600070000000001</v>
      </c>
      <c r="E73" s="2">
        <v>84163</v>
      </c>
      <c r="F73">
        <v>0.98351169999999999</v>
      </c>
      <c r="G73">
        <v>15.837</v>
      </c>
      <c r="H73" t="s">
        <v>9</v>
      </c>
    </row>
    <row r="74" spans="1:8" x14ac:dyDescent="0.3">
      <c r="A74" s="2">
        <v>71</v>
      </c>
      <c r="B74" s="2">
        <v>83501</v>
      </c>
      <c r="C74" s="2">
        <v>1452</v>
      </c>
      <c r="D74">
        <v>17.390630000000002</v>
      </c>
      <c r="E74" s="2">
        <v>82775</v>
      </c>
      <c r="F74">
        <v>0.98166249999999999</v>
      </c>
      <c r="G74">
        <v>15.08</v>
      </c>
      <c r="H74" t="s">
        <v>9</v>
      </c>
    </row>
    <row r="75" spans="1:8" x14ac:dyDescent="0.3">
      <c r="A75" s="2">
        <v>72</v>
      </c>
      <c r="B75" s="2">
        <v>82049</v>
      </c>
      <c r="C75" s="2">
        <v>1584</v>
      </c>
      <c r="D75">
        <v>19.301069999999999</v>
      </c>
      <c r="E75" s="2">
        <v>81257</v>
      </c>
      <c r="F75">
        <v>0.97951089999999996</v>
      </c>
      <c r="G75">
        <v>14.337999999999999</v>
      </c>
      <c r="H75" t="s">
        <v>9</v>
      </c>
    </row>
    <row r="76" spans="1:8" x14ac:dyDescent="0.3">
      <c r="A76" s="2">
        <v>73</v>
      </c>
      <c r="B76" s="2">
        <v>80466</v>
      </c>
      <c r="C76" s="2">
        <v>1746</v>
      </c>
      <c r="D76">
        <v>21.700600000000001</v>
      </c>
      <c r="E76" s="2">
        <v>79593</v>
      </c>
      <c r="F76">
        <v>0.97715870000000005</v>
      </c>
      <c r="G76">
        <v>13.61</v>
      </c>
      <c r="H76" t="s">
        <v>9</v>
      </c>
    </row>
    <row r="77" spans="1:8" x14ac:dyDescent="0.3">
      <c r="A77" s="2">
        <v>74</v>
      </c>
      <c r="B77" s="2">
        <v>78719</v>
      </c>
      <c r="C77" s="2">
        <v>1890</v>
      </c>
      <c r="D77">
        <v>24.007339999999999</v>
      </c>
      <c r="E77" s="2">
        <v>77775</v>
      </c>
      <c r="F77">
        <v>0.97452510000000003</v>
      </c>
      <c r="G77">
        <v>12.901</v>
      </c>
      <c r="H77" t="s">
        <v>9</v>
      </c>
    </row>
    <row r="78" spans="1:8" x14ac:dyDescent="0.3">
      <c r="A78" s="2">
        <v>75</v>
      </c>
      <c r="B78" s="2">
        <v>76830</v>
      </c>
      <c r="C78" s="2">
        <v>2073</v>
      </c>
      <c r="D78">
        <v>26.978629999999999</v>
      </c>
      <c r="E78" s="2">
        <v>75793</v>
      </c>
      <c r="F78">
        <v>0.9720896</v>
      </c>
      <c r="G78">
        <v>12.206</v>
      </c>
      <c r="H78" t="s">
        <v>9</v>
      </c>
    </row>
    <row r="79" spans="1:8" x14ac:dyDescent="0.3">
      <c r="A79" s="2">
        <v>76</v>
      </c>
      <c r="B79" s="2">
        <v>74757</v>
      </c>
      <c r="C79" s="2">
        <v>2158</v>
      </c>
      <c r="D79">
        <v>28.868020000000001</v>
      </c>
      <c r="E79" s="2">
        <v>73678</v>
      </c>
      <c r="F79">
        <v>0.96963339999999998</v>
      </c>
      <c r="G79">
        <v>11.531000000000001</v>
      </c>
      <c r="H79" t="s">
        <v>9</v>
      </c>
    </row>
    <row r="80" spans="1:8" x14ac:dyDescent="0.3">
      <c r="A80" s="2">
        <v>77</v>
      </c>
      <c r="B80" s="2">
        <v>72599</v>
      </c>
      <c r="C80" s="2">
        <v>2317</v>
      </c>
      <c r="D80">
        <v>31.90971</v>
      </c>
      <c r="E80" s="2">
        <v>71440</v>
      </c>
      <c r="F80">
        <v>0.96605830000000004</v>
      </c>
      <c r="G80">
        <v>10.858000000000001</v>
      </c>
      <c r="H80" t="s">
        <v>9</v>
      </c>
    </row>
    <row r="81" spans="1:8" x14ac:dyDescent="0.3">
      <c r="A81" s="2">
        <v>78</v>
      </c>
      <c r="B81" s="2">
        <v>70282</v>
      </c>
      <c r="C81" s="2">
        <v>2533</v>
      </c>
      <c r="D81">
        <v>36.040700000000001</v>
      </c>
      <c r="E81" s="2">
        <v>69016</v>
      </c>
      <c r="F81">
        <v>0.96144940000000001</v>
      </c>
      <c r="G81">
        <v>10.199999999999999</v>
      </c>
      <c r="H81" t="s">
        <v>9</v>
      </c>
    </row>
    <row r="82" spans="1:8" x14ac:dyDescent="0.3">
      <c r="A82" s="2">
        <v>79</v>
      </c>
      <c r="B82" s="2">
        <v>67749</v>
      </c>
      <c r="C82" s="2">
        <v>2788</v>
      </c>
      <c r="D82">
        <v>41.154290000000003</v>
      </c>
      <c r="E82" s="2">
        <v>66355</v>
      </c>
      <c r="F82">
        <v>0.95643710000000004</v>
      </c>
      <c r="G82">
        <v>9.5619999999999994</v>
      </c>
      <c r="H82" t="s">
        <v>9</v>
      </c>
    </row>
    <row r="83" spans="1:8" x14ac:dyDescent="0.3">
      <c r="A83" s="2">
        <v>80</v>
      </c>
      <c r="B83" s="2">
        <v>64961</v>
      </c>
      <c r="C83" s="2">
        <v>2993</v>
      </c>
      <c r="D83">
        <v>46.07497</v>
      </c>
      <c r="E83" s="2">
        <v>63464</v>
      </c>
      <c r="F83">
        <v>0.95031679999999996</v>
      </c>
      <c r="G83">
        <v>8.9510000000000005</v>
      </c>
      <c r="H83" t="s">
        <v>9</v>
      </c>
    </row>
    <row r="84" spans="1:8" x14ac:dyDescent="0.3">
      <c r="A84" s="2">
        <v>81</v>
      </c>
      <c r="B84" s="2">
        <v>61968</v>
      </c>
      <c r="C84" s="2">
        <v>3313</v>
      </c>
      <c r="D84">
        <v>53.465629999999997</v>
      </c>
      <c r="E84" s="2">
        <v>60311</v>
      </c>
      <c r="F84">
        <v>0.94350710000000004</v>
      </c>
      <c r="G84">
        <v>8.36</v>
      </c>
      <c r="H84" t="s">
        <v>9</v>
      </c>
    </row>
    <row r="85" spans="1:8" x14ac:dyDescent="0.3">
      <c r="A85" s="2">
        <v>82</v>
      </c>
      <c r="B85" s="2">
        <v>58655</v>
      </c>
      <c r="C85" s="2">
        <v>3501</v>
      </c>
      <c r="D85">
        <v>59.691119999999998</v>
      </c>
      <c r="E85" s="2">
        <v>56904</v>
      </c>
      <c r="F85">
        <v>0.93689219999999995</v>
      </c>
      <c r="G85">
        <v>7.8040000000000003</v>
      </c>
      <c r="H85" t="s">
        <v>9</v>
      </c>
    </row>
    <row r="86" spans="1:8" x14ac:dyDescent="0.3">
      <c r="A86" s="2">
        <v>83</v>
      </c>
      <c r="B86" s="2">
        <v>55154</v>
      </c>
      <c r="C86" s="2">
        <v>3681</v>
      </c>
      <c r="D86">
        <v>66.741389999999996</v>
      </c>
      <c r="E86" s="2">
        <v>53313</v>
      </c>
      <c r="F86">
        <v>0.92914300000000005</v>
      </c>
      <c r="G86">
        <v>7.2670000000000003</v>
      </c>
      <c r="H86" t="s">
        <v>9</v>
      </c>
    </row>
    <row r="87" spans="1:8" x14ac:dyDescent="0.3">
      <c r="A87" s="2">
        <v>84</v>
      </c>
      <c r="B87" s="2">
        <v>51473</v>
      </c>
      <c r="C87" s="2">
        <v>3874</v>
      </c>
      <c r="D87">
        <v>75.266909999999996</v>
      </c>
      <c r="E87" s="2">
        <v>49535</v>
      </c>
      <c r="F87">
        <v>0.92101230000000001</v>
      </c>
      <c r="G87">
        <v>6.7510000000000003</v>
      </c>
      <c r="H87" t="s">
        <v>9</v>
      </c>
    </row>
    <row r="88" spans="1:8" x14ac:dyDescent="0.3">
      <c r="A88" s="2">
        <v>85</v>
      </c>
      <c r="B88" s="2">
        <v>47598</v>
      </c>
      <c r="C88" s="2">
        <v>3951</v>
      </c>
      <c r="D88">
        <v>83.011319999999998</v>
      </c>
      <c r="E88" s="2">
        <v>45623</v>
      </c>
      <c r="F88">
        <v>0.91196359999999999</v>
      </c>
      <c r="G88">
        <v>6.26</v>
      </c>
      <c r="H88" t="s">
        <v>9</v>
      </c>
    </row>
    <row r="89" spans="1:8" x14ac:dyDescent="0.3">
      <c r="A89" s="2">
        <v>86</v>
      </c>
      <c r="B89" s="2">
        <v>43647</v>
      </c>
      <c r="C89" s="2">
        <v>4082</v>
      </c>
      <c r="D89">
        <v>93.516390000000001</v>
      </c>
      <c r="E89" s="2">
        <v>41606</v>
      </c>
      <c r="F89">
        <v>0.90011490000000005</v>
      </c>
      <c r="G89">
        <v>5.7809999999999997</v>
      </c>
      <c r="H89" t="s">
        <v>9</v>
      </c>
    </row>
    <row r="90" spans="1:8" x14ac:dyDescent="0.3">
      <c r="A90" s="2">
        <v>87</v>
      </c>
      <c r="B90" s="2">
        <v>39565</v>
      </c>
      <c r="C90" s="2">
        <v>4230</v>
      </c>
      <c r="D90">
        <v>106.91085</v>
      </c>
      <c r="E90" s="2">
        <v>37450</v>
      </c>
      <c r="F90">
        <v>0.88592269999999995</v>
      </c>
      <c r="G90">
        <v>5.3259999999999996</v>
      </c>
      <c r="H90" t="s">
        <v>9</v>
      </c>
    </row>
    <row r="91" spans="1:8" x14ac:dyDescent="0.3">
      <c r="A91" s="2">
        <v>88</v>
      </c>
      <c r="B91" s="2">
        <v>35335</v>
      </c>
      <c r="C91" s="2">
        <v>4315</v>
      </c>
      <c r="D91">
        <v>122.10169</v>
      </c>
      <c r="E91" s="2">
        <v>33178</v>
      </c>
      <c r="F91">
        <v>0.87039169999999999</v>
      </c>
      <c r="G91">
        <v>4.9039999999999999</v>
      </c>
      <c r="H91" t="s">
        <v>9</v>
      </c>
    </row>
    <row r="92" spans="1:8" x14ac:dyDescent="0.3">
      <c r="A92" s="2">
        <v>89</v>
      </c>
      <c r="B92" s="2">
        <v>31021</v>
      </c>
      <c r="C92" s="2">
        <v>4286</v>
      </c>
      <c r="D92">
        <v>138.15902</v>
      </c>
      <c r="E92" s="2">
        <v>28878</v>
      </c>
      <c r="F92">
        <v>0.85369839999999997</v>
      </c>
      <c r="G92">
        <v>4.5170000000000003</v>
      </c>
      <c r="H92" t="s">
        <v>9</v>
      </c>
    </row>
    <row r="93" spans="1:8" x14ac:dyDescent="0.3">
      <c r="A93" s="2">
        <v>90</v>
      </c>
      <c r="B93" s="2">
        <v>26735</v>
      </c>
      <c r="C93" s="2">
        <v>4164</v>
      </c>
      <c r="D93">
        <v>155.74941000000001</v>
      </c>
      <c r="E93" s="2">
        <v>24653</v>
      </c>
      <c r="F93">
        <v>0.83556739999999996</v>
      </c>
      <c r="G93">
        <v>4.16</v>
      </c>
      <c r="H93" t="s">
        <v>9</v>
      </c>
    </row>
    <row r="94" spans="1:8" x14ac:dyDescent="0.3">
      <c r="A94" s="2">
        <v>91</v>
      </c>
      <c r="B94" s="2">
        <v>22571</v>
      </c>
      <c r="C94" s="2">
        <v>3944</v>
      </c>
      <c r="D94">
        <v>174.71771000000001</v>
      </c>
      <c r="E94" s="2">
        <v>20599</v>
      </c>
      <c r="F94">
        <v>0.81641960000000002</v>
      </c>
      <c r="G94">
        <v>3.8359999999999999</v>
      </c>
      <c r="H94" t="s">
        <v>9</v>
      </c>
    </row>
    <row r="95" spans="1:8" x14ac:dyDescent="0.3">
      <c r="A95" s="2">
        <v>92</v>
      </c>
      <c r="B95" s="2">
        <v>18628</v>
      </c>
      <c r="C95" s="2">
        <v>3620</v>
      </c>
      <c r="D95">
        <v>194.31932</v>
      </c>
      <c r="E95" s="2">
        <v>16818</v>
      </c>
      <c r="F95">
        <v>0.79718029999999995</v>
      </c>
      <c r="G95">
        <v>3.5419999999999998</v>
      </c>
      <c r="H95" t="s">
        <v>9</v>
      </c>
    </row>
    <row r="96" spans="1:8" x14ac:dyDescent="0.3">
      <c r="A96" s="2">
        <v>93</v>
      </c>
      <c r="B96" s="2">
        <v>15008</v>
      </c>
      <c r="C96" s="2">
        <v>3202</v>
      </c>
      <c r="D96">
        <v>213.37019000000001</v>
      </c>
      <c r="E96" s="2">
        <v>13407</v>
      </c>
      <c r="F96">
        <v>0.77633620000000003</v>
      </c>
      <c r="G96">
        <v>3.2759999999999998</v>
      </c>
      <c r="H96" t="s">
        <v>9</v>
      </c>
    </row>
    <row r="97" spans="1:8" x14ac:dyDescent="0.3">
      <c r="A97" s="2">
        <v>94</v>
      </c>
      <c r="B97" s="2">
        <v>11806</v>
      </c>
      <c r="C97" s="2">
        <v>2795</v>
      </c>
      <c r="D97">
        <v>236.74941999999999</v>
      </c>
      <c r="E97" s="2">
        <v>10408</v>
      </c>
      <c r="F97">
        <v>0.75456719999999999</v>
      </c>
      <c r="G97">
        <v>3.0289999999999999</v>
      </c>
      <c r="H97" t="s">
        <v>9</v>
      </c>
    </row>
    <row r="98" spans="1:8" x14ac:dyDescent="0.3">
      <c r="A98" s="2">
        <v>95</v>
      </c>
      <c r="B98" s="2">
        <v>9011</v>
      </c>
      <c r="C98" s="2">
        <v>2314</v>
      </c>
      <c r="D98">
        <v>256.80968999999999</v>
      </c>
      <c r="E98" s="2">
        <v>7854</v>
      </c>
      <c r="F98">
        <v>0.73417710000000003</v>
      </c>
      <c r="G98">
        <v>2.8130000000000002</v>
      </c>
      <c r="H98" t="s">
        <v>9</v>
      </c>
    </row>
    <row r="99" spans="1:8" x14ac:dyDescent="0.3">
      <c r="A99" s="2">
        <v>96</v>
      </c>
      <c r="B99" s="2">
        <v>6697</v>
      </c>
      <c r="C99" s="2">
        <v>1861</v>
      </c>
      <c r="D99">
        <v>277.95062999999999</v>
      </c>
      <c r="E99" s="2">
        <v>5766</v>
      </c>
      <c r="F99">
        <v>0.7131402</v>
      </c>
      <c r="G99">
        <v>2.6120000000000001</v>
      </c>
      <c r="H99" t="s">
        <v>9</v>
      </c>
    </row>
    <row r="100" spans="1:8" x14ac:dyDescent="0.3">
      <c r="A100" s="2">
        <v>97</v>
      </c>
      <c r="B100" s="2">
        <v>4835</v>
      </c>
      <c r="C100" s="2">
        <v>1447</v>
      </c>
      <c r="D100">
        <v>299.19853999999998</v>
      </c>
      <c r="E100" s="2">
        <v>4112</v>
      </c>
      <c r="F100">
        <v>0.69176970000000004</v>
      </c>
      <c r="G100">
        <v>2.4249999999999998</v>
      </c>
      <c r="H100" t="s">
        <v>9</v>
      </c>
    </row>
    <row r="101" spans="1:8" x14ac:dyDescent="0.3">
      <c r="A101" s="2">
        <v>98</v>
      </c>
      <c r="B101" s="2">
        <v>3389</v>
      </c>
      <c r="C101" s="2">
        <v>1088</v>
      </c>
      <c r="D101">
        <v>321.11817000000002</v>
      </c>
      <c r="E101" s="2">
        <v>2845</v>
      </c>
      <c r="F101">
        <v>0.66940060000000001</v>
      </c>
      <c r="G101">
        <v>2.2469999999999999</v>
      </c>
      <c r="H101" t="s">
        <v>9</v>
      </c>
    </row>
    <row r="102" spans="1:8" x14ac:dyDescent="0.3">
      <c r="A102" s="2">
        <v>99</v>
      </c>
      <c r="B102" s="2">
        <v>2300</v>
      </c>
      <c r="C102" s="2">
        <v>793</v>
      </c>
      <c r="D102">
        <v>344.56544000000002</v>
      </c>
      <c r="E102" s="2">
        <v>1904</v>
      </c>
      <c r="F102">
        <v>0.64362200000000003</v>
      </c>
      <c r="G102">
        <v>2.073</v>
      </c>
      <c r="H102" t="s">
        <v>9</v>
      </c>
    </row>
    <row r="103" spans="1:8" x14ac:dyDescent="0.3">
      <c r="A103" s="2">
        <v>100</v>
      </c>
      <c r="B103" s="2">
        <v>1508</v>
      </c>
      <c r="C103" s="2">
        <v>565</v>
      </c>
      <c r="D103">
        <v>374.40046000000001</v>
      </c>
      <c r="E103" s="2">
        <v>1226</v>
      </c>
      <c r="F103">
        <v>0.61191499999999999</v>
      </c>
      <c r="G103">
        <v>1.901</v>
      </c>
      <c r="H103" t="s">
        <v>9</v>
      </c>
    </row>
    <row r="104" spans="1:8" x14ac:dyDescent="0.3">
      <c r="A104" s="2">
        <v>101</v>
      </c>
      <c r="B104" s="2">
        <v>943</v>
      </c>
      <c r="C104" s="2">
        <v>387</v>
      </c>
      <c r="D104">
        <v>409.95940000000002</v>
      </c>
      <c r="E104" s="2">
        <v>750</v>
      </c>
      <c r="F104">
        <v>0.57777880000000004</v>
      </c>
      <c r="G104">
        <v>1.7390000000000001</v>
      </c>
      <c r="H104" t="s">
        <v>9</v>
      </c>
    </row>
    <row r="105" spans="1:8" x14ac:dyDescent="0.3">
      <c r="A105" s="2">
        <v>102</v>
      </c>
      <c r="B105" s="2">
        <v>557</v>
      </c>
      <c r="C105" s="2">
        <v>247</v>
      </c>
      <c r="D105">
        <v>443.00261</v>
      </c>
      <c r="E105" s="2">
        <v>433</v>
      </c>
      <c r="F105">
        <v>0.5449389</v>
      </c>
      <c r="G105">
        <v>1.599</v>
      </c>
      <c r="H105" t="s">
        <v>9</v>
      </c>
    </row>
    <row r="106" spans="1:8" x14ac:dyDescent="0.3">
      <c r="A106" s="2">
        <v>103</v>
      </c>
      <c r="B106" s="2">
        <v>310</v>
      </c>
      <c r="C106" s="2">
        <v>148</v>
      </c>
      <c r="D106">
        <v>476.71021999999999</v>
      </c>
      <c r="E106" s="2">
        <v>236</v>
      </c>
      <c r="F106">
        <v>0.5115767</v>
      </c>
      <c r="G106">
        <v>1.474</v>
      </c>
      <c r="H106" t="s">
        <v>9</v>
      </c>
    </row>
    <row r="107" spans="1:8" x14ac:dyDescent="0.3">
      <c r="A107" s="2">
        <v>104</v>
      </c>
      <c r="B107" s="2">
        <v>162</v>
      </c>
      <c r="C107" s="2">
        <v>83</v>
      </c>
      <c r="D107">
        <v>510.80691000000002</v>
      </c>
      <c r="E107" s="2">
        <v>121</v>
      </c>
      <c r="F107">
        <v>0.47796119999999997</v>
      </c>
      <c r="G107">
        <v>1.36</v>
      </c>
      <c r="H107" t="s">
        <v>9</v>
      </c>
    </row>
    <row r="108" spans="1:8" x14ac:dyDescent="0.3">
      <c r="A108" s="2">
        <v>105</v>
      </c>
      <c r="B108" s="2">
        <v>79</v>
      </c>
      <c r="C108" s="2">
        <v>43</v>
      </c>
      <c r="D108">
        <v>544.99875999999995</v>
      </c>
      <c r="E108" s="2">
        <v>58</v>
      </c>
      <c r="F108">
        <v>0.44437130000000002</v>
      </c>
      <c r="G108">
        <v>1.2589999999999999</v>
      </c>
      <c r="H108" t="s">
        <v>9</v>
      </c>
    </row>
    <row r="109" spans="1:8" x14ac:dyDescent="0.3">
      <c r="A109" s="2">
        <v>106</v>
      </c>
      <c r="B109" s="2">
        <v>36</v>
      </c>
      <c r="C109" s="2">
        <v>21</v>
      </c>
      <c r="D109">
        <v>578.99113</v>
      </c>
      <c r="E109" s="2">
        <v>26</v>
      </c>
      <c r="F109">
        <v>0.41108349999999999</v>
      </c>
      <c r="G109">
        <v>1.1679999999999999</v>
      </c>
      <c r="H109" t="s">
        <v>9</v>
      </c>
    </row>
    <row r="110" spans="1:8" x14ac:dyDescent="0.3">
      <c r="A110" s="2">
        <v>107</v>
      </c>
      <c r="B110" s="2">
        <v>15</v>
      </c>
      <c r="C110" s="2">
        <v>9</v>
      </c>
      <c r="D110">
        <v>612.49165000000005</v>
      </c>
      <c r="E110" s="2">
        <v>11</v>
      </c>
      <c r="F110">
        <v>0.37836560000000002</v>
      </c>
      <c r="G110">
        <v>1.087</v>
      </c>
      <c r="H110" t="s">
        <v>9</v>
      </c>
    </row>
    <row r="111" spans="1:8" x14ac:dyDescent="0.3">
      <c r="A111" s="2">
        <v>108</v>
      </c>
      <c r="B111" s="2">
        <v>6</v>
      </c>
      <c r="C111" s="2">
        <v>4</v>
      </c>
      <c r="D111">
        <v>645.22826999999995</v>
      </c>
      <c r="E111" s="2">
        <v>4</v>
      </c>
      <c r="F111">
        <v>0.34646519999999997</v>
      </c>
      <c r="G111">
        <v>1.014</v>
      </c>
      <c r="H111" t="s">
        <v>9</v>
      </c>
    </row>
    <row r="112" spans="1:8" x14ac:dyDescent="0.3">
      <c r="A112" s="2">
        <v>109</v>
      </c>
      <c r="B112" s="2">
        <v>2</v>
      </c>
      <c r="C112" s="2">
        <v>1</v>
      </c>
      <c r="D112">
        <v>676.94844999999998</v>
      </c>
      <c r="E112" s="2">
        <v>1</v>
      </c>
      <c r="F112">
        <v>0.315608</v>
      </c>
      <c r="G112">
        <v>0.95</v>
      </c>
      <c r="H112" t="s">
        <v>9</v>
      </c>
    </row>
    <row r="113" spans="1:8" x14ac:dyDescent="0.3">
      <c r="A113" s="2">
        <v>110</v>
      </c>
      <c r="B113" s="2">
        <v>1</v>
      </c>
      <c r="C113" s="2">
        <v>0</v>
      </c>
      <c r="D113">
        <v>707.43335999999999</v>
      </c>
      <c r="E113" s="2">
        <v>0</v>
      </c>
      <c r="F113">
        <v>0.28598770000000001</v>
      </c>
      <c r="G113">
        <v>0.89300000000000002</v>
      </c>
      <c r="H113" t="s">
        <v>9</v>
      </c>
    </row>
    <row r="114" spans="1:8" x14ac:dyDescent="0.3">
      <c r="A114" s="2">
        <v>111</v>
      </c>
      <c r="B114" s="2">
        <v>0</v>
      </c>
      <c r="C114" s="2">
        <v>0</v>
      </c>
      <c r="D114">
        <v>736.49914000000001</v>
      </c>
      <c r="E114" s="2">
        <v>0</v>
      </c>
      <c r="F114">
        <v>0.25776490000000002</v>
      </c>
      <c r="G114">
        <v>0.84199999999999997</v>
      </c>
      <c r="H114" t="s">
        <v>9</v>
      </c>
    </row>
    <row r="115" spans="1:8" x14ac:dyDescent="0.3">
      <c r="A115" s="2">
        <v>112</v>
      </c>
      <c r="B115" s="2">
        <v>0</v>
      </c>
      <c r="C115" s="2">
        <v>0</v>
      </c>
      <c r="D115">
        <v>764.00322000000006</v>
      </c>
      <c r="E115" s="2">
        <v>0</v>
      </c>
      <c r="F115">
        <v>0.23106370000000001</v>
      </c>
      <c r="G115">
        <v>0.79700000000000004</v>
      </c>
      <c r="H115" t="s">
        <v>9</v>
      </c>
    </row>
    <row r="116" spans="1:8" x14ac:dyDescent="0.3">
      <c r="A116" s="2">
        <v>113</v>
      </c>
      <c r="B116" s="2">
        <v>0</v>
      </c>
      <c r="C116" s="2">
        <v>0</v>
      </c>
      <c r="D116">
        <v>789.83956000000001</v>
      </c>
      <c r="E116" s="2">
        <v>0</v>
      </c>
      <c r="F116">
        <v>0.20597460000000001</v>
      </c>
      <c r="G116">
        <v>0.75700000000000001</v>
      </c>
      <c r="H116" t="s">
        <v>9</v>
      </c>
    </row>
    <row r="117" spans="1:8" x14ac:dyDescent="0.3">
      <c r="A117" s="2">
        <v>114</v>
      </c>
      <c r="B117" s="2">
        <v>0</v>
      </c>
      <c r="C117" s="2">
        <v>0</v>
      </c>
      <c r="D117">
        <v>813.94299000000001</v>
      </c>
      <c r="E117" s="2">
        <v>0</v>
      </c>
      <c r="F117">
        <v>0.18255260000000001</v>
      </c>
      <c r="G117">
        <v>0.72099999999999997</v>
      </c>
      <c r="H117" t="s">
        <v>9</v>
      </c>
    </row>
    <row r="118" spans="1:8" x14ac:dyDescent="0.3">
      <c r="A118" s="2">
        <v>115</v>
      </c>
      <c r="B118" s="2">
        <v>0</v>
      </c>
      <c r="C118" s="2">
        <v>0</v>
      </c>
      <c r="D118">
        <v>836.28242999999998</v>
      </c>
      <c r="E118" s="2">
        <v>0</v>
      </c>
      <c r="F118">
        <v>0.16082250000000001</v>
      </c>
      <c r="G118">
        <v>0.69</v>
      </c>
      <c r="H118" t="s">
        <v>9</v>
      </c>
    </row>
    <row r="119" spans="1:8" x14ac:dyDescent="0.3">
      <c r="A119" s="2">
        <v>116</v>
      </c>
      <c r="B119" s="2">
        <v>0</v>
      </c>
      <c r="C119" s="2">
        <v>0</v>
      </c>
      <c r="D119">
        <v>856.86108999999999</v>
      </c>
      <c r="E119" s="2">
        <v>0</v>
      </c>
      <c r="F119">
        <v>0.14077899999999999</v>
      </c>
      <c r="G119">
        <v>0.66300000000000003</v>
      </c>
      <c r="H119" t="s">
        <v>9</v>
      </c>
    </row>
    <row r="120" spans="1:8" x14ac:dyDescent="0.3">
      <c r="A120" s="2">
        <v>117</v>
      </c>
      <c r="B120" s="2">
        <v>0</v>
      </c>
      <c r="C120" s="2">
        <v>0</v>
      </c>
      <c r="D120">
        <v>875.70764999999994</v>
      </c>
      <c r="E120" s="2">
        <v>0</v>
      </c>
      <c r="F120">
        <v>0.1223944</v>
      </c>
      <c r="G120">
        <v>0.63900000000000001</v>
      </c>
      <c r="H120" t="s">
        <v>9</v>
      </c>
    </row>
    <row r="121" spans="1:8" x14ac:dyDescent="0.3">
      <c r="A121" s="2">
        <v>118</v>
      </c>
      <c r="B121" s="2">
        <v>0</v>
      </c>
      <c r="C121" s="2">
        <v>0</v>
      </c>
      <c r="D121">
        <v>892.87536999999998</v>
      </c>
      <c r="E121" s="2">
        <v>0</v>
      </c>
      <c r="F121">
        <v>0.1056192</v>
      </c>
      <c r="G121">
        <v>0.61799999999999999</v>
      </c>
      <c r="H121" t="s">
        <v>9</v>
      </c>
    </row>
    <row r="122" spans="1:8" x14ac:dyDescent="0.3">
      <c r="A122" s="2">
        <v>119</v>
      </c>
      <c r="B122" s="2">
        <v>0</v>
      </c>
      <c r="C122" s="2">
        <v>0</v>
      </c>
      <c r="D122">
        <v>908.43416000000002</v>
      </c>
      <c r="E122" s="2">
        <v>0</v>
      </c>
      <c r="F122">
        <v>9.03886E-2</v>
      </c>
      <c r="G122">
        <v>0.59899999999999998</v>
      </c>
      <c r="H122" t="s">
        <v>9</v>
      </c>
    </row>
    <row r="123" spans="1:8" x14ac:dyDescent="0.3">
      <c r="A123" s="69" t="s">
        <v>10</v>
      </c>
      <c r="B123" s="70"/>
      <c r="C123" s="70"/>
      <c r="D123" s="70"/>
      <c r="E123" s="70"/>
      <c r="F123" s="70"/>
      <c r="G123" s="70"/>
      <c r="H123" s="70"/>
    </row>
  </sheetData>
  <mergeCells count="2">
    <mergeCell ref="A1:H1"/>
    <mergeCell ref="A123:H1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3A49-EA44-4963-BCFF-524C51BD3A2F}">
  <dimension ref="A1:S171"/>
  <sheetViews>
    <sheetView topLeftCell="N1" workbookViewId="0">
      <selection activeCell="L14" sqref="L14"/>
    </sheetView>
  </sheetViews>
  <sheetFormatPr defaultRowHeight="14.4" x14ac:dyDescent="0.3"/>
  <cols>
    <col min="1" max="1" width="16.21875" customWidth="1"/>
    <col min="2" max="2" width="34.44140625" customWidth="1"/>
    <col min="3" max="3" width="24.21875" customWidth="1"/>
    <col min="4" max="4" width="24.88671875" customWidth="1"/>
    <col min="7" max="7" width="19.88671875" customWidth="1"/>
    <col min="8" max="8" width="20.109375" customWidth="1"/>
    <col min="9" max="9" width="18" customWidth="1"/>
    <col min="12" max="13" width="16.6640625" customWidth="1"/>
    <col min="14" max="14" width="17.5546875" customWidth="1"/>
    <col min="17" max="17" width="15.77734375" customWidth="1"/>
    <col min="18" max="18" width="15.21875" customWidth="1"/>
    <col min="19" max="19" width="16.33203125" customWidth="1"/>
  </cols>
  <sheetData>
    <row r="1" spans="1:19" x14ac:dyDescent="0.3">
      <c r="G1" s="71" t="s">
        <v>29</v>
      </c>
      <c r="H1" s="72"/>
      <c r="I1" s="72"/>
      <c r="L1" s="72" t="s">
        <v>30</v>
      </c>
      <c r="M1" s="72"/>
      <c r="N1" s="72"/>
      <c r="Q1" s="72" t="s">
        <v>31</v>
      </c>
      <c r="R1" s="72"/>
      <c r="S1" s="72"/>
    </row>
    <row r="2" spans="1:19" x14ac:dyDescent="0.3">
      <c r="B2" t="s">
        <v>22</v>
      </c>
      <c r="C2" s="17" t="s">
        <v>23</v>
      </c>
      <c r="D2" s="17" t="s">
        <v>24</v>
      </c>
      <c r="G2" t="s">
        <v>26</v>
      </c>
      <c r="H2" t="s">
        <v>27</v>
      </c>
      <c r="I2" t="s">
        <v>28</v>
      </c>
      <c r="L2" t="s">
        <v>26</v>
      </c>
      <c r="M2" t="s">
        <v>27</v>
      </c>
      <c r="N2" t="s">
        <v>28</v>
      </c>
      <c r="Q2" t="s">
        <v>26</v>
      </c>
      <c r="R2" t="s">
        <v>27</v>
      </c>
      <c r="S2" t="s">
        <v>28</v>
      </c>
    </row>
    <row r="3" spans="1:19" ht="16.2" x14ac:dyDescent="0.3">
      <c r="A3" s="15" t="s">
        <v>14</v>
      </c>
      <c r="B3" s="5" t="s">
        <v>12</v>
      </c>
      <c r="C3" s="3" t="s">
        <v>12</v>
      </c>
      <c r="D3" s="3" t="s">
        <v>12</v>
      </c>
      <c r="G3" s="22"/>
      <c r="H3" s="22"/>
      <c r="I3" s="22"/>
      <c r="L3" s="22"/>
      <c r="M3" s="22"/>
      <c r="N3" s="22"/>
      <c r="Q3" s="22"/>
      <c r="R3" s="22"/>
      <c r="S3" s="22"/>
    </row>
    <row r="4" spans="1:19" ht="28.8" x14ac:dyDescent="0.3">
      <c r="A4" s="12"/>
      <c r="B4" s="21" t="s">
        <v>13</v>
      </c>
      <c r="C4" s="9" t="s">
        <v>13</v>
      </c>
      <c r="D4" s="9" t="s">
        <v>13</v>
      </c>
      <c r="G4" s="22"/>
      <c r="H4" s="22"/>
      <c r="I4" s="22"/>
      <c r="L4" s="22"/>
      <c r="M4" s="22"/>
      <c r="N4" s="22"/>
      <c r="Q4" s="22"/>
      <c r="R4" s="22"/>
      <c r="S4" s="22"/>
    </row>
    <row r="5" spans="1:19" x14ac:dyDescent="0.3">
      <c r="A5" s="14" t="s">
        <v>15</v>
      </c>
      <c r="B5" s="4">
        <v>1</v>
      </c>
      <c r="C5" s="10">
        <v>1</v>
      </c>
      <c r="D5" s="10">
        <v>1</v>
      </c>
      <c r="G5" s="4"/>
      <c r="H5" s="10"/>
      <c r="I5" s="10"/>
      <c r="L5" s="4"/>
      <c r="M5" s="10"/>
      <c r="N5" s="10"/>
      <c r="Q5" s="4"/>
      <c r="R5" s="10"/>
      <c r="S5" s="10"/>
    </row>
    <row r="6" spans="1:19" x14ac:dyDescent="0.3">
      <c r="A6" s="14" t="s">
        <v>16</v>
      </c>
      <c r="B6" s="4">
        <v>20</v>
      </c>
      <c r="C6" s="10">
        <v>20</v>
      </c>
      <c r="D6" s="10">
        <v>20</v>
      </c>
      <c r="G6" s="4"/>
      <c r="H6" s="10"/>
      <c r="I6" s="10"/>
      <c r="L6" s="4"/>
      <c r="M6" s="10"/>
      <c r="N6" s="10"/>
      <c r="Q6" s="4"/>
      <c r="R6" s="10"/>
      <c r="S6" s="10"/>
    </row>
    <row r="7" spans="1:19" x14ac:dyDescent="0.3">
      <c r="A7" s="14" t="s">
        <v>17</v>
      </c>
      <c r="B7" s="4">
        <v>40</v>
      </c>
      <c r="C7" s="10">
        <v>40</v>
      </c>
      <c r="D7" s="10">
        <v>40</v>
      </c>
      <c r="G7" s="4"/>
      <c r="H7" s="10"/>
      <c r="I7" s="10"/>
      <c r="L7" s="4"/>
      <c r="M7" s="10"/>
      <c r="N7" s="10"/>
      <c r="Q7" s="4"/>
      <c r="R7" s="10"/>
      <c r="S7" s="10"/>
    </row>
    <row r="8" spans="1:19" x14ac:dyDescent="0.3">
      <c r="A8" s="14" t="s">
        <v>18</v>
      </c>
      <c r="B8" s="4">
        <v>3.3</v>
      </c>
      <c r="C8" s="10">
        <v>3.3</v>
      </c>
      <c r="D8" s="10">
        <v>3.3</v>
      </c>
      <c r="G8" s="4"/>
      <c r="H8" s="10"/>
      <c r="I8" s="10"/>
      <c r="L8" s="4"/>
      <c r="M8" s="10"/>
      <c r="N8" s="10"/>
      <c r="Q8" s="4"/>
      <c r="R8" s="10"/>
      <c r="S8" s="10"/>
    </row>
    <row r="9" spans="1:19" x14ac:dyDescent="0.3">
      <c r="A9" s="14" t="s">
        <v>19</v>
      </c>
      <c r="B9" s="4">
        <v>0.115618</v>
      </c>
      <c r="C9" s="10">
        <v>0.115618</v>
      </c>
      <c r="D9" s="10">
        <v>0.115618</v>
      </c>
      <c r="G9" s="4"/>
      <c r="H9" s="10"/>
      <c r="I9" s="10"/>
      <c r="L9" s="4"/>
      <c r="M9" s="10"/>
      <c r="N9" s="10"/>
      <c r="Q9" s="4"/>
      <c r="R9" s="10"/>
      <c r="S9" s="10"/>
    </row>
    <row r="10" spans="1:19" x14ac:dyDescent="0.3">
      <c r="A10" s="14" t="s">
        <v>20</v>
      </c>
      <c r="B10" s="4">
        <v>10</v>
      </c>
      <c r="C10" s="10">
        <v>10</v>
      </c>
      <c r="D10" s="10">
        <v>10</v>
      </c>
      <c r="G10" s="4"/>
      <c r="H10" s="10"/>
      <c r="I10" s="10"/>
      <c r="L10" s="4"/>
      <c r="M10" s="10"/>
      <c r="N10" s="10"/>
      <c r="Q10" s="4"/>
      <c r="R10" s="10"/>
      <c r="S10" s="10"/>
    </row>
    <row r="11" spans="1:19" x14ac:dyDescent="0.3">
      <c r="A11" s="14" t="s">
        <v>21</v>
      </c>
      <c r="B11" s="6"/>
      <c r="C11" s="16" t="s">
        <v>25</v>
      </c>
      <c r="D11" s="16" t="s">
        <v>25</v>
      </c>
      <c r="G11" s="6"/>
      <c r="H11" s="16"/>
      <c r="I11" s="16"/>
      <c r="L11" s="6"/>
      <c r="M11" s="16"/>
      <c r="N11" s="16"/>
      <c r="Q11" s="6"/>
      <c r="R11" s="16"/>
      <c r="S11" s="16"/>
    </row>
    <row r="12" spans="1:19" x14ac:dyDescent="0.3">
      <c r="A12" s="11">
        <v>1</v>
      </c>
      <c r="B12" s="7">
        <v>2.1440000000000001E-2</v>
      </c>
      <c r="C12" s="7">
        <v>3.6450000000000003E-2</v>
      </c>
      <c r="D12" s="19">
        <v>5.3600000000000002E-3</v>
      </c>
      <c r="G12" s="23">
        <f>(1+B12)^(-$A12)</f>
        <v>0.97901002506265677</v>
      </c>
      <c r="H12" s="23">
        <f t="shared" ref="H12:I27" si="0">(1+C12)^(-$A12)</f>
        <v>0.9648318780452505</v>
      </c>
      <c r="I12" s="23">
        <f t="shared" si="0"/>
        <v>0.99466857643033335</v>
      </c>
      <c r="L12" s="23">
        <f>G12</f>
        <v>0.97901002506265677</v>
      </c>
      <c r="M12" s="23">
        <f t="shared" ref="M12:N12" si="1">H12</f>
        <v>0.9648318780452505</v>
      </c>
      <c r="N12" s="23">
        <f t="shared" si="1"/>
        <v>0.99466857643033335</v>
      </c>
      <c r="Q12" s="23">
        <f>-LN(L12)</f>
        <v>2.1213396399197375E-2</v>
      </c>
      <c r="R12" s="23">
        <f t="shared" ref="R12:S12" si="2">-LN(M12)</f>
        <v>3.580141246338335E-2</v>
      </c>
      <c r="S12" s="23">
        <f t="shared" si="2"/>
        <v>5.3456863247521337E-3</v>
      </c>
    </row>
    <row r="13" spans="1:19" x14ac:dyDescent="0.3">
      <c r="A13" s="11">
        <v>2</v>
      </c>
      <c r="B13" s="7">
        <v>2.0910000000000002E-2</v>
      </c>
      <c r="C13" s="7">
        <v>3.5549999999999998E-2</v>
      </c>
      <c r="D13" s="19">
        <v>7.3200000000000001E-3</v>
      </c>
      <c r="G13" s="23">
        <f t="shared" ref="G13:I76" si="3">(1+B13)^(-$A13)</f>
        <v>0.95945604697121312</v>
      </c>
      <c r="H13" s="23">
        <f t="shared" si="0"/>
        <v>0.93251935366402861</v>
      </c>
      <c r="I13" s="23">
        <f t="shared" si="0"/>
        <v>0.98551919253766629</v>
      </c>
      <c r="L13" s="23">
        <f>G13/G12</f>
        <v>0.98002678461827575</v>
      </c>
      <c r="M13" s="23">
        <f t="shared" ref="M13:N13" si="4">H13/H12</f>
        <v>0.96650968410508253</v>
      </c>
      <c r="N13" s="23">
        <f t="shared" si="4"/>
        <v>0.99080157540966829</v>
      </c>
      <c r="Q13" s="23">
        <f t="shared" ref="Q13:Q76" si="5">-LN(L13)</f>
        <v>2.017537644787255E-2</v>
      </c>
      <c r="R13" s="23">
        <f t="shared" ref="R13:R76" si="6">-LN(M13)</f>
        <v>3.4063960616662364E-2</v>
      </c>
      <c r="S13" s="23">
        <f t="shared" ref="S13:S76" si="7">-LN(N13)</f>
        <v>9.2409913301786141E-3</v>
      </c>
    </row>
    <row r="14" spans="1:19" x14ac:dyDescent="0.3">
      <c r="A14" s="11">
        <v>3</v>
      </c>
      <c r="B14" s="7">
        <v>2.1590000000000002E-2</v>
      </c>
      <c r="C14" s="7">
        <v>3.5409999999999997E-2</v>
      </c>
      <c r="D14" s="19">
        <v>9.4999999999999998E-3</v>
      </c>
      <c r="G14" s="23">
        <f t="shared" si="3"/>
        <v>0.93792929492293908</v>
      </c>
      <c r="H14" s="23">
        <f t="shared" si="0"/>
        <v>0.90087168038174936</v>
      </c>
      <c r="I14" s="23">
        <f t="shared" si="0"/>
        <v>0.97203304682133151</v>
      </c>
      <c r="L14" s="23">
        <f t="shared" ref="L14:L77" si="8">G14/G13</f>
        <v>0.97756358708016988</v>
      </c>
      <c r="M14" s="23">
        <f t="shared" ref="M14:M77" si="9">H14/H13</f>
        <v>0.9660621807387374</v>
      </c>
      <c r="N14" s="23">
        <f t="shared" ref="N14:N77" si="10">I14/I13</f>
        <v>0.98631569449032386</v>
      </c>
      <c r="Q14" s="23">
        <f t="shared" si="5"/>
        <v>2.2691938516921226E-2</v>
      </c>
      <c r="R14" s="23">
        <f t="shared" si="6"/>
        <v>3.4527077546474001E-2</v>
      </c>
      <c r="S14" s="23">
        <f t="shared" si="7"/>
        <v>1.3778798657334747E-2</v>
      </c>
    </row>
    <row r="15" spans="1:19" x14ac:dyDescent="0.3">
      <c r="A15" s="11">
        <v>4</v>
      </c>
      <c r="B15" s="7">
        <v>2.239E-2</v>
      </c>
      <c r="C15" s="7">
        <v>3.56E-2</v>
      </c>
      <c r="D15" s="19">
        <v>1.12E-2</v>
      </c>
      <c r="G15" s="23">
        <f t="shared" si="3"/>
        <v>0.91523712457255202</v>
      </c>
      <c r="H15" s="23">
        <f t="shared" si="0"/>
        <v>0.86942441730839159</v>
      </c>
      <c r="I15" s="23">
        <f t="shared" si="0"/>
        <v>0.95642684246585086</v>
      </c>
      <c r="L15" s="23">
        <f t="shared" si="8"/>
        <v>0.97580609703394383</v>
      </c>
      <c r="M15" s="23">
        <f t="shared" si="9"/>
        <v>0.96509240576856425</v>
      </c>
      <c r="N15" s="23">
        <f t="shared" si="10"/>
        <v>0.98394478006018948</v>
      </c>
      <c r="Q15" s="23">
        <f t="shared" si="5"/>
        <v>2.4491383378535059E-2</v>
      </c>
      <c r="R15" s="23">
        <f t="shared" si="6"/>
        <v>3.5531424954462563E-2</v>
      </c>
      <c r="S15" s="23">
        <f t="shared" si="7"/>
        <v>1.6185501329558368E-2</v>
      </c>
    </row>
    <row r="16" spans="1:19" x14ac:dyDescent="0.3">
      <c r="A16" s="13">
        <v>5</v>
      </c>
      <c r="B16" s="8">
        <v>2.315E-2</v>
      </c>
      <c r="C16" s="8">
        <v>3.5880000000000002E-2</v>
      </c>
      <c r="D16" s="20">
        <v>1.2500000000000001E-2</v>
      </c>
      <c r="G16" s="23">
        <f t="shared" si="3"/>
        <v>0.89187390461543348</v>
      </c>
      <c r="H16" s="23">
        <f t="shared" si="0"/>
        <v>0.83840287601220365</v>
      </c>
      <c r="I16" s="23">
        <f t="shared" si="0"/>
        <v>0.93977706194286736</v>
      </c>
      <c r="L16" s="23">
        <f t="shared" si="8"/>
        <v>0.97447304165242421</v>
      </c>
      <c r="M16" s="23">
        <f t="shared" si="9"/>
        <v>0.96431945011134379</v>
      </c>
      <c r="N16" s="23">
        <f t="shared" si="10"/>
        <v>0.98259168418981513</v>
      </c>
      <c r="Q16" s="23">
        <f t="shared" si="5"/>
        <v>2.5858424190978689E-2</v>
      </c>
      <c r="R16" s="23">
        <f t="shared" si="6"/>
        <v>3.6332659482193386E-2</v>
      </c>
      <c r="S16" s="23">
        <f t="shared" si="7"/>
        <v>1.7561622350961568E-2</v>
      </c>
    </row>
    <row r="17" spans="1:19" x14ac:dyDescent="0.3">
      <c r="A17" s="11">
        <v>6</v>
      </c>
      <c r="B17" s="7">
        <v>2.3789999999999999E-2</v>
      </c>
      <c r="C17" s="7">
        <v>3.6159999999999998E-2</v>
      </c>
      <c r="D17" s="19">
        <v>1.38E-2</v>
      </c>
      <c r="G17" s="23">
        <f t="shared" si="3"/>
        <v>0.86842976597303745</v>
      </c>
      <c r="H17" s="23">
        <f t="shared" si="0"/>
        <v>0.80805154239520205</v>
      </c>
      <c r="I17" s="23">
        <f t="shared" si="0"/>
        <v>0.92105651465319893</v>
      </c>
      <c r="L17" s="23">
        <f t="shared" si="8"/>
        <v>0.97371361745077079</v>
      </c>
      <c r="M17" s="23">
        <f t="shared" si="9"/>
        <v>0.96379862893437906</v>
      </c>
      <c r="N17" s="23">
        <f t="shared" si="10"/>
        <v>0.98007979972296178</v>
      </c>
      <c r="Q17" s="23">
        <f t="shared" si="5"/>
        <v>2.6638045832026648E-2</v>
      </c>
      <c r="R17" s="23">
        <f t="shared" si="6"/>
        <v>3.6872897339295586E-2</v>
      </c>
      <c r="S17" s="23">
        <f t="shared" si="7"/>
        <v>2.0121282343886087E-2</v>
      </c>
    </row>
    <row r="18" spans="1:19" x14ac:dyDescent="0.3">
      <c r="A18" s="11">
        <v>7</v>
      </c>
      <c r="B18" s="7">
        <v>2.4369999999999999E-2</v>
      </c>
      <c r="C18" s="7">
        <v>3.6310000000000002E-2</v>
      </c>
      <c r="D18" s="19">
        <v>1.487E-2</v>
      </c>
      <c r="G18" s="23">
        <f t="shared" si="3"/>
        <v>0.8448936425486322</v>
      </c>
      <c r="H18" s="23">
        <f t="shared" si="0"/>
        <v>0.77906227962396557</v>
      </c>
      <c r="I18" s="23">
        <f t="shared" si="0"/>
        <v>0.90183502179677855</v>
      </c>
      <c r="L18" s="23">
        <f t="shared" si="8"/>
        <v>0.97289806919730115</v>
      </c>
      <c r="M18" s="23">
        <f t="shared" si="9"/>
        <v>0.96412448804279571</v>
      </c>
      <c r="N18" s="23">
        <f t="shared" si="10"/>
        <v>0.97913103859467543</v>
      </c>
      <c r="Q18" s="23">
        <f t="shared" si="5"/>
        <v>2.7475961587675388E-2</v>
      </c>
      <c r="R18" s="23">
        <f t="shared" si="6"/>
        <v>3.6534855735198199E-2</v>
      </c>
      <c r="S18" s="23">
        <f t="shared" si="7"/>
        <v>2.108979597589928E-2</v>
      </c>
    </row>
    <row r="19" spans="1:19" x14ac:dyDescent="0.3">
      <c r="A19" s="11">
        <v>8</v>
      </c>
      <c r="B19" s="7">
        <v>2.4910000000000002E-2</v>
      </c>
      <c r="C19" s="7">
        <v>3.662E-2</v>
      </c>
      <c r="D19" s="19">
        <v>1.5939999999999999E-2</v>
      </c>
      <c r="G19" s="23">
        <f t="shared" si="3"/>
        <v>0.82132332309770772</v>
      </c>
      <c r="H19" s="23">
        <f t="shared" si="0"/>
        <v>0.74996903238252977</v>
      </c>
      <c r="I19" s="23">
        <f t="shared" si="0"/>
        <v>0.88116151504644269</v>
      </c>
      <c r="L19" s="23">
        <f t="shared" si="8"/>
        <v>0.97210261947311583</v>
      </c>
      <c r="M19" s="23">
        <f t="shared" si="9"/>
        <v>0.96265606999291709</v>
      </c>
      <c r="N19" s="23">
        <f t="shared" si="10"/>
        <v>0.97707617662801916</v>
      </c>
      <c r="Q19" s="23">
        <f t="shared" si="5"/>
        <v>2.8293904504782977E-2</v>
      </c>
      <c r="R19" s="23">
        <f t="shared" si="6"/>
        <v>3.8059075323200374E-2</v>
      </c>
      <c r="S19" s="23">
        <f t="shared" si="7"/>
        <v>2.3190660042291786E-2</v>
      </c>
    </row>
    <row r="20" spans="1:19" x14ac:dyDescent="0.3">
      <c r="A20" s="11">
        <v>9</v>
      </c>
      <c r="B20" s="7">
        <v>2.5389999999999999E-2</v>
      </c>
      <c r="C20" s="7">
        <v>3.6560000000000002E-2</v>
      </c>
      <c r="D20" s="19">
        <v>1.7010000000000001E-2</v>
      </c>
      <c r="G20" s="23">
        <f t="shared" si="3"/>
        <v>0.79799156460941911</v>
      </c>
      <c r="H20" s="23">
        <f t="shared" si="0"/>
        <v>0.72385234914050733</v>
      </c>
      <c r="I20" s="23">
        <f t="shared" si="0"/>
        <v>0.85915790580703422</v>
      </c>
      <c r="L20" s="23">
        <f t="shared" si="8"/>
        <v>0.97159248029108636</v>
      </c>
      <c r="M20" s="23">
        <f t="shared" si="9"/>
        <v>0.96517631780201119</v>
      </c>
      <c r="N20" s="23">
        <f t="shared" si="10"/>
        <v>0.97502885808823736</v>
      </c>
      <c r="Q20" s="23">
        <f t="shared" si="5"/>
        <v>2.8818821395096592E-2</v>
      </c>
      <c r="R20" s="23">
        <f t="shared" si="6"/>
        <v>3.5444481584894237E-2</v>
      </c>
      <c r="S20" s="23">
        <f t="shared" si="7"/>
        <v>2.5288210383085392E-2</v>
      </c>
    </row>
    <row r="21" spans="1:19" x14ac:dyDescent="0.3">
      <c r="A21" s="13">
        <v>10</v>
      </c>
      <c r="B21" s="8">
        <v>2.572E-2</v>
      </c>
      <c r="C21" s="8">
        <v>3.6519999999999997E-2</v>
      </c>
      <c r="D21" s="20">
        <v>1.7749999999999998E-2</v>
      </c>
      <c r="G21" s="23">
        <f t="shared" si="3"/>
        <v>0.77573210012763327</v>
      </c>
      <c r="H21" s="23">
        <f t="shared" si="0"/>
        <v>0.69859124133433781</v>
      </c>
      <c r="I21" s="23">
        <f t="shared" si="0"/>
        <v>0.83866571546858582</v>
      </c>
      <c r="L21" s="23">
        <f t="shared" si="8"/>
        <v>0.97210563937141259</v>
      </c>
      <c r="M21" s="23">
        <f t="shared" si="9"/>
        <v>0.9651018500718217</v>
      </c>
      <c r="N21" s="23">
        <f t="shared" si="10"/>
        <v>0.97614851682101511</v>
      </c>
      <c r="Q21" s="23">
        <f t="shared" si="5"/>
        <v>2.8290797946333771E-2</v>
      </c>
      <c r="R21" s="23">
        <f t="shared" si="6"/>
        <v>3.552163909666204E-2</v>
      </c>
      <c r="S21" s="23">
        <f t="shared" si="7"/>
        <v>2.4140535271562406E-2</v>
      </c>
    </row>
    <row r="22" spans="1:19" x14ac:dyDescent="0.3">
      <c r="A22" s="11">
        <v>11</v>
      </c>
      <c r="B22" s="7">
        <v>2.6190000000000001E-2</v>
      </c>
      <c r="C22" s="7">
        <v>3.6400000000000002E-2</v>
      </c>
      <c r="D22" s="19">
        <v>1.8329999999999999E-2</v>
      </c>
      <c r="G22" s="23">
        <f t="shared" si="3"/>
        <v>0.75247909559879378</v>
      </c>
      <c r="H22" s="23">
        <f t="shared" si="0"/>
        <v>0.6748364817175817</v>
      </c>
      <c r="I22" s="23">
        <f t="shared" si="0"/>
        <v>0.818890964144808</v>
      </c>
      <c r="L22" s="23">
        <f t="shared" si="8"/>
        <v>0.97002443946175021</v>
      </c>
      <c r="M22" s="23">
        <f t="shared" si="9"/>
        <v>0.96599619604250475</v>
      </c>
      <c r="N22" s="23">
        <f t="shared" si="10"/>
        <v>0.97642117597149047</v>
      </c>
      <c r="Q22" s="23">
        <f t="shared" si="5"/>
        <v>3.0434012480713354E-2</v>
      </c>
      <c r="R22" s="23">
        <f t="shared" si="6"/>
        <v>3.4595382621570366E-2</v>
      </c>
      <c r="S22" s="23">
        <f t="shared" si="7"/>
        <v>2.3861252894852289E-2</v>
      </c>
    </row>
    <row r="23" spans="1:19" x14ac:dyDescent="0.3">
      <c r="A23" s="11">
        <v>12</v>
      </c>
      <c r="B23" s="7">
        <v>2.6519999999999998E-2</v>
      </c>
      <c r="C23" s="7">
        <v>3.6519999999999997E-2</v>
      </c>
      <c r="D23" s="19">
        <v>1.883E-2</v>
      </c>
      <c r="G23" s="23">
        <f t="shared" si="3"/>
        <v>0.73045088002482061</v>
      </c>
      <c r="H23" s="23">
        <f t="shared" si="0"/>
        <v>0.65023113891556927</v>
      </c>
      <c r="I23" s="23">
        <f t="shared" si="0"/>
        <v>0.79942790877137959</v>
      </c>
      <c r="L23" s="23">
        <f t="shared" si="8"/>
        <v>0.9707258105868789</v>
      </c>
      <c r="M23" s="23">
        <f t="shared" si="9"/>
        <v>0.96353880759471189</v>
      </c>
      <c r="N23" s="23">
        <f t="shared" si="10"/>
        <v>0.97623242137766875</v>
      </c>
      <c r="Q23" s="23">
        <f t="shared" si="5"/>
        <v>2.9711228953420158E-2</v>
      </c>
      <c r="R23" s="23">
        <f t="shared" si="6"/>
        <v>3.7142514206914806E-2</v>
      </c>
      <c r="S23" s="23">
        <f t="shared" si="7"/>
        <v>2.405458426163019E-2</v>
      </c>
    </row>
    <row r="24" spans="1:19" x14ac:dyDescent="0.3">
      <c r="A24" s="11">
        <v>13</v>
      </c>
      <c r="B24" s="7">
        <v>2.6769999999999999E-2</v>
      </c>
      <c r="C24" s="7">
        <v>3.6769999999999997E-2</v>
      </c>
      <c r="D24" s="19">
        <v>1.9269999999999999E-2</v>
      </c>
      <c r="G24" s="23">
        <f t="shared" si="3"/>
        <v>0.70933073245883294</v>
      </c>
      <c r="H24" s="23">
        <f t="shared" si="0"/>
        <v>0.62535771863667211</v>
      </c>
      <c r="I24" s="23">
        <f t="shared" si="0"/>
        <v>0.78026092005232928</v>
      </c>
      <c r="L24" s="23">
        <f t="shared" si="8"/>
        <v>0.97108614946802441</v>
      </c>
      <c r="M24" s="23">
        <f t="shared" si="9"/>
        <v>0.96174680234419396</v>
      </c>
      <c r="N24" s="23">
        <f t="shared" si="10"/>
        <v>0.97602411861188643</v>
      </c>
      <c r="Q24" s="23">
        <f t="shared" si="5"/>
        <v>2.9340092208262322E-2</v>
      </c>
      <c r="R24" s="23">
        <f t="shared" si="6"/>
        <v>3.900406218583536E-2</v>
      </c>
      <c r="S24" s="23">
        <f t="shared" si="7"/>
        <v>2.4267981181866825E-2</v>
      </c>
    </row>
    <row r="25" spans="1:19" x14ac:dyDescent="0.3">
      <c r="A25" s="11">
        <v>14</v>
      </c>
      <c r="B25" s="7">
        <v>2.69E-2</v>
      </c>
      <c r="C25" s="7">
        <v>3.6900000000000002E-2</v>
      </c>
      <c r="D25" s="19">
        <v>1.9369999999999998E-2</v>
      </c>
      <c r="G25" s="23">
        <f t="shared" si="3"/>
        <v>0.68961364492130983</v>
      </c>
      <c r="H25" s="23">
        <f t="shared" si="0"/>
        <v>0.60212097654339292</v>
      </c>
      <c r="I25" s="23">
        <f t="shared" si="0"/>
        <v>0.76445887238649701</v>
      </c>
      <c r="L25" s="23">
        <f t="shared" si="8"/>
        <v>0.97220325211460168</v>
      </c>
      <c r="M25" s="23">
        <f t="shared" si="9"/>
        <v>0.96284247975073034</v>
      </c>
      <c r="N25" s="23">
        <f t="shared" si="10"/>
        <v>0.97974773917323388</v>
      </c>
      <c r="Q25" s="23">
        <f t="shared" si="5"/>
        <v>2.8190389267755446E-2</v>
      </c>
      <c r="R25" s="23">
        <f t="shared" si="6"/>
        <v>3.786545299258845E-2</v>
      </c>
      <c r="S25" s="23">
        <f t="shared" si="7"/>
        <v>2.0460149459808424E-2</v>
      </c>
    </row>
    <row r="26" spans="1:19" x14ac:dyDescent="0.3">
      <c r="A26" s="13">
        <v>15</v>
      </c>
      <c r="B26" s="8">
        <v>2.699E-2</v>
      </c>
      <c r="C26" s="8">
        <v>3.6990000000000002E-2</v>
      </c>
      <c r="D26" s="20">
        <v>1.9699999999999999E-2</v>
      </c>
      <c r="G26" s="23">
        <f t="shared" si="3"/>
        <v>0.67066675346472582</v>
      </c>
      <c r="H26" s="23">
        <f t="shared" si="0"/>
        <v>0.57993787688901577</v>
      </c>
      <c r="I26" s="23">
        <f t="shared" si="0"/>
        <v>0.74630046197786648</v>
      </c>
      <c r="L26" s="23">
        <f t="shared" si="8"/>
        <v>0.97252535300581822</v>
      </c>
      <c r="M26" s="23">
        <f t="shared" si="9"/>
        <v>0.96315840085538273</v>
      </c>
      <c r="N26" s="23">
        <f t="shared" si="10"/>
        <v>0.97624671376768335</v>
      </c>
      <c r="Q26" s="23">
        <f t="shared" si="5"/>
        <v>2.7859133900488466E-2</v>
      </c>
      <c r="R26" s="23">
        <f t="shared" si="6"/>
        <v>3.7537393840937038E-2</v>
      </c>
      <c r="S26" s="23">
        <f t="shared" si="7"/>
        <v>2.4039944012976478E-2</v>
      </c>
    </row>
    <row r="27" spans="1:19" x14ac:dyDescent="0.3">
      <c r="A27" s="11">
        <v>16</v>
      </c>
      <c r="B27" s="7">
        <v>2.7089999999999999E-2</v>
      </c>
      <c r="C27" s="7">
        <v>3.7089999999999998E-2</v>
      </c>
      <c r="D27" s="19">
        <v>1.95E-2</v>
      </c>
      <c r="G27" s="23">
        <f t="shared" si="3"/>
        <v>0.65202460771704607</v>
      </c>
      <c r="H27" s="23">
        <f t="shared" si="0"/>
        <v>0.55838899896300442</v>
      </c>
      <c r="I27" s="23">
        <f t="shared" si="0"/>
        <v>0.7341829898119866</v>
      </c>
      <c r="L27" s="23">
        <f t="shared" si="8"/>
        <v>0.97220356361580063</v>
      </c>
      <c r="M27" s="23">
        <f t="shared" si="9"/>
        <v>0.96284278233108889</v>
      </c>
      <c r="N27" s="23">
        <f t="shared" si="10"/>
        <v>0.98376327929133822</v>
      </c>
      <c r="Q27" s="23">
        <f t="shared" si="5"/>
        <v>2.8190068860321747E-2</v>
      </c>
      <c r="R27" s="23">
        <f t="shared" si="6"/>
        <v>3.7865138735254183E-2</v>
      </c>
      <c r="S27" s="23">
        <f t="shared" si="7"/>
        <v>1.6369980697321717E-2</v>
      </c>
    </row>
    <row r="28" spans="1:19" x14ac:dyDescent="0.3">
      <c r="A28" s="11">
        <v>17</v>
      </c>
      <c r="B28" s="7">
        <v>2.716E-2</v>
      </c>
      <c r="C28" s="7">
        <v>3.7159999999999999E-2</v>
      </c>
      <c r="D28" s="19">
        <v>1.9560000000000001E-2</v>
      </c>
      <c r="G28" s="23">
        <f t="shared" si="3"/>
        <v>0.63409207235680654</v>
      </c>
      <c r="H28" s="23">
        <f t="shared" si="3"/>
        <v>0.5378016077288279</v>
      </c>
      <c r="I28" s="23">
        <f t="shared" si="3"/>
        <v>0.71942014288722911</v>
      </c>
      <c r="L28" s="23">
        <f t="shared" si="8"/>
        <v>0.97249714942043786</v>
      </c>
      <c r="M28" s="23">
        <f t="shared" si="9"/>
        <v>0.96313073632824109</v>
      </c>
      <c r="N28" s="23">
        <f t="shared" si="10"/>
        <v>0.9798921425181234</v>
      </c>
      <c r="Q28" s="23">
        <f t="shared" si="5"/>
        <v>2.7888134681042061E-2</v>
      </c>
      <c r="R28" s="23">
        <f t="shared" si="6"/>
        <v>3.7566116971446926E-2</v>
      </c>
      <c r="S28" s="23">
        <f t="shared" si="7"/>
        <v>2.0312772029393755E-2</v>
      </c>
    </row>
    <row r="29" spans="1:19" x14ac:dyDescent="0.3">
      <c r="A29" s="11">
        <v>18</v>
      </c>
      <c r="B29" s="7">
        <v>2.7140000000000001E-2</v>
      </c>
      <c r="C29" s="7">
        <v>3.7139999999999999E-2</v>
      </c>
      <c r="D29" s="19">
        <v>1.9539999999999998E-2</v>
      </c>
      <c r="G29" s="23">
        <f t="shared" si="3"/>
        <v>0.61754191231631739</v>
      </c>
      <c r="H29" s="23">
        <f t="shared" si="3"/>
        <v>0.51871294089904807</v>
      </c>
      <c r="I29" s="23">
        <f t="shared" si="3"/>
        <v>0.7058674455664623</v>
      </c>
      <c r="L29" s="23">
        <f t="shared" si="8"/>
        <v>0.973899437066016</v>
      </c>
      <c r="M29" s="23">
        <f t="shared" si="9"/>
        <v>0.96450611795231977</v>
      </c>
      <c r="N29" s="23">
        <f t="shared" si="10"/>
        <v>0.98116163766783604</v>
      </c>
      <c r="Q29" s="23">
        <f t="shared" si="5"/>
        <v>2.6447228035464742E-2</v>
      </c>
      <c r="R29" s="23">
        <f t="shared" si="6"/>
        <v>3.6139103522909673E-2</v>
      </c>
      <c r="S29" s="23">
        <f t="shared" si="7"/>
        <v>1.9018064724705089E-2</v>
      </c>
    </row>
    <row r="30" spans="1:19" x14ac:dyDescent="0.3">
      <c r="A30" s="11">
        <v>19</v>
      </c>
      <c r="B30" s="7">
        <v>2.699E-2</v>
      </c>
      <c r="C30" s="7">
        <v>3.6990000000000002E-2</v>
      </c>
      <c r="D30" s="19">
        <v>1.916E-2</v>
      </c>
      <c r="G30" s="23">
        <f t="shared" si="3"/>
        <v>0.60289532831121539</v>
      </c>
      <c r="H30" s="23">
        <f t="shared" si="3"/>
        <v>0.50151416135256344</v>
      </c>
      <c r="I30" s="23">
        <f t="shared" si="3"/>
        <v>0.69726034665088288</v>
      </c>
      <c r="L30" s="23">
        <f t="shared" si="8"/>
        <v>0.9762824454292266</v>
      </c>
      <c r="M30" s="23">
        <f t="shared" si="9"/>
        <v>0.96684335749041617</v>
      </c>
      <c r="N30" s="23">
        <f t="shared" si="10"/>
        <v>0.98780635235462344</v>
      </c>
      <c r="Q30" s="23">
        <f t="shared" si="5"/>
        <v>2.4003343625854028E-2</v>
      </c>
      <c r="R30" s="23">
        <f t="shared" si="6"/>
        <v>3.3718784767794878E-2</v>
      </c>
      <c r="S30" s="23">
        <f t="shared" si="7"/>
        <v>1.2268600085778479E-2</v>
      </c>
    </row>
    <row r="31" spans="1:19" x14ac:dyDescent="0.3">
      <c r="A31" s="13">
        <v>20</v>
      </c>
      <c r="B31" s="8">
        <v>2.6720000000000001E-2</v>
      </c>
      <c r="C31" s="8">
        <v>3.6720000000000003E-2</v>
      </c>
      <c r="D31" s="20">
        <v>1.8970000000000001E-2</v>
      </c>
      <c r="G31" s="23">
        <f t="shared" si="3"/>
        <v>0.590146126684577</v>
      </c>
      <c r="H31" s="23">
        <f t="shared" si="3"/>
        <v>0.48615019340316246</v>
      </c>
      <c r="I31" s="23">
        <f t="shared" si="3"/>
        <v>0.68670789693936329</v>
      </c>
      <c r="L31" s="23">
        <f t="shared" si="8"/>
        <v>0.97885337466065547</v>
      </c>
      <c r="M31" s="23">
        <f t="shared" si="9"/>
        <v>0.96936483726009859</v>
      </c>
      <c r="N31" s="23">
        <f t="shared" si="10"/>
        <v>0.98486583990871468</v>
      </c>
      <c r="Q31" s="23">
        <f t="shared" si="5"/>
        <v>2.1373418188621211E-2</v>
      </c>
      <c r="R31" s="23">
        <f t="shared" si="6"/>
        <v>3.1114228912763966E-2</v>
      </c>
      <c r="S31" s="23">
        <f t="shared" si="7"/>
        <v>1.5249850224898685E-2</v>
      </c>
    </row>
    <row r="32" spans="1:19" x14ac:dyDescent="0.3">
      <c r="A32" s="11">
        <v>21</v>
      </c>
      <c r="B32" s="7">
        <v>2.6509999999999999E-2</v>
      </c>
      <c r="C32" s="7">
        <v>3.6510000000000001E-2</v>
      </c>
      <c r="D32" s="19">
        <v>1.8859999999999998E-2</v>
      </c>
      <c r="G32" s="23">
        <f t="shared" si="3"/>
        <v>0.57726220669494965</v>
      </c>
      <c r="H32" s="23">
        <f t="shared" si="3"/>
        <v>0.47093023605729828</v>
      </c>
      <c r="I32" s="23">
        <f t="shared" si="3"/>
        <v>0.6754531640041761</v>
      </c>
      <c r="L32" s="23">
        <f t="shared" si="8"/>
        <v>0.97816825459482581</v>
      </c>
      <c r="M32" s="23">
        <f t="shared" si="9"/>
        <v>0.96869289048447971</v>
      </c>
      <c r="N32" s="23">
        <f t="shared" si="10"/>
        <v>0.98361059631708159</v>
      </c>
      <c r="Q32" s="23">
        <f t="shared" si="5"/>
        <v>2.2073584281398956E-2</v>
      </c>
      <c r="R32" s="23">
        <f t="shared" si="6"/>
        <v>3.1807651810259907E-2</v>
      </c>
      <c r="S32" s="23">
        <f t="shared" si="7"/>
        <v>1.6525195703941595E-2</v>
      </c>
    </row>
    <row r="33" spans="1:19" x14ac:dyDescent="0.3">
      <c r="A33" s="11">
        <v>22</v>
      </c>
      <c r="B33" s="7">
        <v>2.6370000000000001E-2</v>
      </c>
      <c r="C33" s="7">
        <v>3.637E-2</v>
      </c>
      <c r="D33" s="19">
        <v>1.8790000000000001E-2</v>
      </c>
      <c r="G33" s="23">
        <f t="shared" si="3"/>
        <v>0.56404416632409826</v>
      </c>
      <c r="H33" s="23">
        <f t="shared" si="3"/>
        <v>0.45569438406162882</v>
      </c>
      <c r="I33" s="23">
        <f t="shared" si="3"/>
        <v>0.66395276483823373</v>
      </c>
      <c r="L33" s="23">
        <f t="shared" si="8"/>
        <v>0.97710218992764175</v>
      </c>
      <c r="M33" s="23">
        <f t="shared" si="9"/>
        <v>0.96764732686687016</v>
      </c>
      <c r="N33" s="23">
        <f t="shared" si="10"/>
        <v>0.98297380221336672</v>
      </c>
      <c r="Q33" s="23">
        <f t="shared" si="5"/>
        <v>2.3164036782031279E-2</v>
      </c>
      <c r="R33" s="23">
        <f t="shared" si="6"/>
        <v>3.2887589839597393E-2</v>
      </c>
      <c r="S33" s="23">
        <f t="shared" si="7"/>
        <v>1.7172810041212756E-2</v>
      </c>
    </row>
    <row r="34" spans="1:19" x14ac:dyDescent="0.3">
      <c r="A34" s="11">
        <v>23</v>
      </c>
      <c r="B34" s="7">
        <v>2.6290000000000001E-2</v>
      </c>
      <c r="C34" s="7">
        <v>3.6290000000000003E-2</v>
      </c>
      <c r="D34" s="19">
        <v>1.8769999999999998E-2</v>
      </c>
      <c r="G34" s="23">
        <f t="shared" si="3"/>
        <v>0.55053858673618505</v>
      </c>
      <c r="H34" s="23">
        <f t="shared" si="3"/>
        <v>0.44048379093103818</v>
      </c>
      <c r="I34" s="23">
        <f t="shared" si="3"/>
        <v>0.65200151235996873</v>
      </c>
      <c r="L34" s="23">
        <f t="shared" si="8"/>
        <v>0.97605581194832725</v>
      </c>
      <c r="M34" s="23">
        <f t="shared" si="9"/>
        <v>0.96662106520818225</v>
      </c>
      <c r="N34" s="23">
        <f t="shared" si="10"/>
        <v>0.98199984530348805</v>
      </c>
      <c r="Q34" s="23">
        <f t="shared" si="5"/>
        <v>2.4235509830722399E-2</v>
      </c>
      <c r="R34" s="23">
        <f t="shared" si="6"/>
        <v>3.3948726710975916E-2</v>
      </c>
      <c r="S34" s="23">
        <f t="shared" si="7"/>
        <v>1.8164128159773134E-2</v>
      </c>
    </row>
    <row r="35" spans="1:19" x14ac:dyDescent="0.3">
      <c r="A35" s="11">
        <v>24</v>
      </c>
      <c r="B35" s="7">
        <v>2.6259999999999999E-2</v>
      </c>
      <c r="C35" s="7">
        <v>3.6260000000000001E-2</v>
      </c>
      <c r="D35" s="19">
        <v>1.8780000000000002E-2</v>
      </c>
      <c r="G35" s="23">
        <f t="shared" si="3"/>
        <v>0.53681216965756229</v>
      </c>
      <c r="H35" s="23">
        <f t="shared" si="3"/>
        <v>0.42535385246273377</v>
      </c>
      <c r="I35" s="23">
        <f t="shared" si="3"/>
        <v>0.63983817138649157</v>
      </c>
      <c r="L35" s="23">
        <f t="shared" si="8"/>
        <v>0.9750672933572222</v>
      </c>
      <c r="M35" s="23">
        <f t="shared" si="9"/>
        <v>0.96565154318998958</v>
      </c>
      <c r="N35" s="23">
        <f t="shared" si="10"/>
        <v>0.98134461233157111</v>
      </c>
      <c r="Q35" s="23">
        <f t="shared" si="5"/>
        <v>2.5248791538059388E-2</v>
      </c>
      <c r="R35" s="23">
        <f t="shared" si="6"/>
        <v>3.4952231180624384E-2</v>
      </c>
      <c r="S35" s="23">
        <f t="shared" si="7"/>
        <v>1.8831594323130255E-2</v>
      </c>
    </row>
    <row r="36" spans="1:19" x14ac:dyDescent="0.3">
      <c r="A36" s="13">
        <v>25</v>
      </c>
      <c r="B36" s="8">
        <v>2.6270000000000002E-2</v>
      </c>
      <c r="C36" s="8">
        <v>3.6269999999999997E-2</v>
      </c>
      <c r="D36" s="20">
        <v>1.882E-2</v>
      </c>
      <c r="G36" s="23">
        <f t="shared" si="3"/>
        <v>0.52294878215447671</v>
      </c>
      <c r="H36" s="23">
        <f t="shared" si="3"/>
        <v>0.41037118848973975</v>
      </c>
      <c r="I36" s="23">
        <f t="shared" si="3"/>
        <v>0.62742736245462416</v>
      </c>
      <c r="L36" s="23">
        <f t="shared" si="8"/>
        <v>0.97417460280021373</v>
      </c>
      <c r="M36" s="23">
        <f t="shared" si="9"/>
        <v>0.96477600029658439</v>
      </c>
      <c r="N36" s="23">
        <f t="shared" si="10"/>
        <v>0.98060320642487786</v>
      </c>
      <c r="Q36" s="23">
        <f t="shared" si="5"/>
        <v>2.6164727750160783E-2</v>
      </c>
      <c r="R36" s="23">
        <f t="shared" si="6"/>
        <v>3.585932863309732E-2</v>
      </c>
      <c r="S36" s="23">
        <f t="shared" si="7"/>
        <v>1.9587379910185092E-2</v>
      </c>
    </row>
    <row r="37" spans="1:19" x14ac:dyDescent="0.3">
      <c r="A37" s="11">
        <v>26</v>
      </c>
      <c r="B37" s="7">
        <v>2.63E-2</v>
      </c>
      <c r="C37" s="7">
        <v>3.6299999999999999E-2</v>
      </c>
      <c r="D37" s="19">
        <v>1.8880000000000001E-2</v>
      </c>
      <c r="G37" s="23">
        <f t="shared" si="3"/>
        <v>0.50917544131158055</v>
      </c>
      <c r="H37" s="23">
        <f t="shared" si="3"/>
        <v>0.39571002050993559</v>
      </c>
      <c r="I37" s="23">
        <f t="shared" si="3"/>
        <v>0.614895093968991</v>
      </c>
      <c r="L37" s="23">
        <f t="shared" si="8"/>
        <v>0.97366216097463332</v>
      </c>
      <c r="M37" s="23">
        <f t="shared" si="9"/>
        <v>0.96427339835001424</v>
      </c>
      <c r="N37" s="23">
        <f t="shared" si="10"/>
        <v>0.98002594525587094</v>
      </c>
      <c r="Q37" s="23">
        <f t="shared" si="5"/>
        <v>2.6690892824085932E-2</v>
      </c>
      <c r="R37" s="23">
        <f t="shared" si="6"/>
        <v>3.6380416333905284E-2</v>
      </c>
      <c r="S37" s="23">
        <f t="shared" si="7"/>
        <v>2.0176232917080761E-2</v>
      </c>
    </row>
    <row r="38" spans="1:19" x14ac:dyDescent="0.3">
      <c r="A38" s="11">
        <v>27</v>
      </c>
      <c r="B38" s="7">
        <v>2.6360000000000001E-2</v>
      </c>
      <c r="C38" s="7">
        <v>3.6360000000000003E-2</v>
      </c>
      <c r="D38" s="19">
        <v>1.8950000000000002E-2</v>
      </c>
      <c r="G38" s="23">
        <f t="shared" si="3"/>
        <v>0.49534480420309585</v>
      </c>
      <c r="H38" s="23">
        <f t="shared" si="3"/>
        <v>0.38125246204903745</v>
      </c>
      <c r="I38" s="23">
        <f t="shared" si="3"/>
        <v>0.60238259014930406</v>
      </c>
      <c r="L38" s="23">
        <f t="shared" si="8"/>
        <v>0.97283718736933089</v>
      </c>
      <c r="M38" s="23">
        <f t="shared" si="9"/>
        <v>0.96346425990863904</v>
      </c>
      <c r="N38" s="23">
        <f t="shared" si="10"/>
        <v>0.97965099422257229</v>
      </c>
      <c r="Q38" s="23">
        <f t="shared" si="5"/>
        <v>2.75385413531236E-2</v>
      </c>
      <c r="R38" s="23">
        <f t="shared" si="6"/>
        <v>3.7219885838924313E-2</v>
      </c>
      <c r="S38" s="23">
        <f t="shared" si="7"/>
        <v>2.0558899090591883E-2</v>
      </c>
    </row>
    <row r="39" spans="1:19" x14ac:dyDescent="0.3">
      <c r="A39" s="11">
        <v>28</v>
      </c>
      <c r="B39" s="7">
        <v>2.6429999999999999E-2</v>
      </c>
      <c r="C39" s="7">
        <v>3.6429999999999997E-2</v>
      </c>
      <c r="D39" s="19">
        <v>1.9040000000000001E-2</v>
      </c>
      <c r="G39" s="23">
        <f t="shared" si="3"/>
        <v>0.481702130071336</v>
      </c>
      <c r="H39" s="23">
        <f t="shared" si="3"/>
        <v>0.36718141366046836</v>
      </c>
      <c r="I39" s="23">
        <f t="shared" si="3"/>
        <v>0.58971953828173607</v>
      </c>
      <c r="L39" s="23">
        <f t="shared" si="8"/>
        <v>0.97245822704508222</v>
      </c>
      <c r="M39" s="23">
        <f t="shared" si="9"/>
        <v>0.963092570437593</v>
      </c>
      <c r="N39" s="23">
        <f t="shared" si="10"/>
        <v>0.97897839002214626</v>
      </c>
      <c r="Q39" s="23">
        <f t="shared" si="5"/>
        <v>2.7928158607381761E-2</v>
      </c>
      <c r="R39" s="23">
        <f t="shared" si="6"/>
        <v>3.7605744662088013E-2</v>
      </c>
      <c r="S39" s="23">
        <f t="shared" si="7"/>
        <v>2.1245710217062223E-2</v>
      </c>
    </row>
    <row r="40" spans="1:19" x14ac:dyDescent="0.3">
      <c r="A40" s="11">
        <v>29</v>
      </c>
      <c r="B40" s="7">
        <v>2.6519999999999998E-2</v>
      </c>
      <c r="C40" s="7">
        <v>3.6519999999999997E-2</v>
      </c>
      <c r="D40" s="19">
        <v>1.9140000000000001E-2</v>
      </c>
      <c r="G40" s="23">
        <f t="shared" si="3"/>
        <v>0.46810680742262595</v>
      </c>
      <c r="H40" s="23">
        <f t="shared" si="3"/>
        <v>0.35338417336491051</v>
      </c>
      <c r="I40" s="23">
        <f t="shared" si="3"/>
        <v>0.577056615040485</v>
      </c>
      <c r="L40" s="23">
        <f t="shared" si="8"/>
        <v>0.9717764946426608</v>
      </c>
      <c r="M40" s="23">
        <f t="shared" si="9"/>
        <v>0.96242391422264062</v>
      </c>
      <c r="N40" s="23">
        <f t="shared" si="10"/>
        <v>0.97852721095497874</v>
      </c>
      <c r="Q40" s="23">
        <f t="shared" si="5"/>
        <v>2.8629444746093878E-2</v>
      </c>
      <c r="R40" s="23">
        <f t="shared" si="6"/>
        <v>3.8300266103121657E-2</v>
      </c>
      <c r="S40" s="23">
        <f t="shared" si="7"/>
        <v>2.1706683687515441E-2</v>
      </c>
    </row>
    <row r="41" spans="1:19" x14ac:dyDescent="0.3">
      <c r="A41" s="13">
        <v>30</v>
      </c>
      <c r="B41" s="8">
        <v>2.6610000000000002E-2</v>
      </c>
      <c r="C41" s="8">
        <v>3.6609999999999997E-2</v>
      </c>
      <c r="D41" s="20">
        <v>1.924E-2</v>
      </c>
      <c r="G41" s="23">
        <f t="shared" si="3"/>
        <v>0.4548155350686095</v>
      </c>
      <c r="H41" s="23">
        <f t="shared" si="3"/>
        <v>0.34004639680623999</v>
      </c>
      <c r="I41" s="23">
        <f t="shared" si="3"/>
        <v>0.5645549564048663</v>
      </c>
      <c r="L41" s="23">
        <f t="shared" si="8"/>
        <v>0.97160632542987879</v>
      </c>
      <c r="M41" s="23">
        <f t="shared" si="9"/>
        <v>0.96225700649899304</v>
      </c>
      <c r="N41" s="23">
        <f t="shared" si="10"/>
        <v>0.97833547296786194</v>
      </c>
      <c r="Q41" s="23">
        <f t="shared" si="5"/>
        <v>2.8804571552258171E-2</v>
      </c>
      <c r="R41" s="23">
        <f t="shared" si="6"/>
        <v>3.847370547405219E-2</v>
      </c>
      <c r="S41" s="23">
        <f t="shared" si="7"/>
        <v>2.1902648370480348E-2</v>
      </c>
    </row>
    <row r="42" spans="1:19" x14ac:dyDescent="0.3">
      <c r="A42" s="11">
        <v>31</v>
      </c>
      <c r="B42" s="7">
        <v>2.6720000000000001E-2</v>
      </c>
      <c r="C42" s="7">
        <v>3.6720000000000003E-2</v>
      </c>
      <c r="D42" s="19">
        <v>1.9349999999999999E-2</v>
      </c>
      <c r="G42" s="23">
        <f t="shared" si="3"/>
        <v>0.44155755474016178</v>
      </c>
      <c r="H42" s="23">
        <f t="shared" si="3"/>
        <v>0.3269596933870052</v>
      </c>
      <c r="I42" s="23">
        <f t="shared" si="3"/>
        <v>0.55204801814717908</v>
      </c>
      <c r="L42" s="23">
        <f t="shared" si="8"/>
        <v>0.97084976368177989</v>
      </c>
      <c r="M42" s="23">
        <f t="shared" si="9"/>
        <v>0.96151494754202127</v>
      </c>
      <c r="N42" s="23">
        <f t="shared" si="10"/>
        <v>0.97784637595366719</v>
      </c>
      <c r="Q42" s="23">
        <f t="shared" si="5"/>
        <v>2.9583545955434283E-2</v>
      </c>
      <c r="R42" s="23">
        <f t="shared" si="6"/>
        <v>3.9245168008596711E-2</v>
      </c>
      <c r="S42" s="23">
        <f t="shared" si="7"/>
        <v>2.2402701087620183E-2</v>
      </c>
    </row>
    <row r="43" spans="1:19" x14ac:dyDescent="0.3">
      <c r="A43" s="11">
        <v>32</v>
      </c>
      <c r="B43" s="7">
        <v>2.682E-2</v>
      </c>
      <c r="C43" s="7">
        <v>3.6819999999999999E-2</v>
      </c>
      <c r="D43" s="19">
        <v>1.9460000000000002E-2</v>
      </c>
      <c r="G43" s="23">
        <f t="shared" si="3"/>
        <v>0.42872794156052108</v>
      </c>
      <c r="H43" s="23">
        <f t="shared" si="3"/>
        <v>0.31440705795747642</v>
      </c>
      <c r="I43" s="23">
        <f t="shared" si="3"/>
        <v>0.53970185568759954</v>
      </c>
      <c r="L43" s="23">
        <f t="shared" si="8"/>
        <v>0.97094464120947854</v>
      </c>
      <c r="M43" s="23">
        <f t="shared" si="9"/>
        <v>0.96160800342239472</v>
      </c>
      <c r="N43" s="23">
        <f t="shared" si="10"/>
        <v>0.97763570911636177</v>
      </c>
      <c r="Q43" s="23">
        <f t="shared" si="5"/>
        <v>2.9485824458724674E-2</v>
      </c>
      <c r="R43" s="23">
        <f t="shared" si="6"/>
        <v>3.914839220921331E-2</v>
      </c>
      <c r="S43" s="23">
        <f t="shared" si="7"/>
        <v>2.261816390339216E-2</v>
      </c>
    </row>
    <row r="44" spans="1:19" x14ac:dyDescent="0.3">
      <c r="A44" s="11">
        <v>33</v>
      </c>
      <c r="B44" s="7">
        <v>2.6929999999999999E-2</v>
      </c>
      <c r="C44" s="7">
        <v>3.6929999999999998E-2</v>
      </c>
      <c r="D44" s="19">
        <v>1.9570000000000001E-2</v>
      </c>
      <c r="G44" s="23">
        <f t="shared" si="3"/>
        <v>0.41605643167499468</v>
      </c>
      <c r="H44" s="23">
        <f t="shared" si="3"/>
        <v>0.30218193463805465</v>
      </c>
      <c r="I44" s="23">
        <f t="shared" si="3"/>
        <v>0.52751815199350249</v>
      </c>
      <c r="L44" s="23">
        <f t="shared" si="8"/>
        <v>0.97044393738508494</v>
      </c>
      <c r="M44" s="23">
        <f t="shared" si="9"/>
        <v>0.96111689286226132</v>
      </c>
      <c r="N44" s="23">
        <f t="shared" si="10"/>
        <v>0.97742512173026608</v>
      </c>
      <c r="Q44" s="23">
        <f t="shared" si="5"/>
        <v>3.0001644775189046E-2</v>
      </c>
      <c r="R44" s="23">
        <f t="shared" si="6"/>
        <v>3.9659240715687286E-2</v>
      </c>
      <c r="S44" s="23">
        <f t="shared" si="7"/>
        <v>2.2833591867154224E-2</v>
      </c>
    </row>
    <row r="45" spans="1:19" x14ac:dyDescent="0.3">
      <c r="A45" s="11">
        <v>34</v>
      </c>
      <c r="B45" s="7">
        <v>2.7050000000000001E-2</v>
      </c>
      <c r="C45" s="7">
        <v>3.705E-2</v>
      </c>
      <c r="D45" s="19">
        <v>1.9689999999999999E-2</v>
      </c>
      <c r="G45" s="23">
        <f t="shared" si="3"/>
        <v>0.40353949355442598</v>
      </c>
      <c r="H45" s="23">
        <f t="shared" si="3"/>
        <v>0.29027547324023134</v>
      </c>
      <c r="I45" s="23">
        <f t="shared" si="3"/>
        <v>0.51532658990364144</v>
      </c>
      <c r="L45" s="23">
        <f t="shared" si="8"/>
        <v>0.96991528752439427</v>
      </c>
      <c r="M45" s="23">
        <f t="shared" si="9"/>
        <v>0.96059836795973741</v>
      </c>
      <c r="N45" s="23">
        <f t="shared" si="10"/>
        <v>0.97688882923973541</v>
      </c>
      <c r="Q45" s="23">
        <f t="shared" si="5"/>
        <v>3.0546543747486995E-2</v>
      </c>
      <c r="R45" s="23">
        <f t="shared" si="6"/>
        <v>4.0198888732933966E-2</v>
      </c>
      <c r="S45" s="23">
        <f t="shared" si="7"/>
        <v>2.3382421295226451E-2</v>
      </c>
    </row>
    <row r="46" spans="1:19" x14ac:dyDescent="0.3">
      <c r="A46" s="13">
        <v>35</v>
      </c>
      <c r="B46" s="8">
        <v>2.716E-2</v>
      </c>
      <c r="C46" s="8">
        <v>3.7159999999999999E-2</v>
      </c>
      <c r="D46" s="20">
        <v>1.9810000000000001E-2</v>
      </c>
      <c r="G46" s="23">
        <f t="shared" si="3"/>
        <v>0.39144121288382483</v>
      </c>
      <c r="H46" s="23">
        <f t="shared" si="3"/>
        <v>0.27886784032908341</v>
      </c>
      <c r="I46" s="23">
        <f t="shared" si="3"/>
        <v>0.50329855299971304</v>
      </c>
      <c r="L46" s="23">
        <f t="shared" si="8"/>
        <v>0.97001958701975366</v>
      </c>
      <c r="M46" s="23">
        <f t="shared" si="9"/>
        <v>0.96070066553054245</v>
      </c>
      <c r="N46" s="23">
        <f t="shared" si="10"/>
        <v>0.97665939010409408</v>
      </c>
      <c r="Q46" s="23">
        <f t="shared" si="5"/>
        <v>3.0439014884710715E-2</v>
      </c>
      <c r="R46" s="23">
        <f t="shared" si="6"/>
        <v>4.0092400810836933E-2</v>
      </c>
      <c r="S46" s="23">
        <f t="shared" si="7"/>
        <v>2.3617316072252582E-2</v>
      </c>
    </row>
    <row r="47" spans="1:19" x14ac:dyDescent="0.3">
      <c r="A47" s="11">
        <v>36</v>
      </c>
      <c r="B47" s="7">
        <v>2.7269999999999999E-2</v>
      </c>
      <c r="C47" s="7">
        <v>3.7269999999999998E-2</v>
      </c>
      <c r="D47" s="19">
        <v>1.992E-2</v>
      </c>
      <c r="G47" s="23">
        <f t="shared" si="3"/>
        <v>0.37962447833754864</v>
      </c>
      <c r="H47" s="23">
        <f t="shared" si="3"/>
        <v>0.26785180313743734</v>
      </c>
      <c r="I47" s="23">
        <f t="shared" si="3"/>
        <v>0.49160932022065912</v>
      </c>
      <c r="L47" s="23">
        <f t="shared" si="8"/>
        <v>0.96981223704264563</v>
      </c>
      <c r="M47" s="23">
        <f t="shared" si="9"/>
        <v>0.96049728366438247</v>
      </c>
      <c r="N47" s="23">
        <f t="shared" si="10"/>
        <v>0.97677475385258938</v>
      </c>
      <c r="Q47" s="23">
        <f t="shared" si="5"/>
        <v>3.0652796280938657E-2</v>
      </c>
      <c r="R47" s="23">
        <f t="shared" si="6"/>
        <v>4.030412482085366E-2</v>
      </c>
      <c r="S47" s="23">
        <f t="shared" si="7"/>
        <v>2.3499202288907166E-2</v>
      </c>
    </row>
    <row r="48" spans="1:19" x14ac:dyDescent="0.3">
      <c r="A48" s="11">
        <v>37</v>
      </c>
      <c r="B48" s="7">
        <v>2.7380000000000002E-2</v>
      </c>
      <c r="C48" s="7">
        <v>3.7379999999999997E-2</v>
      </c>
      <c r="D48" s="19">
        <v>2.0039999999999999E-2</v>
      </c>
      <c r="G48" s="23">
        <f t="shared" si="3"/>
        <v>0.36808577890261934</v>
      </c>
      <c r="H48" s="23">
        <f t="shared" si="3"/>
        <v>0.25721647332841213</v>
      </c>
      <c r="I48" s="23">
        <f t="shared" si="3"/>
        <v>0.47991409401428697</v>
      </c>
      <c r="L48" s="23">
        <f t="shared" si="8"/>
        <v>0.9696049646601832</v>
      </c>
      <c r="M48" s="23">
        <f t="shared" si="9"/>
        <v>0.96029397717525122</v>
      </c>
      <c r="N48" s="23">
        <f t="shared" si="10"/>
        <v>0.97621032448871647</v>
      </c>
      <c r="Q48" s="23">
        <f t="shared" si="5"/>
        <v>3.0866543362350122E-2</v>
      </c>
      <c r="R48" s="23">
        <f t="shared" si="6"/>
        <v>4.0515815173715435E-2</v>
      </c>
      <c r="S48" s="23">
        <f t="shared" si="7"/>
        <v>2.4077219382685595E-2</v>
      </c>
    </row>
    <row r="49" spans="1:19" x14ac:dyDescent="0.3">
      <c r="A49" s="11">
        <v>38</v>
      </c>
      <c r="B49" s="7">
        <v>2.7490000000000001E-2</v>
      </c>
      <c r="C49" s="7">
        <v>3.7490000000000002E-2</v>
      </c>
      <c r="D49" s="19">
        <v>2.0150000000000001E-2</v>
      </c>
      <c r="G49" s="23">
        <f t="shared" si="3"/>
        <v>0.35682153317510462</v>
      </c>
      <c r="H49" s="23">
        <f t="shared" si="3"/>
        <v>0.24695115576764082</v>
      </c>
      <c r="I49" s="23">
        <f t="shared" si="3"/>
        <v>0.46856161911704725</v>
      </c>
      <c r="L49" s="23">
        <f t="shared" si="8"/>
        <v>0.9693977698320837</v>
      </c>
      <c r="M49" s="23">
        <f t="shared" si="9"/>
        <v>0.9600907460244017</v>
      </c>
      <c r="N49" s="23">
        <f t="shared" si="10"/>
        <v>0.97634477703648814</v>
      </c>
      <c r="Q49" s="23">
        <f t="shared" si="5"/>
        <v>3.1080256138719523E-2</v>
      </c>
      <c r="R49" s="23">
        <f t="shared" si="6"/>
        <v>4.0727471878908982E-2</v>
      </c>
      <c r="S49" s="23">
        <f t="shared" si="7"/>
        <v>2.3939499788622254E-2</v>
      </c>
    </row>
    <row r="50" spans="1:19" x14ac:dyDescent="0.3">
      <c r="A50" s="11">
        <v>39</v>
      </c>
      <c r="B50" s="7">
        <v>2.76E-2</v>
      </c>
      <c r="C50" s="7">
        <v>3.7600000000000001E-2</v>
      </c>
      <c r="D50" s="19">
        <v>2.027E-2</v>
      </c>
      <c r="G50" s="23">
        <f t="shared" si="3"/>
        <v>0.34582809457047853</v>
      </c>
      <c r="H50" s="23">
        <f t="shared" si="3"/>
        <v>0.2370453498002569</v>
      </c>
      <c r="I50" s="23">
        <f t="shared" si="3"/>
        <v>0.45720444364308727</v>
      </c>
      <c r="L50" s="23">
        <f t="shared" si="8"/>
        <v>0.96919065251807202</v>
      </c>
      <c r="M50" s="23">
        <f t="shared" si="9"/>
        <v>0.95988759017307701</v>
      </c>
      <c r="N50" s="23">
        <f t="shared" si="10"/>
        <v>0.97576161808694162</v>
      </c>
      <c r="Q50" s="23">
        <f t="shared" si="5"/>
        <v>3.1293934619836886E-2</v>
      </c>
      <c r="R50" s="23">
        <f t="shared" si="6"/>
        <v>4.0939094945953811E-2</v>
      </c>
      <c r="S50" s="23">
        <f t="shared" si="7"/>
        <v>2.453696616478971E-2</v>
      </c>
    </row>
    <row r="51" spans="1:19" x14ac:dyDescent="0.3">
      <c r="A51" s="13">
        <v>40</v>
      </c>
      <c r="B51" s="8">
        <v>2.7709999999999999E-2</v>
      </c>
      <c r="C51" s="8">
        <v>3.771E-2</v>
      </c>
      <c r="D51" s="20">
        <v>2.0389999999999998E-2</v>
      </c>
      <c r="G51" s="23">
        <f t="shared" si="3"/>
        <v>0.33510175644241713</v>
      </c>
      <c r="H51" s="23">
        <f t="shared" si="3"/>
        <v>0.22748875027188753</v>
      </c>
      <c r="I51" s="23">
        <f t="shared" si="3"/>
        <v>0.44601785846431574</v>
      </c>
      <c r="L51" s="23">
        <f t="shared" si="8"/>
        <v>0.96898361267790112</v>
      </c>
      <c r="M51" s="23">
        <f t="shared" si="9"/>
        <v>0.95968450958256668</v>
      </c>
      <c r="N51" s="23">
        <f t="shared" si="10"/>
        <v>0.97553264117549954</v>
      </c>
      <c r="Q51" s="23">
        <f t="shared" si="5"/>
        <v>3.1507578815486617E-2</v>
      </c>
      <c r="R51" s="23">
        <f t="shared" si="6"/>
        <v>4.1150684384343592E-2</v>
      </c>
      <c r="S51" s="23">
        <f t="shared" si="7"/>
        <v>2.4771658509530829E-2</v>
      </c>
    </row>
    <row r="52" spans="1:19" x14ac:dyDescent="0.3">
      <c r="A52" s="11">
        <v>41</v>
      </c>
      <c r="B52" s="7">
        <v>2.7810000000000001E-2</v>
      </c>
      <c r="C52" s="7">
        <v>3.7810000000000003E-2</v>
      </c>
      <c r="D52" s="19">
        <v>2.0500000000000001E-2</v>
      </c>
      <c r="G52" s="23">
        <f t="shared" si="3"/>
        <v>0.32476828279082132</v>
      </c>
      <c r="H52" s="23">
        <f t="shared" si="3"/>
        <v>0.21835749574692834</v>
      </c>
      <c r="I52" s="23">
        <f t="shared" si="3"/>
        <v>0.43517769633746928</v>
      </c>
      <c r="L52" s="23">
        <f t="shared" si="8"/>
        <v>0.96916317669802643</v>
      </c>
      <c r="M52" s="23">
        <f t="shared" si="9"/>
        <v>0.95986063260690557</v>
      </c>
      <c r="N52" s="23">
        <f t="shared" si="10"/>
        <v>0.97569567693058246</v>
      </c>
      <c r="Q52" s="23">
        <f t="shared" si="5"/>
        <v>3.1322284263367688E-2</v>
      </c>
      <c r="R52" s="23">
        <f t="shared" si="6"/>
        <v>4.096717942688035E-2</v>
      </c>
      <c r="S52" s="23">
        <f t="shared" si="7"/>
        <v>2.4604547614358315E-2</v>
      </c>
    </row>
    <row r="53" spans="1:19" x14ac:dyDescent="0.3">
      <c r="A53" s="11">
        <v>42</v>
      </c>
      <c r="B53" s="7">
        <v>2.792E-2</v>
      </c>
      <c r="C53" s="7">
        <v>3.7920000000000002E-2</v>
      </c>
      <c r="D53" s="19">
        <v>2.061E-2</v>
      </c>
      <c r="G53" s="23">
        <f t="shared" si="3"/>
        <v>0.31456378616560288</v>
      </c>
      <c r="H53" s="23">
        <f t="shared" si="3"/>
        <v>0.20946767650774151</v>
      </c>
      <c r="I53" s="23">
        <f t="shared" si="3"/>
        <v>0.42450967336500917</v>
      </c>
      <c r="L53" s="23">
        <f t="shared" si="8"/>
        <v>0.96857914653017085</v>
      </c>
      <c r="M53" s="23">
        <f t="shared" si="9"/>
        <v>0.95928777618200045</v>
      </c>
      <c r="N53" s="23">
        <f t="shared" si="10"/>
        <v>0.97548582323440736</v>
      </c>
      <c r="Q53" s="23">
        <f t="shared" si="5"/>
        <v>3.1925078740774882E-2</v>
      </c>
      <c r="R53" s="23">
        <f t="shared" si="6"/>
        <v>4.1564169674529132E-2</v>
      </c>
      <c r="S53" s="23">
        <f t="shared" si="7"/>
        <v>2.481965184424827E-2</v>
      </c>
    </row>
    <row r="54" spans="1:19" x14ac:dyDescent="0.3">
      <c r="A54" s="11">
        <v>43</v>
      </c>
      <c r="B54" s="7">
        <v>2.802E-2</v>
      </c>
      <c r="C54" s="7">
        <v>3.8019999999999998E-2</v>
      </c>
      <c r="D54" s="19">
        <v>2.0719999999999999E-2</v>
      </c>
      <c r="G54" s="23">
        <f t="shared" si="3"/>
        <v>0.30474230834883981</v>
      </c>
      <c r="H54" s="23">
        <f t="shared" si="3"/>
        <v>0.20098052777145226</v>
      </c>
      <c r="I54" s="23">
        <f t="shared" si="3"/>
        <v>0.41401411681629469</v>
      </c>
      <c r="L54" s="23">
        <f t="shared" si="8"/>
        <v>0.96877746819974841</v>
      </c>
      <c r="M54" s="23">
        <f t="shared" si="9"/>
        <v>0.95948229875946711</v>
      </c>
      <c r="N54" s="23">
        <f t="shared" si="10"/>
        <v>0.97527604856323258</v>
      </c>
      <c r="Q54" s="23">
        <f t="shared" si="5"/>
        <v>3.1720344445846996E-2</v>
      </c>
      <c r="R54" s="23">
        <f t="shared" si="6"/>
        <v>4.1361412105320114E-2</v>
      </c>
      <c r="S54" s="23">
        <f t="shared" si="7"/>
        <v>2.5034721325578723E-2</v>
      </c>
    </row>
    <row r="55" spans="1:19" x14ac:dyDescent="0.3">
      <c r="A55" s="11">
        <v>44</v>
      </c>
      <c r="B55" s="7">
        <v>2.811E-2</v>
      </c>
      <c r="C55" s="7">
        <v>3.8109999999999998E-2</v>
      </c>
      <c r="D55" s="19">
        <v>2.0830000000000001E-2</v>
      </c>
      <c r="G55" s="23">
        <f t="shared" si="3"/>
        <v>0.29529652181571819</v>
      </c>
      <c r="H55" s="23">
        <f t="shared" si="3"/>
        <v>0.19288191922981354</v>
      </c>
      <c r="I55" s="23">
        <f t="shared" si="3"/>
        <v>0.40369123492314352</v>
      </c>
      <c r="L55" s="23">
        <f t="shared" si="8"/>
        <v>0.96900401987403406</v>
      </c>
      <c r="M55" s="23">
        <f t="shared" si="9"/>
        <v>0.95970451151940372</v>
      </c>
      <c r="N55" s="23">
        <f t="shared" si="10"/>
        <v>0.97506635287576049</v>
      </c>
      <c r="Q55" s="23">
        <f t="shared" si="5"/>
        <v>3.1486518623160389E-2</v>
      </c>
      <c r="R55" s="23">
        <f t="shared" si="6"/>
        <v>4.1129842401173046E-2</v>
      </c>
      <c r="S55" s="23">
        <f t="shared" si="7"/>
        <v>2.5249756068324816E-2</v>
      </c>
    </row>
    <row r="56" spans="1:19" x14ac:dyDescent="0.3">
      <c r="A56" s="13">
        <v>45</v>
      </c>
      <c r="B56" s="8">
        <v>2.8209999999999999E-2</v>
      </c>
      <c r="C56" s="8">
        <v>3.8210000000000001E-2</v>
      </c>
      <c r="D56" s="20">
        <v>2.094E-2</v>
      </c>
      <c r="G56" s="23">
        <f t="shared" si="3"/>
        <v>0.28596833682822564</v>
      </c>
      <c r="H56" s="23">
        <f t="shared" si="3"/>
        <v>0.18499741279309459</v>
      </c>
      <c r="I56" s="23">
        <f t="shared" si="3"/>
        <v>0.3935411196817421</v>
      </c>
      <c r="L56" s="23">
        <f t="shared" si="8"/>
        <v>0.9684107861137834</v>
      </c>
      <c r="M56" s="23">
        <f t="shared" si="9"/>
        <v>0.95912262555141425</v>
      </c>
      <c r="N56" s="23">
        <f t="shared" si="10"/>
        <v>0.97485673613068702</v>
      </c>
      <c r="Q56" s="23">
        <f t="shared" si="5"/>
        <v>3.2098915903244409E-2</v>
      </c>
      <c r="R56" s="23">
        <f t="shared" si="6"/>
        <v>4.1736344127758694E-2</v>
      </c>
      <c r="S56" s="23">
        <f t="shared" si="7"/>
        <v>2.5464756082492285E-2</v>
      </c>
    </row>
    <row r="57" spans="1:19" x14ac:dyDescent="0.3">
      <c r="A57" s="11">
        <v>46</v>
      </c>
      <c r="B57" s="7">
        <v>2.8299999999999999E-2</v>
      </c>
      <c r="C57" s="7">
        <v>3.8300000000000001E-2</v>
      </c>
      <c r="D57" s="19">
        <v>2.104E-2</v>
      </c>
      <c r="G57" s="23">
        <f t="shared" si="3"/>
        <v>0.27700496475882436</v>
      </c>
      <c r="H57" s="23">
        <f t="shared" si="3"/>
        <v>0.17747971202419394</v>
      </c>
      <c r="I57" s="23">
        <f t="shared" si="3"/>
        <v>0.38373659133194865</v>
      </c>
      <c r="L57" s="23">
        <f t="shared" si="8"/>
        <v>0.96865606811992833</v>
      </c>
      <c r="M57" s="23">
        <f t="shared" si="9"/>
        <v>0.95936321132604907</v>
      </c>
      <c r="N57" s="23">
        <f t="shared" si="10"/>
        <v>0.97508639412897335</v>
      </c>
      <c r="Q57" s="23">
        <f t="shared" si="5"/>
        <v>3.1845664956412313E-2</v>
      </c>
      <c r="R57" s="23">
        <f t="shared" si="6"/>
        <v>4.1485536150684899E-2</v>
      </c>
      <c r="S57" s="23">
        <f t="shared" si="7"/>
        <v>2.5229202546817996E-2</v>
      </c>
    </row>
    <row r="58" spans="1:19" x14ac:dyDescent="0.3">
      <c r="A58" s="11">
        <v>47</v>
      </c>
      <c r="B58" s="7">
        <v>2.8389999999999999E-2</v>
      </c>
      <c r="C58" s="7">
        <v>3.8390000000000001E-2</v>
      </c>
      <c r="D58" s="19">
        <v>2.1139999999999999E-2</v>
      </c>
      <c r="G58" s="23">
        <f t="shared" si="3"/>
        <v>0.26827566981763107</v>
      </c>
      <c r="H58" s="23">
        <f t="shared" si="3"/>
        <v>0.17023805024247018</v>
      </c>
      <c r="I58" s="23">
        <f t="shared" si="3"/>
        <v>0.37410320820571341</v>
      </c>
      <c r="L58" s="23">
        <f t="shared" si="8"/>
        <v>0.96848686467120371</v>
      </c>
      <c r="M58" s="23">
        <f t="shared" si="9"/>
        <v>0.95919724176284116</v>
      </c>
      <c r="N58" s="23">
        <f t="shared" si="10"/>
        <v>0.97489584432696974</v>
      </c>
      <c r="Q58" s="23">
        <f t="shared" si="5"/>
        <v>3.2020358776151399E-2</v>
      </c>
      <c r="R58" s="23">
        <f t="shared" si="6"/>
        <v>4.165855083297413E-2</v>
      </c>
      <c r="S58" s="23">
        <f t="shared" si="7"/>
        <v>2.5424640021941888E-2</v>
      </c>
    </row>
    <row r="59" spans="1:19" x14ac:dyDescent="0.3">
      <c r="A59" s="11">
        <v>48</v>
      </c>
      <c r="B59" s="7">
        <v>2.8479999999999998E-2</v>
      </c>
      <c r="C59" s="7">
        <v>3.848E-2</v>
      </c>
      <c r="D59" s="19">
        <v>2.1250000000000002E-2</v>
      </c>
      <c r="G59" s="23">
        <f t="shared" si="3"/>
        <v>0.25977608304307842</v>
      </c>
      <c r="H59" s="23">
        <f t="shared" si="3"/>
        <v>0.16326362245862278</v>
      </c>
      <c r="I59" s="23">
        <f t="shared" si="3"/>
        <v>0.36446905610693053</v>
      </c>
      <c r="L59" s="23">
        <f t="shared" si="8"/>
        <v>0.96831771296916147</v>
      </c>
      <c r="M59" s="23">
        <f t="shared" si="9"/>
        <v>0.95903132246924983</v>
      </c>
      <c r="N59" s="23">
        <f t="shared" si="10"/>
        <v>0.97424734167613658</v>
      </c>
      <c r="Q59" s="23">
        <f t="shared" si="5"/>
        <v>3.2195029679375285E-2</v>
      </c>
      <c r="R59" s="23">
        <f t="shared" si="6"/>
        <v>4.1831543037447461E-2</v>
      </c>
      <c r="S59" s="23">
        <f t="shared" si="7"/>
        <v>2.6090063351966283E-2</v>
      </c>
    </row>
    <row r="60" spans="1:19" x14ac:dyDescent="0.3">
      <c r="A60" s="11">
        <v>49</v>
      </c>
      <c r="B60" s="7">
        <v>2.8559999999999999E-2</v>
      </c>
      <c r="C60" s="7">
        <v>3.8559999999999997E-2</v>
      </c>
      <c r="D60" s="19">
        <v>2.1340000000000001E-2</v>
      </c>
      <c r="G60" s="23">
        <f t="shared" si="3"/>
        <v>0.25162169646806681</v>
      </c>
      <c r="H60" s="23">
        <f t="shared" si="3"/>
        <v>0.15662172483600337</v>
      </c>
      <c r="I60" s="23">
        <f t="shared" si="3"/>
        <v>0.35534751970458456</v>
      </c>
      <c r="L60" s="23">
        <f t="shared" si="8"/>
        <v>0.96860994099422393</v>
      </c>
      <c r="M60" s="23">
        <f t="shared" si="9"/>
        <v>0.95931795753029603</v>
      </c>
      <c r="N60" s="23">
        <f t="shared" si="10"/>
        <v>0.97497308413565342</v>
      </c>
      <c r="Q60" s="23">
        <f t="shared" si="5"/>
        <v>3.1893285805068207E-2</v>
      </c>
      <c r="R60" s="23">
        <f t="shared" si="6"/>
        <v>4.1532707923146096E-2</v>
      </c>
      <c r="S60" s="23">
        <f t="shared" si="7"/>
        <v>2.534541438005735E-2</v>
      </c>
    </row>
    <row r="61" spans="1:19" x14ac:dyDescent="0.3">
      <c r="A61" s="13">
        <v>50</v>
      </c>
      <c r="B61" s="8">
        <v>2.8639999999999999E-2</v>
      </c>
      <c r="C61" s="8">
        <v>3.8640000000000001E-2</v>
      </c>
      <c r="D61" s="20">
        <v>2.1440000000000001E-2</v>
      </c>
      <c r="G61" s="23">
        <f t="shared" si="3"/>
        <v>0.24368543882121457</v>
      </c>
      <c r="H61" s="23">
        <f t="shared" si="3"/>
        <v>0.15022693119521302</v>
      </c>
      <c r="I61" s="23">
        <f t="shared" si="3"/>
        <v>0.3462238250159555</v>
      </c>
      <c r="L61" s="23">
        <f t="shared" si="8"/>
        <v>0.96845956545778467</v>
      </c>
      <c r="M61" s="23">
        <f t="shared" si="9"/>
        <v>0.95917045577498106</v>
      </c>
      <c r="N61" s="23">
        <f t="shared" si="10"/>
        <v>0.97432458598215632</v>
      </c>
      <c r="Q61" s="23">
        <f t="shared" si="5"/>
        <v>3.2048546663019317E-2</v>
      </c>
      <c r="R61" s="23">
        <f t="shared" si="6"/>
        <v>4.1686476645002989E-2</v>
      </c>
      <c r="S61" s="23">
        <f t="shared" si="7"/>
        <v>2.6010780360187752E-2</v>
      </c>
    </row>
    <row r="62" spans="1:19" x14ac:dyDescent="0.3">
      <c r="A62" s="11">
        <v>51</v>
      </c>
      <c r="B62" s="7">
        <v>2.8719999999999999E-2</v>
      </c>
      <c r="C62" s="7">
        <v>3.8719999999999997E-2</v>
      </c>
      <c r="D62" s="19">
        <v>2.154E-2</v>
      </c>
      <c r="G62" s="23">
        <f t="shared" si="3"/>
        <v>0.2359628598206493</v>
      </c>
      <c r="H62" s="23">
        <f t="shared" si="3"/>
        <v>0.14407108129305815</v>
      </c>
      <c r="I62" s="23">
        <f t="shared" si="3"/>
        <v>0.33726850231194949</v>
      </c>
      <c r="L62" s="23">
        <f t="shared" si="8"/>
        <v>0.96830923079392062</v>
      </c>
      <c r="M62" s="23">
        <f t="shared" si="9"/>
        <v>0.95902299372570143</v>
      </c>
      <c r="N62" s="23">
        <f t="shared" si="10"/>
        <v>0.97413429678447661</v>
      </c>
      <c r="Q62" s="23">
        <f t="shared" si="5"/>
        <v>3.2203789420396374E-2</v>
      </c>
      <c r="R62" s="23">
        <f t="shared" si="6"/>
        <v>4.1840227612725774E-2</v>
      </c>
      <c r="S62" s="23">
        <f t="shared" si="7"/>
        <v>2.6206103135502874E-2</v>
      </c>
    </row>
    <row r="63" spans="1:19" x14ac:dyDescent="0.3">
      <c r="A63" s="11">
        <v>52</v>
      </c>
      <c r="B63" s="7">
        <v>2.8799999999999999E-2</v>
      </c>
      <c r="C63" s="7">
        <v>3.8800000000000001E-2</v>
      </c>
      <c r="D63" s="19">
        <v>2.163E-2</v>
      </c>
      <c r="G63" s="23">
        <f t="shared" si="3"/>
        <v>0.22844955153242222</v>
      </c>
      <c r="H63" s="23">
        <f t="shared" si="3"/>
        <v>0.1381462403924329</v>
      </c>
      <c r="I63" s="23">
        <f t="shared" si="3"/>
        <v>0.32864789400645977</v>
      </c>
      <c r="L63" s="23">
        <f t="shared" si="8"/>
        <v>0.96815893698721145</v>
      </c>
      <c r="M63" s="23">
        <f t="shared" si="9"/>
        <v>0.95887557136762647</v>
      </c>
      <c r="N63" s="23">
        <f t="shared" si="10"/>
        <v>0.97443992472941854</v>
      </c>
      <c r="Q63" s="23">
        <f t="shared" si="5"/>
        <v>3.235901408095266E-2</v>
      </c>
      <c r="R63" s="23">
        <f t="shared" si="6"/>
        <v>4.1993960829954748E-2</v>
      </c>
      <c r="S63" s="23">
        <f t="shared" si="7"/>
        <v>2.5892409210915564E-2</v>
      </c>
    </row>
    <row r="64" spans="1:19" x14ac:dyDescent="0.3">
      <c r="A64" s="11">
        <v>53</v>
      </c>
      <c r="B64" s="7">
        <v>2.887E-2</v>
      </c>
      <c r="C64" s="7">
        <v>3.8870000000000002E-2</v>
      </c>
      <c r="D64" s="19">
        <v>2.172E-2</v>
      </c>
      <c r="G64" s="23">
        <f t="shared" si="3"/>
        <v>0.22125509458912998</v>
      </c>
      <c r="H64" s="23">
        <f t="shared" si="3"/>
        <v>0.13251228100936779</v>
      </c>
      <c r="I64" s="23">
        <f t="shared" si="3"/>
        <v>0.32019133916312786</v>
      </c>
      <c r="L64" s="23">
        <f t="shared" si="8"/>
        <v>0.96850745867071142</v>
      </c>
      <c r="M64" s="23">
        <f t="shared" si="9"/>
        <v>0.95921742519332642</v>
      </c>
      <c r="N64" s="23">
        <f t="shared" si="10"/>
        <v>0.97426864739572716</v>
      </c>
      <c r="Q64" s="23">
        <f t="shared" si="5"/>
        <v>3.1999094904326564E-2</v>
      </c>
      <c r="R64" s="23">
        <f t="shared" si="6"/>
        <v>4.1637509052139504E-2</v>
      </c>
      <c r="S64" s="23">
        <f t="shared" si="7"/>
        <v>2.6068194689136803E-2</v>
      </c>
    </row>
    <row r="65" spans="1:19" x14ac:dyDescent="0.3">
      <c r="A65" s="11">
        <v>54</v>
      </c>
      <c r="B65" s="7">
        <v>2.894E-2</v>
      </c>
      <c r="C65" s="7">
        <v>3.8940000000000002E-2</v>
      </c>
      <c r="D65" s="19">
        <v>2.181E-2</v>
      </c>
      <c r="G65" s="23">
        <f t="shared" si="3"/>
        <v>0.21425810551998772</v>
      </c>
      <c r="H65" s="23">
        <f t="shared" si="3"/>
        <v>0.12709099141634847</v>
      </c>
      <c r="I65" s="23">
        <f t="shared" si="3"/>
        <v>0.31189755827348264</v>
      </c>
      <c r="L65" s="23">
        <f t="shared" si="8"/>
        <v>0.96837591883641982</v>
      </c>
      <c r="M65" s="23">
        <f t="shared" si="9"/>
        <v>0.9590883988131178</v>
      </c>
      <c r="N65" s="23">
        <f t="shared" si="10"/>
        <v>0.97409742277438749</v>
      </c>
      <c r="Q65" s="23">
        <f t="shared" si="5"/>
        <v>3.2134921186921982E-2</v>
      </c>
      <c r="R65" s="23">
        <f t="shared" si="6"/>
        <v>4.1772030230971889E-2</v>
      </c>
      <c r="S65" s="23">
        <f t="shared" si="7"/>
        <v>2.6243956959278898E-2</v>
      </c>
    </row>
    <row r="66" spans="1:19" x14ac:dyDescent="0.3">
      <c r="A66" s="13">
        <v>55</v>
      </c>
      <c r="B66" s="8">
        <v>2.9010000000000001E-2</v>
      </c>
      <c r="C66" s="8">
        <v>3.9010000000000003E-2</v>
      </c>
      <c r="D66" s="20">
        <v>2.1899999999999999E-2</v>
      </c>
      <c r="G66" s="23">
        <f t="shared" si="3"/>
        <v>0.20745421302682052</v>
      </c>
      <c r="H66" s="23">
        <f t="shared" si="3"/>
        <v>0.12187510123214522</v>
      </c>
      <c r="I66" s="23">
        <f t="shared" si="3"/>
        <v>0.30376521957635672</v>
      </c>
      <c r="L66" s="23">
        <f t="shared" si="8"/>
        <v>0.96824441027957986</v>
      </c>
      <c r="M66" s="23">
        <f t="shared" si="9"/>
        <v>0.95895940281781211</v>
      </c>
      <c r="N66" s="23">
        <f t="shared" si="10"/>
        <v>0.97392625084292839</v>
      </c>
      <c r="Q66" s="23">
        <f t="shared" si="5"/>
        <v>3.2270733617541389E-2</v>
      </c>
      <c r="R66" s="23">
        <f t="shared" si="6"/>
        <v>4.1906537822899985E-2</v>
      </c>
      <c r="S66" s="23">
        <f t="shared" si="7"/>
        <v>2.6419696026742892E-2</v>
      </c>
    </row>
    <row r="67" spans="1:19" x14ac:dyDescent="0.3">
      <c r="A67" s="11">
        <v>56</v>
      </c>
      <c r="B67" s="7">
        <v>2.9080000000000002E-2</v>
      </c>
      <c r="C67" s="7">
        <v>3.9079999999999997E-2</v>
      </c>
      <c r="D67" s="19">
        <v>2.1989999999999999E-2</v>
      </c>
      <c r="G67" s="23">
        <f t="shared" si="3"/>
        <v>0.20083910663449903</v>
      </c>
      <c r="H67" s="23">
        <f t="shared" si="3"/>
        <v>0.11685755659790611</v>
      </c>
      <c r="I67" s="23">
        <f t="shared" si="3"/>
        <v>0.29579294135764111</v>
      </c>
      <c r="L67" s="23">
        <f t="shared" si="8"/>
        <v>0.9681129329898629</v>
      </c>
      <c r="M67" s="23">
        <f t="shared" si="9"/>
        <v>0.95883043719748973</v>
      </c>
      <c r="N67" s="23">
        <f t="shared" si="10"/>
        <v>0.97375513157880922</v>
      </c>
      <c r="Q67" s="23">
        <f t="shared" si="5"/>
        <v>3.240653219870309E-2</v>
      </c>
      <c r="R67" s="23">
        <f t="shared" si="6"/>
        <v>4.2041031830351565E-2</v>
      </c>
      <c r="S67" s="23">
        <f t="shared" si="7"/>
        <v>2.6595411897011867E-2</v>
      </c>
    </row>
    <row r="68" spans="1:19" x14ac:dyDescent="0.3">
      <c r="A68" s="11">
        <v>57</v>
      </c>
      <c r="B68" s="7">
        <v>2.9149999999999999E-2</v>
      </c>
      <c r="C68" s="7">
        <v>3.9149999999999997E-2</v>
      </c>
      <c r="D68" s="19">
        <v>2.2079999999999999E-2</v>
      </c>
      <c r="G68" s="23">
        <f t="shared" si="3"/>
        <v>0.19440853707916958</v>
      </c>
      <c r="H68" s="23">
        <f t="shared" si="3"/>
        <v>0.11203151502371</v>
      </c>
      <c r="I68" s="23">
        <f t="shared" si="3"/>
        <v>0.28797929423331098</v>
      </c>
      <c r="L68" s="23">
        <f t="shared" si="8"/>
        <v>0.96798148695695885</v>
      </c>
      <c r="M68" s="23">
        <f t="shared" si="9"/>
        <v>0.95870150194221515</v>
      </c>
      <c r="N68" s="23">
        <f t="shared" si="10"/>
        <v>0.97358406495953964</v>
      </c>
      <c r="Q68" s="23">
        <f t="shared" si="5"/>
        <v>3.2542316932910029E-2</v>
      </c>
      <c r="R68" s="23">
        <f t="shared" si="6"/>
        <v>4.2175512255774608E-2</v>
      </c>
      <c r="S68" s="23">
        <f t="shared" si="7"/>
        <v>2.677110457552798E-2</v>
      </c>
    </row>
    <row r="69" spans="1:19" x14ac:dyDescent="0.3">
      <c r="A69" s="11">
        <v>58</v>
      </c>
      <c r="B69" s="7">
        <v>2.921E-2</v>
      </c>
      <c r="C69" s="7">
        <v>3.9210000000000002E-2</v>
      </c>
      <c r="D69" s="19">
        <v>2.2169999999999999E-2</v>
      </c>
      <c r="G69" s="23">
        <f t="shared" si="3"/>
        <v>0.18826438056447029</v>
      </c>
      <c r="H69" s="23">
        <f t="shared" si="3"/>
        <v>0.10745029304236588</v>
      </c>
      <c r="I69" s="23">
        <f t="shared" si="3"/>
        <v>0.28032280341372406</v>
      </c>
      <c r="L69" s="23">
        <f t="shared" si="8"/>
        <v>0.96839564451741544</v>
      </c>
      <c r="M69" s="23">
        <f t="shared" si="9"/>
        <v>0.95910773874320476</v>
      </c>
      <c r="N69" s="23">
        <f t="shared" si="10"/>
        <v>0.97341305096267139</v>
      </c>
      <c r="Q69" s="23">
        <f t="shared" si="5"/>
        <v>3.2114551535312529E-2</v>
      </c>
      <c r="R69" s="23">
        <f t="shared" si="6"/>
        <v>4.1751865525487444E-2</v>
      </c>
      <c r="S69" s="23">
        <f t="shared" si="7"/>
        <v>2.6946774067700841E-2</v>
      </c>
    </row>
    <row r="70" spans="1:19" x14ac:dyDescent="0.3">
      <c r="A70" s="11">
        <v>59</v>
      </c>
      <c r="B70" s="7">
        <v>2.9270000000000001E-2</v>
      </c>
      <c r="C70" s="7">
        <v>3.9269999999999999E-2</v>
      </c>
      <c r="D70" s="19">
        <v>2.2249999999999999E-2</v>
      </c>
      <c r="G70" s="23">
        <f t="shared" si="3"/>
        <v>0.18229318651138465</v>
      </c>
      <c r="H70" s="23">
        <f t="shared" si="3"/>
        <v>0.1030445280334141</v>
      </c>
      <c r="I70" s="23">
        <f t="shared" si="3"/>
        <v>0.27297945705964921</v>
      </c>
      <c r="L70" s="23">
        <f t="shared" si="8"/>
        <v>0.9682829325697071</v>
      </c>
      <c r="M70" s="23">
        <f t="shared" si="9"/>
        <v>0.95899718014529145</v>
      </c>
      <c r="N70" s="23">
        <f t="shared" si="10"/>
        <v>0.97380396362818578</v>
      </c>
      <c r="Q70" s="23">
        <f t="shared" si="5"/>
        <v>3.2230948700199977E-2</v>
      </c>
      <c r="R70" s="23">
        <f t="shared" si="6"/>
        <v>4.1867144514605326E-2</v>
      </c>
      <c r="S70" s="23">
        <f t="shared" si="7"/>
        <v>2.6545264972580185E-2</v>
      </c>
    </row>
    <row r="71" spans="1:19" x14ac:dyDescent="0.3">
      <c r="A71" s="13">
        <v>60</v>
      </c>
      <c r="B71" s="8">
        <v>2.9329999999999998E-2</v>
      </c>
      <c r="C71" s="8">
        <v>3.9329999999999997E-2</v>
      </c>
      <c r="D71" s="20">
        <v>2.2329999999999999E-2</v>
      </c>
      <c r="G71" s="23">
        <f t="shared" si="3"/>
        <v>0.17649083878928418</v>
      </c>
      <c r="H71" s="23">
        <f t="shared" si="3"/>
        <v>9.8808021653977174E-2</v>
      </c>
      <c r="I71" s="23">
        <f t="shared" si="3"/>
        <v>0.26578696976447264</v>
      </c>
      <c r="L71" s="23">
        <f t="shared" si="8"/>
        <v>0.9681702435886812</v>
      </c>
      <c r="M71" s="23">
        <f t="shared" si="9"/>
        <v>0.95888664385882616</v>
      </c>
      <c r="N71" s="23">
        <f t="shared" si="10"/>
        <v>0.97365191002777574</v>
      </c>
      <c r="Q71" s="23">
        <f t="shared" si="5"/>
        <v>3.2347335693224684E-2</v>
      </c>
      <c r="R71" s="23">
        <f t="shared" si="6"/>
        <v>4.1982413526423679E-2</v>
      </c>
      <c r="S71" s="23">
        <f t="shared" si="7"/>
        <v>2.670142111740063E-2</v>
      </c>
    </row>
    <row r="72" spans="1:19" x14ac:dyDescent="0.3">
      <c r="A72" s="11">
        <v>61</v>
      </c>
      <c r="B72" s="7">
        <v>2.9389999999999999E-2</v>
      </c>
      <c r="C72" s="7">
        <v>3.9390000000000001E-2</v>
      </c>
      <c r="D72" s="19">
        <v>2.2419999999999999E-2</v>
      </c>
      <c r="G72" s="23">
        <f t="shared" si="3"/>
        <v>0.1708532938612834</v>
      </c>
      <c r="H72" s="23">
        <f t="shared" si="3"/>
        <v>9.4734772602259515E-2</v>
      </c>
      <c r="I72" s="23">
        <f t="shared" si="3"/>
        <v>0.25858926068675958</v>
      </c>
      <c r="L72" s="23">
        <f t="shared" si="8"/>
        <v>0.96805757756791244</v>
      </c>
      <c r="M72" s="23">
        <f t="shared" si="9"/>
        <v>0.95877612987757144</v>
      </c>
      <c r="N72" s="23">
        <f t="shared" si="10"/>
        <v>0.97291925528143341</v>
      </c>
      <c r="Q72" s="23">
        <f t="shared" si="5"/>
        <v>3.2463712515894874E-2</v>
      </c>
      <c r="R72" s="23">
        <f t="shared" si="6"/>
        <v>4.2097672562465493E-2</v>
      </c>
      <c r="S72" s="23">
        <f t="shared" si="7"/>
        <v>2.7454185561872169E-2</v>
      </c>
    </row>
    <row r="73" spans="1:19" x14ac:dyDescent="0.3">
      <c r="A73" s="11">
        <v>62</v>
      </c>
      <c r="B73" s="7">
        <v>2.945E-2</v>
      </c>
      <c r="C73" s="7">
        <v>3.9449999999999999E-2</v>
      </c>
      <c r="D73" s="19">
        <v>2.2499999999999999E-2</v>
      </c>
      <c r="G73" s="23">
        <f t="shared" si="3"/>
        <v>0.16537658033581548</v>
      </c>
      <c r="H73" s="23">
        <f t="shared" si="3"/>
        <v>9.0818971236027751E-2</v>
      </c>
      <c r="I73" s="23">
        <f t="shared" si="3"/>
        <v>0.25169487113166683</v>
      </c>
      <c r="L73" s="23">
        <f t="shared" si="8"/>
        <v>0.96794493450085617</v>
      </c>
      <c r="M73" s="23">
        <f t="shared" si="9"/>
        <v>0.95866563819525785</v>
      </c>
      <c r="N73" s="23">
        <f t="shared" si="10"/>
        <v>0.97333845366670424</v>
      </c>
      <c r="Q73" s="23">
        <f t="shared" si="5"/>
        <v>3.2580079169844116E-2</v>
      </c>
      <c r="R73" s="23">
        <f t="shared" si="6"/>
        <v>4.2212921624289086E-2</v>
      </c>
      <c r="S73" s="23">
        <f t="shared" si="7"/>
        <v>2.7023411785279346E-2</v>
      </c>
    </row>
    <row r="74" spans="1:19" x14ac:dyDescent="0.3">
      <c r="A74" s="11">
        <v>63</v>
      </c>
      <c r="B74" s="7">
        <v>2.9499999999999998E-2</v>
      </c>
      <c r="C74" s="7">
        <v>3.95E-2</v>
      </c>
      <c r="D74" s="19">
        <v>2.2579999999999999E-2</v>
      </c>
      <c r="G74" s="23">
        <f t="shared" si="3"/>
        <v>0.16015477435525072</v>
      </c>
      <c r="H74" s="23">
        <f t="shared" si="3"/>
        <v>8.7107770643875385E-2</v>
      </c>
      <c r="I74" s="23">
        <f t="shared" si="3"/>
        <v>0.2449460576752725</v>
      </c>
      <c r="L74" s="23">
        <f t="shared" si="8"/>
        <v>0.9684247553676506</v>
      </c>
      <c r="M74" s="23">
        <f t="shared" si="9"/>
        <v>0.95913628461494682</v>
      </c>
      <c r="N74" s="23">
        <f t="shared" si="10"/>
        <v>0.97318652769502045</v>
      </c>
      <c r="Q74" s="23">
        <f t="shared" si="5"/>
        <v>3.2084491081344702E-2</v>
      </c>
      <c r="R74" s="23">
        <f t="shared" si="6"/>
        <v>4.172210302249349E-2</v>
      </c>
      <c r="S74" s="23">
        <f t="shared" si="7"/>
        <v>2.7179511474157734E-2</v>
      </c>
    </row>
    <row r="75" spans="1:19" x14ac:dyDescent="0.3">
      <c r="A75" s="11">
        <v>64</v>
      </c>
      <c r="B75" s="7">
        <v>2.9559999999999999E-2</v>
      </c>
      <c r="C75" s="7">
        <v>3.9559999999999998E-2</v>
      </c>
      <c r="D75" s="19">
        <v>2.266E-2</v>
      </c>
      <c r="G75" s="23">
        <f t="shared" si="3"/>
        <v>0.15498643277157986</v>
      </c>
      <c r="H75" s="23">
        <f t="shared" si="3"/>
        <v>8.348878318134477E-2</v>
      </c>
      <c r="I75" s="23">
        <f t="shared" si="3"/>
        <v>0.23834099984471241</v>
      </c>
      <c r="L75" s="23">
        <f t="shared" si="8"/>
        <v>0.96772908204280828</v>
      </c>
      <c r="M75" s="23">
        <f t="shared" si="9"/>
        <v>0.95845390789156804</v>
      </c>
      <c r="N75" s="23">
        <f t="shared" si="10"/>
        <v>0.97303464324656952</v>
      </c>
      <c r="Q75" s="23">
        <f t="shared" si="5"/>
        <v>3.2803104800294053E-2</v>
      </c>
      <c r="R75" s="23">
        <f t="shared" si="6"/>
        <v>4.243380540275022E-2</v>
      </c>
      <c r="S75" s="23">
        <f t="shared" si="7"/>
        <v>2.733559286000125E-2</v>
      </c>
    </row>
    <row r="76" spans="1:19" x14ac:dyDescent="0.3">
      <c r="A76" s="13">
        <v>65</v>
      </c>
      <c r="B76" s="8">
        <v>2.9610000000000001E-2</v>
      </c>
      <c r="C76" s="8">
        <v>3.9609999999999999E-2</v>
      </c>
      <c r="D76" s="20">
        <v>2.274E-2</v>
      </c>
      <c r="G76" s="23">
        <f t="shared" si="3"/>
        <v>0.15006213541601607</v>
      </c>
      <c r="H76" s="23">
        <f t="shared" si="3"/>
        <v>8.0060972087202462E-2</v>
      </c>
      <c r="I76" s="23">
        <f t="shared" si="3"/>
        <v>0.23187785935655056</v>
      </c>
      <c r="L76" s="23">
        <f t="shared" si="8"/>
        <v>0.96822755858365195</v>
      </c>
      <c r="M76" s="23">
        <f t="shared" si="9"/>
        <v>0.95894285479407682</v>
      </c>
      <c r="N76" s="23">
        <f t="shared" si="10"/>
        <v>0.97288280030555874</v>
      </c>
      <c r="Q76" s="23">
        <f t="shared" si="5"/>
        <v>3.2288138151352667E-2</v>
      </c>
      <c r="R76" s="23">
        <f t="shared" si="6"/>
        <v>4.1923794201498041E-2</v>
      </c>
      <c r="S76" s="23">
        <f t="shared" si="7"/>
        <v>2.7491655946667241E-2</v>
      </c>
    </row>
    <row r="77" spans="1:19" x14ac:dyDescent="0.3">
      <c r="A77" s="11">
        <v>66</v>
      </c>
      <c r="B77" s="7">
        <v>2.9659999999999999E-2</v>
      </c>
      <c r="C77" s="7">
        <v>3.9660000000000001E-2</v>
      </c>
      <c r="D77" s="19">
        <v>2.281E-2</v>
      </c>
      <c r="G77" s="23">
        <f t="shared" ref="G77:I140" si="11">(1+B77)^(-$A77)</f>
        <v>0.14528020637918998</v>
      </c>
      <c r="H77" s="23">
        <f t="shared" si="11"/>
        <v>7.6766524153313018E-2</v>
      </c>
      <c r="I77" s="23">
        <f t="shared" si="11"/>
        <v>0.22570037424789752</v>
      </c>
      <c r="L77" s="23">
        <f t="shared" si="8"/>
        <v>0.96813367327094746</v>
      </c>
      <c r="M77" s="23">
        <f t="shared" si="9"/>
        <v>0.95885076276239656</v>
      </c>
      <c r="N77" s="23">
        <f t="shared" si="10"/>
        <v>0.9733588833112603</v>
      </c>
      <c r="Q77" s="23">
        <f t="shared" ref="Q77:Q140" si="12">-LN(L77)</f>
        <v>3.2385109017360081E-2</v>
      </c>
      <c r="R77" s="23">
        <f t="shared" ref="R77:R140" si="13">-LN(M77)</f>
        <v>4.2019833765826534E-2</v>
      </c>
      <c r="S77" s="23">
        <f t="shared" ref="S77:S140" si="14">-LN(N77)</f>
        <v>2.7002422755121706E-2</v>
      </c>
    </row>
    <row r="78" spans="1:19" x14ac:dyDescent="0.3">
      <c r="A78" s="11">
        <v>67</v>
      </c>
      <c r="B78" s="7">
        <v>2.971E-2</v>
      </c>
      <c r="C78" s="7">
        <v>3.9710000000000002E-2</v>
      </c>
      <c r="D78" s="19">
        <v>2.2890000000000001E-2</v>
      </c>
      <c r="G78" s="23">
        <f t="shared" si="11"/>
        <v>0.14063702249325741</v>
      </c>
      <c r="H78" s="23">
        <f t="shared" si="11"/>
        <v>7.3600571842421345E-2</v>
      </c>
      <c r="I78" s="23">
        <f t="shared" si="11"/>
        <v>0.21951363311666308</v>
      </c>
      <c r="L78" s="23">
        <f t="shared" ref="L78:L141" si="15">G78/G77</f>
        <v>0.96803980389583433</v>
      </c>
      <c r="M78" s="23">
        <f t="shared" ref="M78:M141" si="16">H78/H77</f>
        <v>0.95875868621368288</v>
      </c>
      <c r="N78" s="23">
        <f t="shared" ref="N78:N141" si="17">I78/I77</f>
        <v>0.97258869795032221</v>
      </c>
      <c r="Q78" s="23">
        <f t="shared" si="12"/>
        <v>3.2482072823851259E-2</v>
      </c>
      <c r="R78" s="23">
        <f t="shared" si="13"/>
        <v>4.2115866405667363E-2</v>
      </c>
      <c r="S78" s="23">
        <f t="shared" si="14"/>
        <v>2.7794001529977592E-2</v>
      </c>
    </row>
    <row r="79" spans="1:19" x14ac:dyDescent="0.3">
      <c r="A79" s="11">
        <v>68</v>
      </c>
      <c r="B79" s="7">
        <v>2.9760000000000002E-2</v>
      </c>
      <c r="C79" s="7">
        <v>3.9759999999999997E-2</v>
      </c>
      <c r="D79" s="19">
        <v>2.2970000000000001E-2</v>
      </c>
      <c r="G79" s="23">
        <f t="shared" si="11"/>
        <v>0.13612903640632612</v>
      </c>
      <c r="H79" s="23">
        <f t="shared" si="11"/>
        <v>7.0558411816863231E-2</v>
      </c>
      <c r="I79" s="23">
        <f t="shared" si="11"/>
        <v>0.21346317368464607</v>
      </c>
      <c r="L79" s="23">
        <f t="shared" si="15"/>
        <v>0.96794595045449416</v>
      </c>
      <c r="M79" s="23">
        <f t="shared" si="16"/>
        <v>0.95866662514428047</v>
      </c>
      <c r="N79" s="23">
        <f t="shared" si="17"/>
        <v>0.97243697648245186</v>
      </c>
      <c r="Q79" s="23">
        <f t="shared" si="12"/>
        <v>3.2579029571805411E-2</v>
      </c>
      <c r="R79" s="23">
        <f t="shared" si="13"/>
        <v>4.2211892121952442E-2</v>
      </c>
      <c r="S79" s="23">
        <f t="shared" si="14"/>
        <v>2.7950011263085432E-2</v>
      </c>
    </row>
    <row r="80" spans="1:19" x14ac:dyDescent="0.3">
      <c r="A80" s="11">
        <v>69</v>
      </c>
      <c r="B80" s="7">
        <v>2.98E-2</v>
      </c>
      <c r="C80" s="7">
        <v>3.9800000000000002E-2</v>
      </c>
      <c r="D80" s="19">
        <v>2.3040000000000001E-2</v>
      </c>
      <c r="G80" s="23">
        <f t="shared" si="11"/>
        <v>0.13184108338087763</v>
      </c>
      <c r="H80" s="23">
        <f t="shared" si="11"/>
        <v>6.7680396804141174E-2</v>
      </c>
      <c r="I80" s="23">
        <f t="shared" si="11"/>
        <v>0.20768713395170524</v>
      </c>
      <c r="L80" s="23">
        <f t="shared" si="15"/>
        <v>0.9685008199672438</v>
      </c>
      <c r="M80" s="23">
        <f t="shared" si="16"/>
        <v>0.95921088728312021</v>
      </c>
      <c r="N80" s="23">
        <f t="shared" si="17"/>
        <v>0.97294128240839373</v>
      </c>
      <c r="Q80" s="23">
        <f t="shared" si="12"/>
        <v>3.2005949499158047E-2</v>
      </c>
      <c r="R80" s="23">
        <f t="shared" si="13"/>
        <v>4.1644324954681934E-2</v>
      </c>
      <c r="S80" s="23">
        <f t="shared" si="14"/>
        <v>2.7431545576596141E-2</v>
      </c>
    </row>
    <row r="81" spans="1:19" x14ac:dyDescent="0.3">
      <c r="A81" s="13">
        <v>70</v>
      </c>
      <c r="B81" s="8">
        <v>2.9850000000000002E-2</v>
      </c>
      <c r="C81" s="8">
        <v>3.9849999999999997E-2</v>
      </c>
      <c r="D81" s="20">
        <v>2.3109999999999999E-2</v>
      </c>
      <c r="G81" s="23">
        <f t="shared" si="11"/>
        <v>0.12759153635412529</v>
      </c>
      <c r="H81" s="23">
        <f t="shared" si="11"/>
        <v>6.4871101049908814E-2</v>
      </c>
      <c r="I81" s="23">
        <f t="shared" si="11"/>
        <v>0.20203980128156468</v>
      </c>
      <c r="L81" s="23">
        <f t="shared" si="15"/>
        <v>0.96776765695655154</v>
      </c>
      <c r="M81" s="23">
        <f t="shared" si="16"/>
        <v>0.958491736353702</v>
      </c>
      <c r="N81" s="23">
        <f t="shared" si="17"/>
        <v>0.97280846163800516</v>
      </c>
      <c r="Q81" s="23">
        <f t="shared" si="12"/>
        <v>3.276324432109913E-2</v>
      </c>
      <c r="R81" s="23">
        <f t="shared" si="13"/>
        <v>4.2394337969489986E-2</v>
      </c>
      <c r="S81" s="23">
        <f t="shared" si="14"/>
        <v>2.7568069578206594E-2</v>
      </c>
    </row>
    <row r="82" spans="1:19" x14ac:dyDescent="0.3">
      <c r="A82" s="11">
        <v>71</v>
      </c>
      <c r="B82" s="7">
        <v>2.989E-2</v>
      </c>
      <c r="C82" s="7">
        <v>3.9890000000000002E-2</v>
      </c>
      <c r="D82" s="19">
        <v>2.3179999999999999E-2</v>
      </c>
      <c r="G82" s="23">
        <f t="shared" si="11"/>
        <v>0.1235521394832948</v>
      </c>
      <c r="H82" s="23">
        <f t="shared" si="11"/>
        <v>6.2214908508387845E-2</v>
      </c>
      <c r="I82" s="23">
        <f t="shared" si="11"/>
        <v>0.19651919960693398</v>
      </c>
      <c r="L82" s="23">
        <f t="shared" si="15"/>
        <v>0.96834118479756126</v>
      </c>
      <c r="M82" s="23">
        <f t="shared" si="16"/>
        <v>0.95905430155289928</v>
      </c>
      <c r="N82" s="23">
        <f t="shared" si="17"/>
        <v>0.97267567261691601</v>
      </c>
      <c r="Q82" s="23">
        <f t="shared" si="12"/>
        <v>3.2170790172430616E-2</v>
      </c>
      <c r="R82" s="23">
        <f t="shared" si="13"/>
        <v>4.1807582601726796E-2</v>
      </c>
      <c r="S82" s="23">
        <f t="shared" si="14"/>
        <v>2.7704579579966353E-2</v>
      </c>
    </row>
    <row r="83" spans="1:19" x14ac:dyDescent="0.3">
      <c r="A83" s="11">
        <v>72</v>
      </c>
      <c r="B83" s="7">
        <v>2.9940000000000001E-2</v>
      </c>
      <c r="C83" s="7">
        <v>3.9940000000000003E-2</v>
      </c>
      <c r="D83" s="19">
        <v>2.3259999999999999E-2</v>
      </c>
      <c r="G83" s="23">
        <f t="shared" si="11"/>
        <v>0.11954774299011793</v>
      </c>
      <c r="H83" s="23">
        <f t="shared" si="11"/>
        <v>5.9621598414362757E-2</v>
      </c>
      <c r="I83" s="23">
        <f t="shared" si="11"/>
        <v>0.19098892115720256</v>
      </c>
      <c r="L83" s="23">
        <f t="shared" si="15"/>
        <v>0.9675894200624644</v>
      </c>
      <c r="M83" s="23">
        <f t="shared" si="16"/>
        <v>0.95831690255277868</v>
      </c>
      <c r="N83" s="23">
        <f t="shared" si="17"/>
        <v>0.97185883892875224</v>
      </c>
      <c r="Q83" s="23">
        <f t="shared" si="12"/>
        <v>3.2947434511847368E-2</v>
      </c>
      <c r="R83" s="23">
        <f t="shared" si="13"/>
        <v>4.2576759728093799E-2</v>
      </c>
      <c r="S83" s="23">
        <f t="shared" si="14"/>
        <v>2.8544712507778989E-2</v>
      </c>
    </row>
    <row r="84" spans="1:19" x14ac:dyDescent="0.3">
      <c r="A84" s="11">
        <v>73</v>
      </c>
      <c r="B84" s="7">
        <v>2.998E-2</v>
      </c>
      <c r="C84" s="7">
        <v>3.9980000000000002E-2</v>
      </c>
      <c r="D84" s="19">
        <v>2.333E-2</v>
      </c>
      <c r="G84" s="23">
        <f t="shared" si="11"/>
        <v>0.11574392465877704</v>
      </c>
      <c r="H84" s="23">
        <f t="shared" si="11"/>
        <v>5.7171017244537062E-2</v>
      </c>
      <c r="I84" s="23">
        <f t="shared" si="11"/>
        <v>0.18571776715224009</v>
      </c>
      <c r="L84" s="23">
        <f t="shared" si="15"/>
        <v>0.96818159643837598</v>
      </c>
      <c r="M84" s="23">
        <f t="shared" si="16"/>
        <v>0.95889776129793669</v>
      </c>
      <c r="N84" s="23">
        <f t="shared" si="17"/>
        <v>0.97240073417335138</v>
      </c>
      <c r="Q84" s="23">
        <f t="shared" si="12"/>
        <v>3.2335609673748024E-2</v>
      </c>
      <c r="R84" s="23">
        <f t="shared" si="13"/>
        <v>4.1970819481669988E-2</v>
      </c>
      <c r="S84" s="23">
        <f t="shared" si="14"/>
        <v>2.798728152878021E-2</v>
      </c>
    </row>
    <row r="85" spans="1:19" x14ac:dyDescent="0.3">
      <c r="A85" s="11">
        <v>74</v>
      </c>
      <c r="B85" s="7">
        <v>3.0020000000000002E-2</v>
      </c>
      <c r="C85" s="7">
        <v>4.002E-2</v>
      </c>
      <c r="D85" s="19">
        <v>2.3400000000000001E-2</v>
      </c>
      <c r="G85" s="23">
        <f t="shared" si="11"/>
        <v>0.11205244648240294</v>
      </c>
      <c r="H85" s="23">
        <f t="shared" si="11"/>
        <v>5.4816949435473737E-2</v>
      </c>
      <c r="I85" s="23">
        <f t="shared" si="11"/>
        <v>0.18056745000469493</v>
      </c>
      <c r="L85" s="23">
        <f t="shared" si="15"/>
        <v>0.96810650591590963</v>
      </c>
      <c r="M85" s="23">
        <f t="shared" si="16"/>
        <v>0.95882410489576753</v>
      </c>
      <c r="N85" s="23">
        <f t="shared" si="17"/>
        <v>0.97226804292061486</v>
      </c>
      <c r="Q85" s="23">
        <f t="shared" si="12"/>
        <v>3.2413170985427515E-2</v>
      </c>
      <c r="R85" s="23">
        <f t="shared" si="13"/>
        <v>4.2047636045639797E-2</v>
      </c>
      <c r="S85" s="23">
        <f t="shared" si="14"/>
        <v>2.8123748216069479E-2</v>
      </c>
    </row>
    <row r="86" spans="1:19" x14ac:dyDescent="0.3">
      <c r="A86" s="13">
        <v>75</v>
      </c>
      <c r="B86" s="8">
        <v>3.006E-2</v>
      </c>
      <c r="C86" s="8">
        <v>4.0059999999999998E-2</v>
      </c>
      <c r="D86" s="20">
        <v>2.3470000000000001E-2</v>
      </c>
      <c r="G86" s="23">
        <f t="shared" si="11"/>
        <v>0.10847028950907804</v>
      </c>
      <c r="H86" s="23">
        <f t="shared" si="11"/>
        <v>5.2555775399251548E-2</v>
      </c>
      <c r="I86" s="23">
        <f t="shared" si="11"/>
        <v>0.17553600723520479</v>
      </c>
      <c r="L86" s="23">
        <f t="shared" si="15"/>
        <v>0.96803142558884292</v>
      </c>
      <c r="M86" s="23">
        <f t="shared" si="16"/>
        <v>0.95875045839820272</v>
      </c>
      <c r="N86" s="23">
        <f t="shared" si="17"/>
        <v>0.97213538337413907</v>
      </c>
      <c r="Q86" s="23">
        <f t="shared" si="12"/>
        <v>3.2490727781234921E-2</v>
      </c>
      <c r="R86" s="23">
        <f t="shared" si="13"/>
        <v>4.2124448180104607E-2</v>
      </c>
      <c r="S86" s="23">
        <f t="shared" si="14"/>
        <v>2.8260200913989706E-2</v>
      </c>
    </row>
    <row r="87" spans="1:19" x14ac:dyDescent="0.3">
      <c r="A87" s="11">
        <v>76</v>
      </c>
      <c r="B87" s="7">
        <v>3.0099999999999998E-2</v>
      </c>
      <c r="C87" s="7">
        <v>4.0099999999999997E-2</v>
      </c>
      <c r="D87" s="19">
        <v>2.3539999999999998E-2</v>
      </c>
      <c r="G87" s="23">
        <f t="shared" si="11"/>
        <v>0.10499450610838204</v>
      </c>
      <c r="H87" s="23">
        <f t="shared" si="11"/>
        <v>5.0384003727168523E-2</v>
      </c>
      <c r="I87" s="23">
        <f t="shared" si="11"/>
        <v>0.17062148272619856</v>
      </c>
      <c r="L87" s="23">
        <f t="shared" si="15"/>
        <v>0.96795635545524095</v>
      </c>
      <c r="M87" s="23">
        <f t="shared" si="16"/>
        <v>0.95867682180341396</v>
      </c>
      <c r="N87" s="23">
        <f t="shared" si="17"/>
        <v>0.97200275552342297</v>
      </c>
      <c r="Q87" s="23">
        <f t="shared" si="12"/>
        <v>3.2568280061651807E-2</v>
      </c>
      <c r="R87" s="23">
        <f t="shared" si="13"/>
        <v>4.2201255885497446E-2</v>
      </c>
      <c r="S87" s="23">
        <f t="shared" si="14"/>
        <v>2.8396639625075385E-2</v>
      </c>
    </row>
    <row r="88" spans="1:19" x14ac:dyDescent="0.3">
      <c r="A88" s="11">
        <v>77</v>
      </c>
      <c r="B88" s="7">
        <v>3.0130000000000001E-2</v>
      </c>
      <c r="C88" s="7">
        <v>4.0129999999999999E-2</v>
      </c>
      <c r="D88" s="19">
        <v>2.3599999999999999E-2</v>
      </c>
      <c r="G88" s="23">
        <f t="shared" si="11"/>
        <v>0.10169820704228177</v>
      </c>
      <c r="H88" s="23">
        <f t="shared" si="11"/>
        <v>4.8334034845494651E-2</v>
      </c>
      <c r="I88" s="23">
        <f t="shared" si="11"/>
        <v>0.16594671296911834</v>
      </c>
      <c r="L88" s="23">
        <f t="shared" si="15"/>
        <v>0.96860503288907696</v>
      </c>
      <c r="M88" s="23">
        <f t="shared" si="16"/>
        <v>0.95931310078542908</v>
      </c>
      <c r="N88" s="23">
        <f t="shared" si="17"/>
        <v>0.97260151721584809</v>
      </c>
      <c r="Q88" s="23">
        <f t="shared" si="12"/>
        <v>3.1898352981621296E-2</v>
      </c>
      <c r="R88" s="23">
        <f t="shared" si="13"/>
        <v>4.1537770642052788E-2</v>
      </c>
      <c r="S88" s="23">
        <f t="shared" si="14"/>
        <v>2.7780821054951436E-2</v>
      </c>
    </row>
    <row r="89" spans="1:19" x14ac:dyDescent="0.3">
      <c r="A89" s="11">
        <v>78</v>
      </c>
      <c r="B89" s="7">
        <v>3.0169999999999999E-2</v>
      </c>
      <c r="C89" s="7">
        <v>4.0169999999999997E-2</v>
      </c>
      <c r="D89" s="19">
        <v>2.367E-2</v>
      </c>
      <c r="G89" s="23">
        <f t="shared" si="11"/>
        <v>9.8425112518251312E-2</v>
      </c>
      <c r="H89" s="23">
        <f t="shared" si="11"/>
        <v>4.6330046123919381E-2</v>
      </c>
      <c r="I89" s="23">
        <f t="shared" si="11"/>
        <v>0.16125822672144885</v>
      </c>
      <c r="L89" s="23">
        <f t="shared" si="15"/>
        <v>0.96781561229816326</v>
      </c>
      <c r="M89" s="23">
        <f t="shared" si="16"/>
        <v>0.95853876615140343</v>
      </c>
      <c r="N89" s="23">
        <f t="shared" si="17"/>
        <v>0.97174703756535397</v>
      </c>
      <c r="Q89" s="23">
        <f t="shared" si="12"/>
        <v>3.2713693012836366E-2</v>
      </c>
      <c r="R89" s="23">
        <f t="shared" si="13"/>
        <v>4.234527271189558E-2</v>
      </c>
      <c r="S89" s="23">
        <f t="shared" si="14"/>
        <v>2.8659757810814663E-2</v>
      </c>
    </row>
    <row r="90" spans="1:19" x14ac:dyDescent="0.3">
      <c r="A90" s="11">
        <v>79</v>
      </c>
      <c r="B90" s="7">
        <v>3.0200000000000001E-2</v>
      </c>
      <c r="C90" s="7">
        <v>4.02E-2</v>
      </c>
      <c r="D90" s="19">
        <v>2.3730000000000001E-2</v>
      </c>
      <c r="G90" s="23">
        <f t="shared" si="11"/>
        <v>9.5323043897691445E-2</v>
      </c>
      <c r="H90" s="23">
        <f t="shared" si="11"/>
        <v>4.4439472412373351E-2</v>
      </c>
      <c r="I90" s="23">
        <f t="shared" si="11"/>
        <v>0.15680178644175716</v>
      </c>
      <c r="L90" s="23">
        <f t="shared" si="15"/>
        <v>0.9684829558108492</v>
      </c>
      <c r="M90" s="23">
        <f t="shared" si="16"/>
        <v>0.9591933557223471</v>
      </c>
      <c r="N90" s="23">
        <f t="shared" si="17"/>
        <v>0.97236457097231033</v>
      </c>
      <c r="Q90" s="23">
        <f t="shared" si="12"/>
        <v>3.2024394833206266E-2</v>
      </c>
      <c r="R90" s="23">
        <f t="shared" si="13"/>
        <v>4.1662602187791192E-2</v>
      </c>
      <c r="S90" s="23">
        <f t="shared" si="14"/>
        <v>2.8024471827218313E-2</v>
      </c>
    </row>
    <row r="91" spans="1:19" x14ac:dyDescent="0.3">
      <c r="A91" s="13">
        <v>80</v>
      </c>
      <c r="B91" s="8">
        <v>3.024E-2</v>
      </c>
      <c r="C91" s="8">
        <v>4.0239999999999998E-2</v>
      </c>
      <c r="D91" s="20">
        <v>2.3800000000000002E-2</v>
      </c>
      <c r="G91" s="23">
        <f t="shared" si="11"/>
        <v>9.224171737742691E-2</v>
      </c>
      <c r="H91" s="23">
        <f t="shared" si="11"/>
        <v>4.2590823450380677E-2</v>
      </c>
      <c r="I91" s="23">
        <f t="shared" si="11"/>
        <v>0.15233159269857963</v>
      </c>
      <c r="L91" s="23">
        <f t="shared" si="15"/>
        <v>0.96767490425954428</v>
      </c>
      <c r="M91" s="23">
        <f t="shared" si="16"/>
        <v>0.95840074461644709</v>
      </c>
      <c r="N91" s="23">
        <f t="shared" si="17"/>
        <v>0.97149143613336353</v>
      </c>
      <c r="Q91" s="23">
        <f t="shared" si="12"/>
        <v>3.2859090820434131E-2</v>
      </c>
      <c r="R91" s="23">
        <f t="shared" si="13"/>
        <v>4.2489274684226537E-2</v>
      </c>
      <c r="S91" s="23">
        <f t="shared" si="14"/>
        <v>2.8922825300393536E-2</v>
      </c>
    </row>
    <row r="92" spans="1:19" x14ac:dyDescent="0.3">
      <c r="A92" s="11">
        <v>81</v>
      </c>
      <c r="B92" s="7">
        <v>3.0269999999999998E-2</v>
      </c>
      <c r="C92" s="7">
        <v>4.027E-2</v>
      </c>
      <c r="D92" s="19">
        <v>2.3869999999999999E-2</v>
      </c>
      <c r="G92" s="23">
        <f t="shared" si="11"/>
        <v>8.9323273032143671E-2</v>
      </c>
      <c r="H92" s="23">
        <f t="shared" si="11"/>
        <v>4.0847735965386281E-2</v>
      </c>
      <c r="I92" s="23">
        <f t="shared" si="11"/>
        <v>0.14796865767962084</v>
      </c>
      <c r="L92" s="23">
        <f t="shared" si="15"/>
        <v>0.96836090623354509</v>
      </c>
      <c r="M92" s="23">
        <f t="shared" si="16"/>
        <v>0.95907363737578033</v>
      </c>
      <c r="N92" s="23">
        <f t="shared" si="17"/>
        <v>0.97135896144937062</v>
      </c>
      <c r="Q92" s="23">
        <f t="shared" si="12"/>
        <v>3.2150424173885105E-2</v>
      </c>
      <c r="R92" s="23">
        <f t="shared" si="13"/>
        <v>4.1787421461805647E-2</v>
      </c>
      <c r="S92" s="23">
        <f t="shared" si="14"/>
        <v>2.9059196772291771E-2</v>
      </c>
    </row>
    <row r="93" spans="1:19" x14ac:dyDescent="0.3">
      <c r="A93" s="11">
        <v>82</v>
      </c>
      <c r="B93" s="7">
        <v>3.031E-2</v>
      </c>
      <c r="C93" s="7">
        <v>4.0309999999999999E-2</v>
      </c>
      <c r="D93" s="19">
        <v>2.3939999999999999E-2</v>
      </c>
      <c r="G93" s="23">
        <f t="shared" si="11"/>
        <v>8.6423324312796951E-2</v>
      </c>
      <c r="H93" s="23">
        <f t="shared" si="11"/>
        <v>3.9142864091035824E-2</v>
      </c>
      <c r="I93" s="23">
        <f t="shared" si="11"/>
        <v>0.1437110842304922</v>
      </c>
      <c r="L93" s="23">
        <f t="shared" si="15"/>
        <v>0.96753423132733674</v>
      </c>
      <c r="M93" s="23">
        <f t="shared" si="16"/>
        <v>0.95826275718695553</v>
      </c>
      <c r="N93" s="23">
        <f t="shared" si="17"/>
        <v>0.97122651839995022</v>
      </c>
      <c r="Q93" s="23">
        <f t="shared" si="12"/>
        <v>3.3004473487215157E-2</v>
      </c>
      <c r="R93" s="23">
        <f t="shared" si="13"/>
        <v>4.2633261805179304E-2</v>
      </c>
      <c r="S93" s="23">
        <f t="shared" si="14"/>
        <v>2.9195554272128416E-2</v>
      </c>
    </row>
    <row r="94" spans="1:19" x14ac:dyDescent="0.3">
      <c r="A94" s="11">
        <v>83</v>
      </c>
      <c r="B94" s="7">
        <v>3.0339999999999999E-2</v>
      </c>
      <c r="C94" s="7">
        <v>4.0340000000000001E-2</v>
      </c>
      <c r="D94" s="19">
        <v>2.4E-2</v>
      </c>
      <c r="G94" s="23">
        <f t="shared" si="11"/>
        <v>8.3678423097025681E-2</v>
      </c>
      <c r="H94" s="23">
        <f t="shared" si="11"/>
        <v>3.7536203967560341E-2</v>
      </c>
      <c r="I94" s="23">
        <f t="shared" si="11"/>
        <v>0.13967014978599102</v>
      </c>
      <c r="L94" s="23">
        <f t="shared" si="15"/>
        <v>0.96823888414849113</v>
      </c>
      <c r="M94" s="23">
        <f t="shared" si="16"/>
        <v>0.95895394573736814</v>
      </c>
      <c r="N94" s="23">
        <f t="shared" si="17"/>
        <v>0.9718815395058874</v>
      </c>
      <c r="Q94" s="23">
        <f t="shared" si="12"/>
        <v>3.2276441005882561E-2</v>
      </c>
      <c r="R94" s="23">
        <f t="shared" si="13"/>
        <v>4.1912228466273523E-2</v>
      </c>
      <c r="S94" s="23">
        <f t="shared" si="14"/>
        <v>2.8521354885137559E-2</v>
      </c>
    </row>
    <row r="95" spans="1:19" x14ac:dyDescent="0.3">
      <c r="A95" s="11">
        <v>84</v>
      </c>
      <c r="B95" s="7">
        <v>3.0370000000000001E-2</v>
      </c>
      <c r="C95" s="7">
        <v>4.0370000000000003E-2</v>
      </c>
      <c r="D95" s="19">
        <v>2.4060000000000002E-2</v>
      </c>
      <c r="G95" s="23">
        <f t="shared" si="11"/>
        <v>8.1015990749694664E-2</v>
      </c>
      <c r="H95" s="23">
        <f t="shared" si="11"/>
        <v>3.5993417462545085E-2</v>
      </c>
      <c r="I95" s="23">
        <f t="shared" si="11"/>
        <v>0.13572697244142382</v>
      </c>
      <c r="L95" s="23">
        <f t="shared" si="15"/>
        <v>0.96818257026373566</v>
      </c>
      <c r="M95" s="23">
        <f t="shared" si="16"/>
        <v>0.95889870732936744</v>
      </c>
      <c r="N95" s="23">
        <f t="shared" si="17"/>
        <v>0.97176793072385825</v>
      </c>
      <c r="Q95" s="23">
        <f t="shared" si="12"/>
        <v>3.23346038450135E-2</v>
      </c>
      <c r="R95" s="23">
        <f t="shared" si="13"/>
        <v>4.1969832899990206E-2</v>
      </c>
      <c r="S95" s="23">
        <f t="shared" si="14"/>
        <v>2.8638257427389797E-2</v>
      </c>
    </row>
    <row r="96" spans="1:19" x14ac:dyDescent="0.3">
      <c r="A96" s="13">
        <v>85</v>
      </c>
      <c r="B96" s="8">
        <v>3.04E-2</v>
      </c>
      <c r="C96" s="8">
        <v>4.0399999999999998E-2</v>
      </c>
      <c r="D96" s="20">
        <v>2.4119999999999999E-2</v>
      </c>
      <c r="G96" s="23">
        <f t="shared" si="11"/>
        <v>7.8433708295838678E-2</v>
      </c>
      <c r="H96" s="23">
        <f t="shared" si="11"/>
        <v>3.451205345860435E-2</v>
      </c>
      <c r="I96" s="23">
        <f t="shared" si="11"/>
        <v>0.1318797025331048</v>
      </c>
      <c r="L96" s="23">
        <f t="shared" si="15"/>
        <v>0.96812626211244945</v>
      </c>
      <c r="M96" s="23">
        <f t="shared" si="16"/>
        <v>0.95884347449134966</v>
      </c>
      <c r="N96" s="23">
        <f t="shared" si="17"/>
        <v>0.97165434519671912</v>
      </c>
      <c r="Q96" s="23">
        <f t="shared" si="12"/>
        <v>3.2392764145024101E-2</v>
      </c>
      <c r="R96" s="23">
        <f t="shared" si="13"/>
        <v>4.2027434843105019E-2</v>
      </c>
      <c r="S96" s="23">
        <f t="shared" si="14"/>
        <v>2.8755149704149018E-2</v>
      </c>
    </row>
    <row r="97" spans="1:19" x14ac:dyDescent="0.3">
      <c r="A97" s="11">
        <v>86</v>
      </c>
      <c r="B97" s="7">
        <v>3.0429999999999999E-2</v>
      </c>
      <c r="C97" s="7">
        <v>4.0430000000000001E-2</v>
      </c>
      <c r="D97" s="19">
        <v>2.419E-2</v>
      </c>
      <c r="G97" s="23">
        <f t="shared" si="11"/>
        <v>7.5929316828591026E-2</v>
      </c>
      <c r="H97" s="23">
        <f t="shared" si="11"/>
        <v>3.3089751243625516E-2</v>
      </c>
      <c r="I97" s="23">
        <f t="shared" si="11"/>
        <v>0.12801896779613905</v>
      </c>
      <c r="L97" s="23">
        <f t="shared" si="15"/>
        <v>0.96806995969384091</v>
      </c>
      <c r="M97" s="23">
        <f t="shared" si="16"/>
        <v>0.95878824722252998</v>
      </c>
      <c r="N97" s="23">
        <f t="shared" si="17"/>
        <v>0.97072533026076091</v>
      </c>
      <c r="Q97" s="23">
        <f t="shared" si="12"/>
        <v>3.245092190609223E-2</v>
      </c>
      <c r="R97" s="23">
        <f t="shared" si="13"/>
        <v>4.2085034295814935E-2</v>
      </c>
      <c r="S97" s="23">
        <f t="shared" si="14"/>
        <v>2.9711723764860823E-2</v>
      </c>
    </row>
    <row r="98" spans="1:19" x14ac:dyDescent="0.3">
      <c r="A98" s="11">
        <v>87</v>
      </c>
      <c r="B98" s="7">
        <v>3.0460000000000001E-2</v>
      </c>
      <c r="C98" s="7">
        <v>4.0460000000000003E-2</v>
      </c>
      <c r="D98" s="19">
        <v>2.4250000000000001E-2</v>
      </c>
      <c r="G98" s="23">
        <f t="shared" si="11"/>
        <v>7.3500616112871259E-2</v>
      </c>
      <c r="H98" s="23">
        <f t="shared" si="11"/>
        <v>3.1724237323575148E-2</v>
      </c>
      <c r="I98" s="23">
        <f t="shared" si="11"/>
        <v>0.12435990500021275</v>
      </c>
      <c r="L98" s="23">
        <f t="shared" si="15"/>
        <v>0.9680136630071029</v>
      </c>
      <c r="M98" s="23">
        <f t="shared" si="16"/>
        <v>0.9587330255221117</v>
      </c>
      <c r="N98" s="23">
        <f t="shared" si="17"/>
        <v>0.97141780738497208</v>
      </c>
      <c r="Q98" s="23">
        <f t="shared" si="12"/>
        <v>3.2509077128411959E-2</v>
      </c>
      <c r="R98" s="23">
        <f t="shared" si="13"/>
        <v>4.2142631258329462E-2</v>
      </c>
      <c r="S98" s="23">
        <f t="shared" si="14"/>
        <v>2.8998617567759941E-2</v>
      </c>
    </row>
    <row r="99" spans="1:19" x14ac:dyDescent="0.3">
      <c r="A99" s="11">
        <v>88</v>
      </c>
      <c r="B99" s="7">
        <v>3.049E-2</v>
      </c>
      <c r="C99" s="7">
        <v>4.0489999999999998E-2</v>
      </c>
      <c r="D99" s="19">
        <v>2.4309999999999998E-2</v>
      </c>
      <c r="G99" s="23">
        <f t="shared" si="11"/>
        <v>7.114546321677348E-2</v>
      </c>
      <c r="H99" s="23">
        <f t="shared" si="11"/>
        <v>3.0413322341912758E-2</v>
      </c>
      <c r="I99" s="23">
        <f t="shared" si="11"/>
        <v>0.12079130970214096</v>
      </c>
      <c r="L99" s="23">
        <f t="shared" si="15"/>
        <v>0.96795737205139765</v>
      </c>
      <c r="M99" s="23">
        <f t="shared" si="16"/>
        <v>0.95867780938934621</v>
      </c>
      <c r="N99" s="23">
        <f t="shared" si="17"/>
        <v>0.9713042937909474</v>
      </c>
      <c r="Q99" s="23">
        <f t="shared" si="12"/>
        <v>3.2567229812209122E-2</v>
      </c>
      <c r="R99" s="23">
        <f t="shared" si="13"/>
        <v>4.2200225730808075E-2</v>
      </c>
      <c r="S99" s="23">
        <f t="shared" si="14"/>
        <v>2.9115477919618958E-2</v>
      </c>
    </row>
    <row r="100" spans="1:19" x14ac:dyDescent="0.3">
      <c r="A100" s="11">
        <v>89</v>
      </c>
      <c r="B100" s="7">
        <v>3.0519999999999999E-2</v>
      </c>
      <c r="C100" s="7">
        <v>4.052E-2</v>
      </c>
      <c r="D100" s="19">
        <v>2.4379999999999999E-2</v>
      </c>
      <c r="G100" s="23">
        <f t="shared" si="11"/>
        <v>6.8861771170249303E-2</v>
      </c>
      <c r="H100" s="23">
        <f t="shared" si="11"/>
        <v>2.9154898102259033E-2</v>
      </c>
      <c r="I100" s="23">
        <f t="shared" si="11"/>
        <v>0.11720953059372392</v>
      </c>
      <c r="L100" s="23">
        <f t="shared" si="15"/>
        <v>0.96790108682593035</v>
      </c>
      <c r="M100" s="23">
        <f t="shared" si="16"/>
        <v>0.95862259882342793</v>
      </c>
      <c r="N100" s="23">
        <f t="shared" si="17"/>
        <v>0.9703473774955389</v>
      </c>
      <c r="Q100" s="23">
        <f t="shared" si="12"/>
        <v>3.2625379957665318E-2</v>
      </c>
      <c r="R100" s="23">
        <f t="shared" si="13"/>
        <v>4.2257817713469793E-2</v>
      </c>
      <c r="S100" s="23">
        <f t="shared" si="14"/>
        <v>3.0101150465353013E-2</v>
      </c>
    </row>
    <row r="101" spans="1:19" x14ac:dyDescent="0.3">
      <c r="A101" s="13">
        <v>90</v>
      </c>
      <c r="B101" s="8">
        <v>3.0550000000000001E-2</v>
      </c>
      <c r="C101" s="8">
        <v>4.0550000000000003E-2</v>
      </c>
      <c r="D101" s="20">
        <v>2.444E-2</v>
      </c>
      <c r="G101" s="23">
        <f t="shared" si="11"/>
        <v>6.6647507650667667E-2</v>
      </c>
      <c r="H101" s="23">
        <f t="shared" si="11"/>
        <v>2.7946934691074697E-2</v>
      </c>
      <c r="I101" s="23">
        <f t="shared" si="11"/>
        <v>0.11381841350595984</v>
      </c>
      <c r="L101" s="23">
        <f t="shared" si="15"/>
        <v>0.96784480732993006</v>
      </c>
      <c r="M101" s="23">
        <f t="shared" si="16"/>
        <v>0.95856739382358747</v>
      </c>
      <c r="N101" s="23">
        <f t="shared" si="17"/>
        <v>0.97106790658928155</v>
      </c>
      <c r="Q101" s="23">
        <f t="shared" si="12"/>
        <v>3.2683527564937594E-2</v>
      </c>
      <c r="R101" s="23">
        <f t="shared" si="13"/>
        <v>4.2315407206495993E-2</v>
      </c>
      <c r="S101" s="23">
        <f t="shared" si="14"/>
        <v>2.9358878440679359E-2</v>
      </c>
    </row>
    <row r="102" spans="1:19" x14ac:dyDescent="0.3">
      <c r="A102" s="11">
        <v>91</v>
      </c>
      <c r="B102" s="7">
        <v>3.057E-2</v>
      </c>
      <c r="C102" s="7">
        <v>4.0570000000000002E-2</v>
      </c>
      <c r="D102" s="19">
        <v>2.4459999999999999E-2</v>
      </c>
      <c r="G102" s="23">
        <f t="shared" si="11"/>
        <v>6.4557673102525692E-2</v>
      </c>
      <c r="H102" s="23">
        <f t="shared" si="11"/>
        <v>2.6810914034487876E-2</v>
      </c>
      <c r="I102" s="23">
        <f t="shared" si="11"/>
        <v>0.11090584849197259</v>
      </c>
      <c r="L102" s="23">
        <f t="shared" si="15"/>
        <v>0.96864347037407872</v>
      </c>
      <c r="M102" s="23">
        <f t="shared" si="16"/>
        <v>0.95935079574399162</v>
      </c>
      <c r="N102" s="23">
        <f t="shared" si="17"/>
        <v>0.97441042337288652</v>
      </c>
      <c r="Q102" s="23">
        <f t="shared" si="12"/>
        <v>3.1858670426758502E-2</v>
      </c>
      <c r="R102" s="23">
        <f t="shared" si="13"/>
        <v>4.1498477716767047E-2</v>
      </c>
      <c r="S102" s="23">
        <f t="shared" si="14"/>
        <v>2.5922684861955668E-2</v>
      </c>
    </row>
    <row r="103" spans="1:19" x14ac:dyDescent="0.3">
      <c r="A103" s="11">
        <v>92</v>
      </c>
      <c r="B103" s="7">
        <v>3.0599999999999999E-2</v>
      </c>
      <c r="C103" s="7">
        <v>4.0599999999999997E-2</v>
      </c>
      <c r="D103" s="19">
        <v>2.4479999999999998E-2</v>
      </c>
      <c r="G103" s="23">
        <f t="shared" si="11"/>
        <v>6.24751478384118E-2</v>
      </c>
      <c r="H103" s="23">
        <f t="shared" si="11"/>
        <v>2.569735454390475E-2</v>
      </c>
      <c r="I103" s="23">
        <f t="shared" si="11"/>
        <v>0.10806359911035394</v>
      </c>
      <c r="L103" s="23">
        <f t="shared" si="15"/>
        <v>0.96774163063766905</v>
      </c>
      <c r="M103" s="23">
        <f t="shared" si="16"/>
        <v>0.95846618697330821</v>
      </c>
      <c r="N103" s="23">
        <f t="shared" si="17"/>
        <v>0.97437241209308845</v>
      </c>
      <c r="Q103" s="23">
        <f t="shared" si="12"/>
        <v>3.2790137830782468E-2</v>
      </c>
      <c r="R103" s="23">
        <f t="shared" si="13"/>
        <v>4.2420994141839308E-2</v>
      </c>
      <c r="S103" s="23">
        <f t="shared" si="14"/>
        <v>2.5961695139664533E-2</v>
      </c>
    </row>
    <row r="104" spans="1:19" x14ac:dyDescent="0.3">
      <c r="A104" s="11">
        <v>93</v>
      </c>
      <c r="B104" s="7">
        <v>3.0620000000000001E-2</v>
      </c>
      <c r="C104" s="7">
        <v>4.0620000000000003E-2</v>
      </c>
      <c r="D104" s="19">
        <v>2.4500000000000001E-2</v>
      </c>
      <c r="G104" s="23">
        <f t="shared" si="11"/>
        <v>6.0510864641232162E-2</v>
      </c>
      <c r="H104" s="23">
        <f t="shared" si="11"/>
        <v>2.465064749136836E-2</v>
      </c>
      <c r="I104" s="23">
        <f t="shared" si="11"/>
        <v>0.10529008236939484</v>
      </c>
      <c r="L104" s="23">
        <f t="shared" si="15"/>
        <v>0.96855896680292553</v>
      </c>
      <c r="M104" s="23">
        <f t="shared" si="16"/>
        <v>0.95926790632288406</v>
      </c>
      <c r="N104" s="23">
        <f t="shared" si="17"/>
        <v>0.97433440340880373</v>
      </c>
      <c r="Q104" s="23">
        <f t="shared" si="12"/>
        <v>3.1945913318451258E-2</v>
      </c>
      <c r="R104" s="23">
        <f t="shared" si="13"/>
        <v>4.1584883026034435E-2</v>
      </c>
      <c r="S104" s="23">
        <f t="shared" si="14"/>
        <v>2.6000704275351012E-2</v>
      </c>
    </row>
    <row r="105" spans="1:19" x14ac:dyDescent="0.3">
      <c r="A105" s="11">
        <v>94</v>
      </c>
      <c r="B105" s="7">
        <v>3.065E-2</v>
      </c>
      <c r="C105" s="7">
        <v>4.0649999999999999E-2</v>
      </c>
      <c r="D105" s="19">
        <v>2.452E-2</v>
      </c>
      <c r="G105" s="23">
        <f t="shared" si="11"/>
        <v>5.8552640641769287E-2</v>
      </c>
      <c r="H105" s="23">
        <f t="shared" si="11"/>
        <v>2.3624317741650872E-2</v>
      </c>
      <c r="I105" s="23">
        <f t="shared" si="11"/>
        <v>0.10258374792599866</v>
      </c>
      <c r="L105" s="23">
        <f t="shared" si="15"/>
        <v>0.96763847267638381</v>
      </c>
      <c r="M105" s="23">
        <f t="shared" si="16"/>
        <v>0.95836499831994815</v>
      </c>
      <c r="N105" s="23">
        <f t="shared" si="17"/>
        <v>0.97429639731972661</v>
      </c>
      <c r="Q105" s="23">
        <f t="shared" si="12"/>
        <v>3.2896740106176631E-2</v>
      </c>
      <c r="R105" s="23">
        <f t="shared" si="13"/>
        <v>4.2526573239498419E-2</v>
      </c>
      <c r="S105" s="23">
        <f t="shared" si="14"/>
        <v>2.6039712269135901E-2</v>
      </c>
    </row>
    <row r="106" spans="1:19" x14ac:dyDescent="0.3">
      <c r="A106" s="13">
        <v>95</v>
      </c>
      <c r="B106" s="8">
        <v>3.0669999999999999E-2</v>
      </c>
      <c r="C106" s="8">
        <v>4.0669999999999998E-2</v>
      </c>
      <c r="D106" s="20">
        <v>2.4539999999999999E-2</v>
      </c>
      <c r="G106" s="23">
        <f t="shared" si="11"/>
        <v>5.6706737994537876E-2</v>
      </c>
      <c r="H106" s="23">
        <f t="shared" si="11"/>
        <v>2.2660091917343958E-2</v>
      </c>
      <c r="I106" s="23">
        <f t="shared" si="11"/>
        <v>9.9943077487003526E-2</v>
      </c>
      <c r="L106" s="23">
        <f t="shared" si="15"/>
        <v>0.96847447652233443</v>
      </c>
      <c r="M106" s="23">
        <f t="shared" si="16"/>
        <v>0.95918502981328713</v>
      </c>
      <c r="N106" s="23">
        <f t="shared" si="17"/>
        <v>0.97425839382569601</v>
      </c>
      <c r="Q106" s="23">
        <f t="shared" si="12"/>
        <v>3.2033150098937237E-2</v>
      </c>
      <c r="R106" s="23">
        <f t="shared" si="13"/>
        <v>4.1671282340906758E-2</v>
      </c>
      <c r="S106" s="23">
        <f t="shared" si="14"/>
        <v>2.6078719120991561E-2</v>
      </c>
    </row>
    <row r="107" spans="1:19" x14ac:dyDescent="0.3">
      <c r="A107" s="11">
        <v>96</v>
      </c>
      <c r="B107" s="7">
        <v>3.0700000000000002E-2</v>
      </c>
      <c r="C107" s="7">
        <v>4.07E-2</v>
      </c>
      <c r="D107" s="19">
        <v>2.4559999999999998E-2</v>
      </c>
      <c r="G107" s="23">
        <f t="shared" si="11"/>
        <v>5.4865772653918413E-2</v>
      </c>
      <c r="H107" s="23">
        <f t="shared" si="11"/>
        <v>2.1714346420352481E-2</v>
      </c>
      <c r="I107" s="23">
        <f t="shared" si="11"/>
        <v>9.7366584219661226E-2</v>
      </c>
      <c r="L107" s="23">
        <f t="shared" si="15"/>
        <v>0.9675353334413842</v>
      </c>
      <c r="M107" s="23">
        <f t="shared" si="16"/>
        <v>0.95826382785907382</v>
      </c>
      <c r="N107" s="23">
        <f t="shared" si="17"/>
        <v>0.97422039292639007</v>
      </c>
      <c r="Q107" s="23">
        <f t="shared" si="12"/>
        <v>3.3003334392200143E-2</v>
      </c>
      <c r="R107" s="23">
        <f t="shared" si="13"/>
        <v>4.2632144500439936E-2</v>
      </c>
      <c r="S107" s="23">
        <f t="shared" si="14"/>
        <v>2.6117724831055365E-2</v>
      </c>
    </row>
    <row r="108" spans="1:19" x14ac:dyDescent="0.3">
      <c r="A108" s="11">
        <v>97</v>
      </c>
      <c r="B108" s="7">
        <v>3.0720000000000001E-2</v>
      </c>
      <c r="C108" s="7">
        <v>4.0719999999999999E-2</v>
      </c>
      <c r="D108" s="19">
        <v>2.4580000000000001E-2</v>
      </c>
      <c r="G108" s="23">
        <f t="shared" si="11"/>
        <v>5.3131465554502336E-2</v>
      </c>
      <c r="H108" s="23">
        <f t="shared" si="11"/>
        <v>2.082627668964445E-2</v>
      </c>
      <c r="I108" s="23">
        <f t="shared" si="11"/>
        <v>9.4852812171231593E-2</v>
      </c>
      <c r="L108" s="23">
        <f t="shared" si="15"/>
        <v>0.96838999952929272</v>
      </c>
      <c r="M108" s="23">
        <f t="shared" si="16"/>
        <v>0.95910216621230382</v>
      </c>
      <c r="N108" s="23">
        <f t="shared" si="17"/>
        <v>0.97418239462156231</v>
      </c>
      <c r="Q108" s="23">
        <f t="shared" si="12"/>
        <v>3.2120380769063914E-2</v>
      </c>
      <c r="R108" s="23">
        <f t="shared" si="13"/>
        <v>4.1757675662205604E-2</v>
      </c>
      <c r="S108" s="23">
        <f t="shared" si="14"/>
        <v>2.6156729399387353E-2</v>
      </c>
    </row>
    <row r="109" spans="1:19" x14ac:dyDescent="0.3">
      <c r="A109" s="11">
        <v>98</v>
      </c>
      <c r="B109" s="7">
        <v>3.075E-2</v>
      </c>
      <c r="C109" s="7">
        <v>4.0750000000000001E-2</v>
      </c>
      <c r="D109" s="19">
        <v>2.46E-2</v>
      </c>
      <c r="G109" s="23">
        <f t="shared" si="11"/>
        <v>5.1401091297501679E-2</v>
      </c>
      <c r="H109" s="23">
        <f t="shared" si="11"/>
        <v>1.9954960995447499E-2</v>
      </c>
      <c r="I109" s="23">
        <f t="shared" si="11"/>
        <v>9.2400335697566019E-2</v>
      </c>
      <c r="L109" s="23">
        <f t="shared" si="15"/>
        <v>0.96743221292803161</v>
      </c>
      <c r="M109" s="23">
        <f t="shared" si="16"/>
        <v>0.95816267558616475</v>
      </c>
      <c r="N109" s="23">
        <f t="shared" si="17"/>
        <v>0.97414439891103832</v>
      </c>
      <c r="Q109" s="23">
        <f t="shared" si="12"/>
        <v>3.310992068988116E-2</v>
      </c>
      <c r="R109" s="23">
        <f t="shared" si="13"/>
        <v>4.2737707925722526E-2</v>
      </c>
      <c r="S109" s="23">
        <f t="shared" si="14"/>
        <v>2.6195732825973622E-2</v>
      </c>
    </row>
    <row r="110" spans="1:19" x14ac:dyDescent="0.3">
      <c r="A110" s="11">
        <v>99</v>
      </c>
      <c r="B110" s="7">
        <v>3.0769999999999999E-2</v>
      </c>
      <c r="C110" s="7">
        <v>4.0770000000000001E-2</v>
      </c>
      <c r="D110" s="19">
        <v>2.462E-2</v>
      </c>
      <c r="G110" s="23">
        <f t="shared" si="11"/>
        <v>4.9771961250608864E-2</v>
      </c>
      <c r="H110" s="23">
        <f t="shared" si="11"/>
        <v>1.9137193035025833E-2</v>
      </c>
      <c r="I110" s="23">
        <f t="shared" si="11"/>
        <v>9.0007758900561188E-2</v>
      </c>
      <c r="L110" s="23">
        <f t="shared" si="15"/>
        <v>0.96830553582094869</v>
      </c>
      <c r="M110" s="23">
        <f t="shared" si="16"/>
        <v>0.95901931551716735</v>
      </c>
      <c r="N110" s="23">
        <f t="shared" si="17"/>
        <v>0.97410640579449914</v>
      </c>
      <c r="Q110" s="23">
        <f t="shared" si="12"/>
        <v>3.2207605329513278E-2</v>
      </c>
      <c r="R110" s="23">
        <f t="shared" si="13"/>
        <v>4.184406299061745E-2</v>
      </c>
      <c r="S110" s="23">
        <f t="shared" si="14"/>
        <v>2.6234735110948669E-2</v>
      </c>
    </row>
    <row r="111" spans="1:19" x14ac:dyDescent="0.3">
      <c r="A111" s="13">
        <v>100</v>
      </c>
      <c r="B111" s="8">
        <v>3.0790000000000001E-2</v>
      </c>
      <c r="C111" s="8">
        <v>4.079E-2</v>
      </c>
      <c r="D111" s="20">
        <v>2.4629999999999999E-2</v>
      </c>
      <c r="G111" s="23">
        <f t="shared" si="11"/>
        <v>4.8192597208507354E-2</v>
      </c>
      <c r="H111" s="23">
        <f t="shared" si="11"/>
        <v>1.8352233089866308E-2</v>
      </c>
      <c r="I111" s="23">
        <f t="shared" si="11"/>
        <v>8.7759322643857787E-2</v>
      </c>
      <c r="L111" s="23">
        <f t="shared" si="15"/>
        <v>0.96826799663068952</v>
      </c>
      <c r="M111" s="23">
        <f t="shared" si="16"/>
        <v>0.95898249321502615</v>
      </c>
      <c r="N111" s="23">
        <f t="shared" si="17"/>
        <v>0.97501952849212226</v>
      </c>
      <c r="Q111" s="23">
        <f t="shared" si="12"/>
        <v>3.2246373999677169E-2</v>
      </c>
      <c r="R111" s="23">
        <f t="shared" si="13"/>
        <v>4.1882459515561354E-2</v>
      </c>
      <c r="S111" s="23">
        <f t="shared" si="14"/>
        <v>2.5297778962182584E-2</v>
      </c>
    </row>
    <row r="112" spans="1:19" x14ac:dyDescent="0.3">
      <c r="A112" s="11">
        <v>101</v>
      </c>
      <c r="B112" s="7">
        <v>3.0810000000000001E-2</v>
      </c>
      <c r="C112" s="7">
        <v>4.0809999999999999E-2</v>
      </c>
      <c r="D112" s="19">
        <v>2.4649999999999998E-2</v>
      </c>
      <c r="G112" s="23">
        <f t="shared" si="11"/>
        <v>4.6661540563204679E-2</v>
      </c>
      <c r="H112" s="23">
        <f t="shared" si="11"/>
        <v>1.759879451853005E-2</v>
      </c>
      <c r="I112" s="23">
        <f t="shared" si="11"/>
        <v>8.5481083148240558E-2</v>
      </c>
      <c r="L112" s="23">
        <f t="shared" si="15"/>
        <v>0.96823045998790036</v>
      </c>
      <c r="M112" s="23">
        <f t="shared" si="16"/>
        <v>0.95894567338770942</v>
      </c>
      <c r="N112" s="23">
        <f t="shared" si="17"/>
        <v>0.97403991476936636</v>
      </c>
      <c r="Q112" s="23">
        <f t="shared" si="12"/>
        <v>3.2285141541851622E-2</v>
      </c>
      <c r="R112" s="23">
        <f t="shared" si="13"/>
        <v>4.1920854934078496E-2</v>
      </c>
      <c r="S112" s="23">
        <f t="shared" si="14"/>
        <v>2.6302995923246753E-2</v>
      </c>
    </row>
    <row r="113" spans="1:19" x14ac:dyDescent="0.3">
      <c r="A113" s="11">
        <v>102</v>
      </c>
      <c r="B113" s="7">
        <v>3.083E-2</v>
      </c>
      <c r="C113" s="7">
        <v>4.0829999999999998E-2</v>
      </c>
      <c r="D113" s="19">
        <v>2.4660000000000001E-2</v>
      </c>
      <c r="G113" s="23">
        <f t="shared" si="11"/>
        <v>4.5177373484530499E-2</v>
      </c>
      <c r="H113" s="23">
        <f t="shared" si="11"/>
        <v>1.6875639919357588E-2</v>
      </c>
      <c r="I113" s="23">
        <f t="shared" si="11"/>
        <v>8.3341660805200113E-2</v>
      </c>
      <c r="L113" s="23">
        <f t="shared" si="15"/>
        <v>0.96819292589228112</v>
      </c>
      <c r="M113" s="23">
        <f t="shared" si="16"/>
        <v>0.95890885603493803</v>
      </c>
      <c r="N113" s="23">
        <f t="shared" si="17"/>
        <v>0.97497197901282695</v>
      </c>
      <c r="Q113" s="23">
        <f t="shared" si="12"/>
        <v>3.2323907956157118E-2</v>
      </c>
      <c r="R113" s="23">
        <f t="shared" si="13"/>
        <v>4.1959249246275879E-2</v>
      </c>
      <c r="S113" s="23">
        <f t="shared" si="14"/>
        <v>2.5346547871300112E-2</v>
      </c>
    </row>
    <row r="114" spans="1:19" x14ac:dyDescent="0.3">
      <c r="A114" s="11">
        <v>103</v>
      </c>
      <c r="B114" s="7">
        <v>3.0849999999999999E-2</v>
      </c>
      <c r="C114" s="7">
        <v>4.0849999999999997E-2</v>
      </c>
      <c r="D114" s="19">
        <v>2.4680000000000001E-2</v>
      </c>
      <c r="G114" s="23">
        <f t="shared" si="11"/>
        <v>4.3738717841324055E-2</v>
      </c>
      <c r="H114" s="23">
        <f t="shared" si="11"/>
        <v>1.6181579295295758E-2</v>
      </c>
      <c r="I114" s="23">
        <f t="shared" si="11"/>
        <v>8.1172563348092849E-2</v>
      </c>
      <c r="L114" s="23">
        <f t="shared" si="15"/>
        <v>0.96815539434360731</v>
      </c>
      <c r="M114" s="23">
        <f t="shared" si="16"/>
        <v>0.95887204115645464</v>
      </c>
      <c r="N114" s="23">
        <f t="shared" si="17"/>
        <v>0.97397343134093239</v>
      </c>
      <c r="Q114" s="23">
        <f t="shared" si="12"/>
        <v>3.2362673242636086E-2</v>
      </c>
      <c r="R114" s="23">
        <f t="shared" si="13"/>
        <v>4.1997642452237867E-2</v>
      </c>
      <c r="S114" s="23">
        <f t="shared" si="14"/>
        <v>2.6371253595703182E-2</v>
      </c>
    </row>
    <row r="115" spans="1:19" x14ac:dyDescent="0.3">
      <c r="A115" s="11">
        <v>104</v>
      </c>
      <c r="B115" s="7">
        <v>3.0880000000000001E-2</v>
      </c>
      <c r="C115" s="7">
        <v>4.088E-2</v>
      </c>
      <c r="D115" s="19">
        <v>2.47E-2</v>
      </c>
      <c r="G115" s="23">
        <f t="shared" si="11"/>
        <v>4.2301536637912543E-2</v>
      </c>
      <c r="H115" s="23">
        <f t="shared" si="11"/>
        <v>1.5499973601914465E-2</v>
      </c>
      <c r="I115" s="23">
        <f t="shared" si="11"/>
        <v>7.9056836988572146E-2</v>
      </c>
      <c r="L115" s="23">
        <f t="shared" si="15"/>
        <v>0.96714167048459587</v>
      </c>
      <c r="M115" s="23">
        <f t="shared" si="16"/>
        <v>0.9578776780101157</v>
      </c>
      <c r="N115" s="23">
        <f t="shared" si="17"/>
        <v>0.97393544971041734</v>
      </c>
      <c r="Q115" s="23">
        <f t="shared" si="12"/>
        <v>3.3410289104973831E-2</v>
      </c>
      <c r="R115" s="23">
        <f t="shared" si="13"/>
        <v>4.3035193913025391E-2</v>
      </c>
      <c r="S115" s="23">
        <f t="shared" si="14"/>
        <v>2.6410250933709425E-2</v>
      </c>
    </row>
    <row r="116" spans="1:19" x14ac:dyDescent="0.3">
      <c r="A116" s="13">
        <v>105</v>
      </c>
      <c r="B116" s="8">
        <v>3.09E-2</v>
      </c>
      <c r="C116" s="8">
        <v>4.0899999999999999E-2</v>
      </c>
      <c r="D116" s="20">
        <v>2.4719999999999999E-2</v>
      </c>
      <c r="G116" s="23">
        <f t="shared" si="11"/>
        <v>4.0950889487143149E-2</v>
      </c>
      <c r="H116" s="23">
        <f t="shared" si="11"/>
        <v>1.4861207692556295E-2</v>
      </c>
      <c r="I116" s="23">
        <f t="shared" si="11"/>
        <v>7.6993253582542109E-2</v>
      </c>
      <c r="L116" s="23">
        <f t="shared" si="15"/>
        <v>0.96807096720077812</v>
      </c>
      <c r="M116" s="23">
        <f t="shared" si="16"/>
        <v>0.95878922598427696</v>
      </c>
      <c r="N116" s="23">
        <f t="shared" si="17"/>
        <v>0.97389747067254495</v>
      </c>
      <c r="Q116" s="23">
        <f t="shared" si="12"/>
        <v>3.2449881168898756E-2</v>
      </c>
      <c r="R116" s="23">
        <f t="shared" si="13"/>
        <v>4.2084013464312002E-2</v>
      </c>
      <c r="S116" s="23">
        <f t="shared" si="14"/>
        <v>2.6449247130436337E-2</v>
      </c>
    </row>
    <row r="117" spans="1:19" x14ac:dyDescent="0.3">
      <c r="A117" s="11">
        <v>106</v>
      </c>
      <c r="B117" s="7">
        <v>3.092E-2</v>
      </c>
      <c r="C117" s="7">
        <v>4.0919999999999998E-2</v>
      </c>
      <c r="D117" s="19">
        <v>2.4740000000000002E-2</v>
      </c>
      <c r="G117" s="23">
        <f t="shared" si="11"/>
        <v>3.9641830585855457E-2</v>
      </c>
      <c r="H117" s="23">
        <f t="shared" si="11"/>
        <v>1.4248218827970996E-2</v>
      </c>
      <c r="I117" s="23">
        <f t="shared" si="11"/>
        <v>7.4980610992798388E-2</v>
      </c>
      <c r="L117" s="23">
        <f t="shared" si="15"/>
        <v>0.96803344401838498</v>
      </c>
      <c r="M117" s="23">
        <f t="shared" si="16"/>
        <v>0.95875241923357724</v>
      </c>
      <c r="N117" s="23">
        <f t="shared" si="17"/>
        <v>0.97385949422716589</v>
      </c>
      <c r="Q117" s="23">
        <f t="shared" si="12"/>
        <v>3.2488642696614313E-2</v>
      </c>
      <c r="R117" s="23">
        <f t="shared" si="13"/>
        <v>4.212240298330476E-2</v>
      </c>
      <c r="S117" s="23">
        <f t="shared" si="14"/>
        <v>2.6488242185844425E-2</v>
      </c>
    </row>
    <row r="118" spans="1:19" x14ac:dyDescent="0.3">
      <c r="A118" s="11">
        <v>107</v>
      </c>
      <c r="B118" s="7">
        <v>3.0929999999999999E-2</v>
      </c>
      <c r="C118" s="7">
        <v>4.0930000000000001E-2</v>
      </c>
      <c r="D118" s="19">
        <v>2.4740000000000002E-2</v>
      </c>
      <c r="G118" s="23">
        <f t="shared" si="11"/>
        <v>3.8412978273084118E-2</v>
      </c>
      <c r="H118" s="23">
        <f t="shared" si="11"/>
        <v>1.3674038499179817E-2</v>
      </c>
      <c r="I118" s="23">
        <f t="shared" si="11"/>
        <v>7.317037589320062E-2</v>
      </c>
      <c r="L118" s="23">
        <f t="shared" si="15"/>
        <v>0.96900112092175172</v>
      </c>
      <c r="M118" s="23">
        <f t="shared" si="16"/>
        <v>0.95970160651491454</v>
      </c>
      <c r="N118" s="23">
        <f t="shared" si="17"/>
        <v>0.97585729062981852</v>
      </c>
      <c r="Q118" s="23">
        <f t="shared" si="12"/>
        <v>3.1489510310046369E-2</v>
      </c>
      <c r="R118" s="23">
        <f t="shared" si="13"/>
        <v>4.113286938380261E-2</v>
      </c>
      <c r="S118" s="23">
        <f t="shared" si="14"/>
        <v>2.4438921877017926E-2</v>
      </c>
    </row>
    <row r="119" spans="1:19" x14ac:dyDescent="0.3">
      <c r="A119" s="11">
        <v>108</v>
      </c>
      <c r="B119" s="7">
        <v>3.0949999999999998E-2</v>
      </c>
      <c r="C119" s="7">
        <v>4.095E-2</v>
      </c>
      <c r="D119" s="19">
        <v>2.4760000000000001E-2</v>
      </c>
      <c r="G119" s="23">
        <f t="shared" si="11"/>
        <v>3.7182525102291163E-2</v>
      </c>
      <c r="H119" s="23">
        <f t="shared" si="11"/>
        <v>1.3109136673635521E-2</v>
      </c>
      <c r="I119" s="23">
        <f t="shared" si="11"/>
        <v>7.12534960337802E-2</v>
      </c>
      <c r="L119" s="23">
        <f t="shared" si="15"/>
        <v>0.9679677747961779</v>
      </c>
      <c r="M119" s="23">
        <f t="shared" si="16"/>
        <v>0.9586880038711183</v>
      </c>
      <c r="N119" s="23">
        <f t="shared" si="17"/>
        <v>0.97380251452830724</v>
      </c>
      <c r="Q119" s="23">
        <f t="shared" si="12"/>
        <v>3.2556482759517238E-2</v>
      </c>
      <c r="R119" s="23">
        <f t="shared" si="13"/>
        <v>4.2189591889626933E-2</v>
      </c>
      <c r="S119" s="23">
        <f t="shared" si="14"/>
        <v>2.6546753055408816E-2</v>
      </c>
    </row>
    <row r="120" spans="1:19" x14ac:dyDescent="0.3">
      <c r="A120" s="11">
        <v>109</v>
      </c>
      <c r="B120" s="7">
        <v>3.0970000000000001E-2</v>
      </c>
      <c r="C120" s="7">
        <v>4.0969999999999999E-2</v>
      </c>
      <c r="D120" s="19">
        <v>2.478E-2</v>
      </c>
      <c r="G120" s="23">
        <f t="shared" si="11"/>
        <v>3.5990091134843784E-2</v>
      </c>
      <c r="H120" s="23">
        <f t="shared" si="11"/>
        <v>1.2567089653403049E-2</v>
      </c>
      <c r="I120" s="23">
        <f t="shared" si="11"/>
        <v>6.938412810074697E-2</v>
      </c>
      <c r="L120" s="23">
        <f t="shared" si="15"/>
        <v>0.96793025852421455</v>
      </c>
      <c r="M120" s="23">
        <f t="shared" si="16"/>
        <v>0.95865120383384117</v>
      </c>
      <c r="N120" s="23">
        <f t="shared" si="17"/>
        <v>0.9737645443790296</v>
      </c>
      <c r="Q120" s="23">
        <f t="shared" si="12"/>
        <v>3.2595241280185504E-2</v>
      </c>
      <c r="R120" s="23">
        <f t="shared" si="13"/>
        <v>4.2227978459028703E-2</v>
      </c>
      <c r="S120" s="23">
        <f t="shared" si="14"/>
        <v>2.6585745447592485E-2</v>
      </c>
    </row>
    <row r="121" spans="1:19" x14ac:dyDescent="0.3">
      <c r="A121" s="13">
        <v>110</v>
      </c>
      <c r="B121" s="8">
        <v>3.099E-2</v>
      </c>
      <c r="C121" s="8">
        <v>4.0989999999999999E-2</v>
      </c>
      <c r="D121" s="20">
        <v>2.479E-2</v>
      </c>
      <c r="G121" s="23">
        <f t="shared" si="11"/>
        <v>3.4834548094015781E-2</v>
      </c>
      <c r="H121" s="23">
        <f t="shared" si="11"/>
        <v>1.204699318662901E-2</v>
      </c>
      <c r="I121" s="23">
        <f t="shared" si="11"/>
        <v>6.7633727649304462E-2</v>
      </c>
      <c r="L121" s="23">
        <f t="shared" si="15"/>
        <v>0.96789274479749055</v>
      </c>
      <c r="M121" s="23">
        <f t="shared" si="16"/>
        <v>0.95861440626921912</v>
      </c>
      <c r="N121" s="23">
        <f t="shared" si="17"/>
        <v>0.9747723218644343</v>
      </c>
      <c r="Q121" s="23">
        <f t="shared" si="12"/>
        <v>3.2633998673464053E-2</v>
      </c>
      <c r="R121" s="23">
        <f t="shared" si="13"/>
        <v>4.2266363922610441E-2</v>
      </c>
      <c r="S121" s="23">
        <f t="shared" si="14"/>
        <v>2.555135128988243E-2</v>
      </c>
    </row>
    <row r="122" spans="1:19" x14ac:dyDescent="0.3">
      <c r="A122" s="11">
        <v>111</v>
      </c>
      <c r="B122" s="7">
        <v>3.1009999999999999E-2</v>
      </c>
      <c r="C122" s="7">
        <v>4.1009999999999998E-2</v>
      </c>
      <c r="D122" s="19">
        <v>2.4809999999999999E-2</v>
      </c>
      <c r="G122" s="23">
        <f t="shared" si="11"/>
        <v>3.3714799683435361E-2</v>
      </c>
      <c r="H122" s="23">
        <f t="shared" si="11"/>
        <v>1.1547977950706011E-2</v>
      </c>
      <c r="I122" s="23">
        <f t="shared" si="11"/>
        <v>6.5854831608941955E-2</v>
      </c>
      <c r="L122" s="23">
        <f t="shared" si="15"/>
        <v>0.96785523361582571</v>
      </c>
      <c r="M122" s="23">
        <f t="shared" si="16"/>
        <v>0.95857761117713114</v>
      </c>
      <c r="N122" s="23">
        <f t="shared" si="17"/>
        <v>0.97369809262049745</v>
      </c>
      <c r="Q122" s="23">
        <f t="shared" si="12"/>
        <v>3.2672754939349742E-2</v>
      </c>
      <c r="R122" s="23">
        <f t="shared" si="13"/>
        <v>4.230474828031449E-2</v>
      </c>
      <c r="S122" s="23">
        <f t="shared" si="14"/>
        <v>2.6653989897879163E-2</v>
      </c>
    </row>
    <row r="123" spans="1:19" x14ac:dyDescent="0.3">
      <c r="A123" s="11">
        <v>112</v>
      </c>
      <c r="B123" s="7">
        <v>3.1029999999999999E-2</v>
      </c>
      <c r="C123" s="7">
        <v>4.1029999999999997E-2</v>
      </c>
      <c r="D123" s="19">
        <v>2.4819999999999998E-2</v>
      </c>
      <c r="G123" s="23">
        <f t="shared" si="11"/>
        <v>3.2629780727743238E-2</v>
      </c>
      <c r="H123" s="23">
        <f t="shared" si="11"/>
        <v>1.1069208237551123E-2</v>
      </c>
      <c r="I123" s="23">
        <f t="shared" si="11"/>
        <v>6.4190337216247381E-2</v>
      </c>
      <c r="L123" s="23">
        <f t="shared" si="15"/>
        <v>0.96781772497894414</v>
      </c>
      <c r="M123" s="23">
        <f t="shared" si="16"/>
        <v>0.9585408185572768</v>
      </c>
      <c r="N123" s="23">
        <f t="shared" si="17"/>
        <v>0.97472479464257622</v>
      </c>
      <c r="Q123" s="23">
        <f t="shared" si="12"/>
        <v>3.2711510077938329E-2</v>
      </c>
      <c r="R123" s="23">
        <f t="shared" si="13"/>
        <v>4.2343131532270345E-2</v>
      </c>
      <c r="S123" s="23">
        <f t="shared" si="14"/>
        <v>2.5600109732729116E-2</v>
      </c>
    </row>
    <row r="124" spans="1:19" x14ac:dyDescent="0.3">
      <c r="A124" s="11">
        <v>113</v>
      </c>
      <c r="B124" s="7">
        <v>3.1040000000000002E-2</v>
      </c>
      <c r="C124" s="7">
        <v>4.104E-2</v>
      </c>
      <c r="D124" s="19">
        <v>2.4830000000000001E-2</v>
      </c>
      <c r="G124" s="23">
        <f t="shared" si="11"/>
        <v>3.1613084519923458E-2</v>
      </c>
      <c r="H124" s="23">
        <f t="shared" si="11"/>
        <v>1.0621403411121666E-2</v>
      </c>
      <c r="I124" s="23">
        <f t="shared" si="11"/>
        <v>6.2566692888515713E-2</v>
      </c>
      <c r="L124" s="23">
        <f t="shared" si="15"/>
        <v>0.96884146368304147</v>
      </c>
      <c r="M124" s="23">
        <f t="shared" si="16"/>
        <v>0.95954499935141457</v>
      </c>
      <c r="N124" s="23">
        <f t="shared" si="17"/>
        <v>0.97470578286164999</v>
      </c>
      <c r="Q124" s="23">
        <f t="shared" si="12"/>
        <v>3.1654288646883327E-2</v>
      </c>
      <c r="R124" s="23">
        <f t="shared" si="13"/>
        <v>4.1296065883271581E-2</v>
      </c>
      <c r="S124" s="23">
        <f t="shared" si="14"/>
        <v>2.5619614690890972E-2</v>
      </c>
    </row>
    <row r="125" spans="1:19" x14ac:dyDescent="0.3">
      <c r="A125" s="11">
        <v>114</v>
      </c>
      <c r="B125" s="7">
        <v>3.1060000000000001E-2</v>
      </c>
      <c r="C125" s="7">
        <v>4.1059999999999999E-2</v>
      </c>
      <c r="D125" s="19">
        <v>2.4850000000000001E-2</v>
      </c>
      <c r="G125" s="23">
        <f t="shared" si="11"/>
        <v>3.0593628320429441E-2</v>
      </c>
      <c r="H125" s="23">
        <f t="shared" si="11"/>
        <v>1.0180364795403272E-2</v>
      </c>
      <c r="I125" s="23">
        <f t="shared" si="11"/>
        <v>6.0915130451058626E-2</v>
      </c>
      <c r="L125" s="23">
        <f t="shared" si="15"/>
        <v>0.96775208066610752</v>
      </c>
      <c r="M125" s="23">
        <f t="shared" si="16"/>
        <v>0.95847642739408778</v>
      </c>
      <c r="N125" s="23">
        <f t="shared" si="17"/>
        <v>0.97360316869552432</v>
      </c>
      <c r="Q125" s="23">
        <f t="shared" si="12"/>
        <v>3.2779339522963087E-2</v>
      </c>
      <c r="R125" s="23">
        <f t="shared" si="13"/>
        <v>4.2410310023595056E-2</v>
      </c>
      <c r="S125" s="23">
        <f t="shared" si="14"/>
        <v>2.6751482696691566E-2</v>
      </c>
    </row>
    <row r="126" spans="1:19" x14ac:dyDescent="0.3">
      <c r="A126" s="13">
        <v>115</v>
      </c>
      <c r="B126" s="8">
        <v>3.108E-2</v>
      </c>
      <c r="C126" s="8">
        <v>4.1079999999999998E-2</v>
      </c>
      <c r="D126" s="20">
        <v>2.486E-2</v>
      </c>
      <c r="G126" s="23">
        <f t="shared" si="11"/>
        <v>2.9605900148228576E-2</v>
      </c>
      <c r="H126" s="23">
        <f t="shared" si="11"/>
        <v>9.757265184683719E-3</v>
      </c>
      <c r="I126" s="23">
        <f t="shared" si="11"/>
        <v>5.9371435148911939E-2</v>
      </c>
      <c r="L126" s="23">
        <f t="shared" si="15"/>
        <v>0.96771457893599067</v>
      </c>
      <c r="M126" s="23">
        <f t="shared" si="16"/>
        <v>0.95843964148410532</v>
      </c>
      <c r="N126" s="23">
        <f t="shared" si="17"/>
        <v>0.97465826157284607</v>
      </c>
      <c r="Q126" s="23">
        <f t="shared" si="12"/>
        <v>3.281809165536019E-2</v>
      </c>
      <c r="R126" s="23">
        <f t="shared" si="13"/>
        <v>4.2448690326816682E-2</v>
      </c>
      <c r="S126" s="23">
        <f t="shared" si="14"/>
        <v>2.5668370375032175E-2</v>
      </c>
    </row>
    <row r="127" spans="1:19" x14ac:dyDescent="0.3">
      <c r="A127" s="11">
        <v>116</v>
      </c>
      <c r="B127" s="7">
        <v>3.109E-2</v>
      </c>
      <c r="C127" s="7">
        <v>4.1090000000000002E-2</v>
      </c>
      <c r="D127" s="19">
        <v>2.487E-2</v>
      </c>
      <c r="G127" s="23">
        <f t="shared" si="11"/>
        <v>2.8681199709057466E-2</v>
      </c>
      <c r="H127" s="23">
        <f t="shared" si="11"/>
        <v>9.3618160736084078E-3</v>
      </c>
      <c r="I127" s="23">
        <f t="shared" si="11"/>
        <v>5.7865731150207329E-2</v>
      </c>
      <c r="L127" s="23">
        <f t="shared" si="15"/>
        <v>0.96876634608164625</v>
      </c>
      <c r="M127" s="23">
        <f t="shared" si="16"/>
        <v>0.95947131664556373</v>
      </c>
      <c r="N127" s="23">
        <f t="shared" si="17"/>
        <v>0.97463925210956937</v>
      </c>
      <c r="Q127" s="23">
        <f t="shared" si="12"/>
        <v>3.1731825082331508E-2</v>
      </c>
      <c r="R127" s="23">
        <f t="shared" si="13"/>
        <v>4.1372858045248352E-2</v>
      </c>
      <c r="S127" s="23">
        <f t="shared" si="14"/>
        <v>2.568787428671716E-2</v>
      </c>
    </row>
    <row r="128" spans="1:19" x14ac:dyDescent="0.3">
      <c r="A128" s="11">
        <v>117</v>
      </c>
      <c r="B128" s="7">
        <v>3.1109999999999999E-2</v>
      </c>
      <c r="C128" s="7">
        <v>4.1110000000000001E-2</v>
      </c>
      <c r="D128" s="19">
        <v>2.4889999999999999E-2</v>
      </c>
      <c r="G128" s="23">
        <f t="shared" si="11"/>
        <v>2.7753332681031556E-2</v>
      </c>
      <c r="H128" s="23">
        <f t="shared" si="11"/>
        <v>8.9721329304533835E-3</v>
      </c>
      <c r="I128" s="23">
        <f t="shared" si="11"/>
        <v>5.6332767242775396E-2</v>
      </c>
      <c r="L128" s="23">
        <f t="shared" si="15"/>
        <v>0.96764894643745003</v>
      </c>
      <c r="M128" s="23">
        <f t="shared" si="16"/>
        <v>0.95837526179844879</v>
      </c>
      <c r="N128" s="23">
        <f t="shared" si="17"/>
        <v>0.97350825995004397</v>
      </c>
      <c r="Q128" s="23">
        <f t="shared" si="12"/>
        <v>3.2885916121105592E-2</v>
      </c>
      <c r="R128" s="23">
        <f t="shared" si="13"/>
        <v>4.2515863934002744E-2</v>
      </c>
      <c r="S128" s="23">
        <f t="shared" si="14"/>
        <v>2.684896940870941E-2</v>
      </c>
    </row>
    <row r="129" spans="1:19" x14ac:dyDescent="0.3">
      <c r="A129" s="11">
        <v>118</v>
      </c>
      <c r="B129" s="7">
        <v>3.1130000000000001E-2</v>
      </c>
      <c r="C129" s="7">
        <v>4.113E-2</v>
      </c>
      <c r="D129" s="19">
        <v>2.4899999999999999E-2</v>
      </c>
      <c r="G129" s="23">
        <f t="shared" si="11"/>
        <v>2.6854442522570649E-2</v>
      </c>
      <c r="H129" s="23">
        <f t="shared" si="11"/>
        <v>8.5983402582258568E-3</v>
      </c>
      <c r="I129" s="23">
        <f t="shared" si="11"/>
        <v>5.4901449463229571E-2</v>
      </c>
      <c r="L129" s="23">
        <f t="shared" si="15"/>
        <v>0.96761145161225026</v>
      </c>
      <c r="M129" s="23">
        <f t="shared" si="16"/>
        <v>0.95833848259661958</v>
      </c>
      <c r="N129" s="23">
        <f t="shared" si="17"/>
        <v>0.97459173675283295</v>
      </c>
      <c r="Q129" s="23">
        <f t="shared" si="12"/>
        <v>3.2924665247830089E-2</v>
      </c>
      <c r="R129" s="23">
        <f t="shared" si="13"/>
        <v>4.2554241288932523E-2</v>
      </c>
      <c r="S129" s="23">
        <f t="shared" si="14"/>
        <v>2.5736627212375865E-2</v>
      </c>
    </row>
    <row r="130" spans="1:19" x14ac:dyDescent="0.3">
      <c r="A130" s="11">
        <v>119</v>
      </c>
      <c r="B130" s="7">
        <v>3.1140000000000001E-2</v>
      </c>
      <c r="C130" s="7">
        <v>4.1140000000000003E-2</v>
      </c>
      <c r="D130" s="19">
        <v>2.4910000000000002E-2</v>
      </c>
      <c r="G130" s="23">
        <f t="shared" si="11"/>
        <v>2.6013663208187383E-2</v>
      </c>
      <c r="H130" s="23">
        <f t="shared" si="11"/>
        <v>8.249227390018446E-3</v>
      </c>
      <c r="I130" s="23">
        <f t="shared" si="11"/>
        <v>5.3505455462746744E-2</v>
      </c>
      <c r="L130" s="23">
        <f t="shared" si="15"/>
        <v>0.9686912393107171</v>
      </c>
      <c r="M130" s="23">
        <f t="shared" si="16"/>
        <v>0.95939764446127596</v>
      </c>
      <c r="N130" s="23">
        <f t="shared" si="17"/>
        <v>0.97457272960675112</v>
      </c>
      <c r="Q130" s="23">
        <f t="shared" si="12"/>
        <v>3.1809356349630509E-2</v>
      </c>
      <c r="R130" s="23">
        <f t="shared" si="13"/>
        <v>4.1449645137871367E-2</v>
      </c>
      <c r="S130" s="23">
        <f t="shared" si="14"/>
        <v>2.5756130077742512E-2</v>
      </c>
    </row>
    <row r="131" spans="1:19" x14ac:dyDescent="0.3">
      <c r="A131" s="13">
        <v>120</v>
      </c>
      <c r="B131" s="8">
        <v>3.116E-2</v>
      </c>
      <c r="C131" s="8">
        <v>4.1160000000000002E-2</v>
      </c>
      <c r="D131" s="20">
        <v>2.4930000000000001E-2</v>
      </c>
      <c r="G131" s="23">
        <f t="shared" si="11"/>
        <v>2.5169411384170195E-2</v>
      </c>
      <c r="H131" s="23">
        <f t="shared" si="11"/>
        <v>7.9050210715356731E-3</v>
      </c>
      <c r="I131" s="23">
        <f t="shared" si="11"/>
        <v>5.2082925521729835E-2</v>
      </c>
      <c r="L131" s="23">
        <f t="shared" si="15"/>
        <v>0.96754583092505508</v>
      </c>
      <c r="M131" s="23">
        <f t="shared" si="16"/>
        <v>0.95827411438563781</v>
      </c>
      <c r="N131" s="23">
        <f t="shared" si="17"/>
        <v>0.97341336638079179</v>
      </c>
      <c r="Q131" s="23">
        <f t="shared" si="12"/>
        <v>3.2992484734972023E-2</v>
      </c>
      <c r="R131" s="23">
        <f t="shared" si="13"/>
        <v>4.2621410012656159E-2</v>
      </c>
      <c r="S131" s="23">
        <f t="shared" si="14"/>
        <v>2.6946450034579458E-2</v>
      </c>
    </row>
    <row r="132" spans="1:19" x14ac:dyDescent="0.3">
      <c r="A132" s="11">
        <v>121</v>
      </c>
      <c r="B132" s="7">
        <v>3.117E-2</v>
      </c>
      <c r="C132" s="7">
        <v>4.1169999999999998E-2</v>
      </c>
      <c r="D132" s="19">
        <v>2.494E-2</v>
      </c>
      <c r="G132" s="23">
        <f t="shared" si="11"/>
        <v>2.4380206914576978E-2</v>
      </c>
      <c r="H132" s="23">
        <f t="shared" si="11"/>
        <v>7.5836946395392672E-3</v>
      </c>
      <c r="I132" s="23">
        <f t="shared" si="11"/>
        <v>5.0756124461734851E-2</v>
      </c>
      <c r="L132" s="23">
        <f t="shared" si="15"/>
        <v>0.96864430170625404</v>
      </c>
      <c r="M132" s="23">
        <f t="shared" si="16"/>
        <v>0.95935160335581704</v>
      </c>
      <c r="N132" s="23">
        <f t="shared" si="17"/>
        <v>0.97452522018100884</v>
      </c>
      <c r="Q132" s="23">
        <f t="shared" si="12"/>
        <v>3.1857812183406838E-2</v>
      </c>
      <c r="R132" s="23">
        <f t="shared" si="13"/>
        <v>4.1497635885510885E-2</v>
      </c>
      <c r="S132" s="23">
        <f t="shared" si="14"/>
        <v>2.5804880245230873E-2</v>
      </c>
    </row>
    <row r="133" spans="1:19" x14ac:dyDescent="0.3">
      <c r="A133" s="11">
        <v>122</v>
      </c>
      <c r="B133" s="7">
        <v>3.1189999999999999E-2</v>
      </c>
      <c r="C133" s="7">
        <v>4.1189999999999997E-2</v>
      </c>
      <c r="D133" s="19">
        <v>2.495E-2</v>
      </c>
      <c r="G133" s="23">
        <f t="shared" si="11"/>
        <v>2.3587367892968628E-2</v>
      </c>
      <c r="H133" s="23">
        <f t="shared" si="11"/>
        <v>7.2667701705008136E-3</v>
      </c>
      <c r="I133" s="23">
        <f t="shared" si="11"/>
        <v>4.9462158755129992E-2</v>
      </c>
      <c r="L133" s="23">
        <f t="shared" si="15"/>
        <v>0.96748021768698322</v>
      </c>
      <c r="M133" s="23">
        <f t="shared" si="16"/>
        <v>0.95820975341147074</v>
      </c>
      <c r="N133" s="23">
        <f t="shared" si="17"/>
        <v>0.97450621535179693</v>
      </c>
      <c r="Q133" s="23">
        <f t="shared" si="12"/>
        <v>3.3060301122399022E-2</v>
      </c>
      <c r="R133" s="23">
        <f t="shared" si="13"/>
        <v>4.2688575695887548E-2</v>
      </c>
      <c r="S133" s="23">
        <f t="shared" si="14"/>
        <v>2.5824382064304732E-2</v>
      </c>
    </row>
    <row r="134" spans="1:19" x14ac:dyDescent="0.3">
      <c r="A134" s="11">
        <v>123</v>
      </c>
      <c r="B134" s="7">
        <v>3.1199999999999999E-2</v>
      </c>
      <c r="C134" s="7">
        <v>4.1200000000000001E-2</v>
      </c>
      <c r="D134" s="19">
        <v>2.496E-2</v>
      </c>
      <c r="G134" s="23">
        <f t="shared" si="11"/>
        <v>2.2846662465950924E-2</v>
      </c>
      <c r="H134" s="23">
        <f t="shared" si="11"/>
        <v>6.9710530737033156E-3</v>
      </c>
      <c r="I134" s="23">
        <f t="shared" si="11"/>
        <v>4.8200241143798506E-2</v>
      </c>
      <c r="L134" s="23">
        <f t="shared" si="15"/>
        <v>0.96859736828717935</v>
      </c>
      <c r="M134" s="23">
        <f t="shared" si="16"/>
        <v>0.95930556631638764</v>
      </c>
      <c r="N134" s="23">
        <f t="shared" si="17"/>
        <v>0.97448721117129555</v>
      </c>
      <c r="Q134" s="23">
        <f t="shared" si="12"/>
        <v>3.1906266044183056E-2</v>
      </c>
      <c r="R134" s="23">
        <f t="shared" si="13"/>
        <v>4.1545624697859371E-2</v>
      </c>
      <c r="S134" s="23">
        <f t="shared" si="14"/>
        <v>2.5843883598012707E-2</v>
      </c>
    </row>
    <row r="135" spans="1:19" x14ac:dyDescent="0.3">
      <c r="A135" s="11">
        <v>124</v>
      </c>
      <c r="B135" s="7">
        <v>3.1220000000000001E-2</v>
      </c>
      <c r="C135" s="7">
        <v>4.122E-2</v>
      </c>
      <c r="D135" s="19">
        <v>2.4979999999999999E-2</v>
      </c>
      <c r="G135" s="23">
        <f t="shared" si="11"/>
        <v>2.2102195102637019E-2</v>
      </c>
      <c r="H135" s="23">
        <f t="shared" si="11"/>
        <v>6.6792824334452527E-3</v>
      </c>
      <c r="I135" s="23">
        <f t="shared" si="11"/>
        <v>4.6912813804173878E-2</v>
      </c>
      <c r="L135" s="23">
        <f t="shared" si="15"/>
        <v>0.96741461189688394</v>
      </c>
      <c r="M135" s="23">
        <f t="shared" si="16"/>
        <v>0.95814539967301349</v>
      </c>
      <c r="N135" s="23">
        <f t="shared" si="17"/>
        <v>0.97329002284897759</v>
      </c>
      <c r="Q135" s="23">
        <f t="shared" si="12"/>
        <v>3.3128114410357977E-2</v>
      </c>
      <c r="R135" s="23">
        <f t="shared" si="13"/>
        <v>4.2755738338864105E-2</v>
      </c>
      <c r="S135" s="23">
        <f t="shared" si="14"/>
        <v>2.7073170450911663E-2</v>
      </c>
    </row>
    <row r="136" spans="1:19" x14ac:dyDescent="0.3">
      <c r="A136" s="13">
        <v>125</v>
      </c>
      <c r="B136" s="8">
        <v>3.1230000000000001E-2</v>
      </c>
      <c r="C136" s="8">
        <v>4.1230000000000003E-2</v>
      </c>
      <c r="D136" s="20">
        <v>2.4979999999999999E-2</v>
      </c>
      <c r="G136" s="23">
        <f t="shared" si="11"/>
        <v>2.1407090770692888E-2</v>
      </c>
      <c r="H136" s="23">
        <f t="shared" si="11"/>
        <v>6.4071653501691908E-3</v>
      </c>
      <c r="I136" s="23">
        <f t="shared" si="11"/>
        <v>4.5769491896596882E-2</v>
      </c>
      <c r="L136" s="23">
        <f t="shared" si="15"/>
        <v>0.96855043905294291</v>
      </c>
      <c r="M136" s="23">
        <f t="shared" si="16"/>
        <v>0.95925953334246106</v>
      </c>
      <c r="N136" s="23">
        <f t="shared" si="17"/>
        <v>0.97562879275693171</v>
      </c>
      <c r="Q136" s="23">
        <f t="shared" si="12"/>
        <v>3.195471793212655E-2</v>
      </c>
      <c r="R136" s="23">
        <f t="shared" si="13"/>
        <v>4.1593611575076725E-2</v>
      </c>
      <c r="S136" s="23">
        <f t="shared" si="14"/>
        <v>2.4673100204884335E-2</v>
      </c>
    </row>
    <row r="137" spans="1:19" x14ac:dyDescent="0.3">
      <c r="A137" s="11">
        <v>126</v>
      </c>
      <c r="B137" s="7">
        <v>3.125E-2</v>
      </c>
      <c r="C137" s="7">
        <v>4.1250000000000002E-2</v>
      </c>
      <c r="D137" s="19">
        <v>2.5000000000000001E-2</v>
      </c>
      <c r="G137" s="23">
        <f t="shared" si="11"/>
        <v>2.070812814008233E-2</v>
      </c>
      <c r="H137" s="23">
        <f t="shared" si="11"/>
        <v>6.138583726519189E-3</v>
      </c>
      <c r="I137" s="23">
        <f t="shared" si="11"/>
        <v>4.4544384322095204E-2</v>
      </c>
      <c r="L137" s="23">
        <f t="shared" si="15"/>
        <v>0.96734901355360892</v>
      </c>
      <c r="M137" s="23">
        <f t="shared" si="16"/>
        <v>0.95808105316918202</v>
      </c>
      <c r="N137" s="23">
        <f t="shared" si="17"/>
        <v>0.97323309646369993</v>
      </c>
      <c r="Q137" s="23">
        <f t="shared" si="12"/>
        <v>3.3195924599093443E-2</v>
      </c>
      <c r="R137" s="23">
        <f t="shared" si="13"/>
        <v>4.2822897941801649E-2</v>
      </c>
      <c r="S137" s="23">
        <f t="shared" si="14"/>
        <v>2.7131660776281121E-2</v>
      </c>
    </row>
    <row r="138" spans="1:19" x14ac:dyDescent="0.3">
      <c r="A138" s="11">
        <v>127</v>
      </c>
      <c r="B138" s="7">
        <v>3.1260000000000003E-2</v>
      </c>
      <c r="C138" s="7">
        <v>4.1259999999999998E-2</v>
      </c>
      <c r="D138" s="19">
        <v>2.5010000000000001E-2</v>
      </c>
      <c r="G138" s="23">
        <f t="shared" si="11"/>
        <v>2.0055894872095501E-2</v>
      </c>
      <c r="H138" s="23">
        <f t="shared" si="11"/>
        <v>5.888212408573356E-3</v>
      </c>
      <c r="I138" s="23">
        <f t="shared" si="11"/>
        <v>4.3404124087905012E-2</v>
      </c>
      <c r="L138" s="23">
        <f t="shared" si="15"/>
        <v>0.96850351400306545</v>
      </c>
      <c r="M138" s="23">
        <f t="shared" si="16"/>
        <v>0.95921350443357023</v>
      </c>
      <c r="N138" s="23">
        <f t="shared" si="17"/>
        <v>0.9744017062634629</v>
      </c>
      <c r="Q138" s="23">
        <f t="shared" si="12"/>
        <v>3.2003167847331662E-2</v>
      </c>
      <c r="R138" s="23">
        <f t="shared" si="13"/>
        <v>4.1641596517260765E-2</v>
      </c>
      <c r="S138" s="23">
        <f t="shared" si="14"/>
        <v>2.5931630936634826E-2</v>
      </c>
    </row>
    <row r="139" spans="1:19" x14ac:dyDescent="0.3">
      <c r="A139" s="11">
        <v>128</v>
      </c>
      <c r="B139" s="7">
        <v>3.1269999999999999E-2</v>
      </c>
      <c r="C139" s="7">
        <v>4.1270000000000001E-2</v>
      </c>
      <c r="D139" s="19">
        <v>2.5020000000000001E-2</v>
      </c>
      <c r="G139" s="23">
        <f t="shared" si="11"/>
        <v>1.9423828187513027E-2</v>
      </c>
      <c r="H139" s="23">
        <f t="shared" si="11"/>
        <v>5.64794444150837E-3</v>
      </c>
      <c r="I139" s="23">
        <f t="shared" si="11"/>
        <v>4.2292227867153226E-2</v>
      </c>
      <c r="L139" s="23">
        <f t="shared" si="15"/>
        <v>0.96848474283429298</v>
      </c>
      <c r="M139" s="23">
        <f t="shared" si="16"/>
        <v>0.95919509175396744</v>
      </c>
      <c r="N139" s="23">
        <f t="shared" si="17"/>
        <v>0.9743827056963551</v>
      </c>
      <c r="Q139" s="23">
        <f t="shared" si="12"/>
        <v>3.2022549656908254E-2</v>
      </c>
      <c r="R139" s="23">
        <f t="shared" si="13"/>
        <v>4.166079230239219E-2</v>
      </c>
      <c r="S139" s="23">
        <f t="shared" si="14"/>
        <v>2.5951130853600284E-2</v>
      </c>
    </row>
    <row r="140" spans="1:19" x14ac:dyDescent="0.3">
      <c r="A140" s="11">
        <v>129</v>
      </c>
      <c r="B140" s="7">
        <v>3.1289999999999998E-2</v>
      </c>
      <c r="C140" s="7">
        <v>4.129E-2</v>
      </c>
      <c r="D140" s="19">
        <v>2.503E-2</v>
      </c>
      <c r="G140" s="23">
        <f t="shared" si="11"/>
        <v>1.8787800913641396E-2</v>
      </c>
      <c r="H140" s="23">
        <f t="shared" si="11"/>
        <v>5.4106694137524922E-3</v>
      </c>
      <c r="I140" s="23">
        <f t="shared" si="11"/>
        <v>4.1208011870236802E-2</v>
      </c>
      <c r="L140" s="23">
        <f t="shared" si="15"/>
        <v>0.96725530787589475</v>
      </c>
      <c r="M140" s="23">
        <f t="shared" si="16"/>
        <v>0.95798913565578381</v>
      </c>
      <c r="N140" s="23">
        <f t="shared" si="17"/>
        <v>0.97436370577775844</v>
      </c>
      <c r="Q140" s="23">
        <f t="shared" si="12"/>
        <v>3.3292797821952991E-2</v>
      </c>
      <c r="R140" s="23">
        <f t="shared" si="13"/>
        <v>4.2918841727164848E-2</v>
      </c>
      <c r="S140" s="23">
        <f t="shared" si="14"/>
        <v>2.5970630485245935E-2</v>
      </c>
    </row>
    <row r="141" spans="1:19" x14ac:dyDescent="0.3">
      <c r="A141" s="13">
        <v>130</v>
      </c>
      <c r="B141" s="8">
        <v>3.1300000000000001E-2</v>
      </c>
      <c r="C141" s="8">
        <v>4.1300000000000003E-2</v>
      </c>
      <c r="D141" s="20">
        <v>2.504E-2</v>
      </c>
      <c r="G141" s="23">
        <f t="shared" ref="G141:I161" si="18">(1+B141)^(-$A141)</f>
        <v>1.8194817027138006E-2</v>
      </c>
      <c r="H141" s="23">
        <f t="shared" si="18"/>
        <v>5.1896385281625596E-3</v>
      </c>
      <c r="I141" s="23">
        <f t="shared" si="18"/>
        <v>4.0150808231468771E-2</v>
      </c>
      <c r="L141" s="23">
        <f t="shared" si="15"/>
        <v>0.968437823605378</v>
      </c>
      <c r="M141" s="23">
        <f t="shared" si="16"/>
        <v>0.95914906850007675</v>
      </c>
      <c r="N141" s="23">
        <f t="shared" si="17"/>
        <v>0.97434470650762905</v>
      </c>
      <c r="Q141" s="23">
        <f t="shared" ref="Q141:Q161" si="19">-LN(L141)</f>
        <v>3.2070996848073359E-2</v>
      </c>
      <c r="R141" s="23">
        <f t="shared" ref="R141:R161" si="20">-LN(M141)</f>
        <v>4.170877457257402E-2</v>
      </c>
      <c r="S141" s="23">
        <f t="shared" ref="S141:S161" si="21">-LN(N141)</f>
        <v>2.5990129831592681E-2</v>
      </c>
    </row>
    <row r="142" spans="1:19" x14ac:dyDescent="0.3">
      <c r="A142" s="11">
        <v>131</v>
      </c>
      <c r="B142" s="7">
        <v>3.1309999999999998E-2</v>
      </c>
      <c r="C142" s="7">
        <v>4.1309999999999999E-2</v>
      </c>
      <c r="D142" s="19">
        <v>2.5049999999999999E-2</v>
      </c>
      <c r="G142" s="23">
        <f t="shared" si="18"/>
        <v>1.7620207506051824E-2</v>
      </c>
      <c r="H142" s="23">
        <f t="shared" si="18"/>
        <v>4.9775414164521361E-3</v>
      </c>
      <c r="I142" s="23">
        <f t="shared" si="18"/>
        <v>3.9119964652316493E-2</v>
      </c>
      <c r="L142" s="23">
        <f t="shared" ref="L142:L161" si="22">G142/G141</f>
        <v>0.96841905471051792</v>
      </c>
      <c r="M142" s="23">
        <f t="shared" ref="M142:M161" si="23">H142/H141</f>
        <v>0.95913065802956443</v>
      </c>
      <c r="N142" s="23">
        <f t="shared" ref="N142:N161" si="24">I142/I141</f>
        <v>0.97432570788589157</v>
      </c>
      <c r="Q142" s="23">
        <f t="shared" si="19"/>
        <v>3.2090377624289498E-2</v>
      </c>
      <c r="R142" s="23">
        <f t="shared" si="20"/>
        <v>4.1727969344075043E-2</v>
      </c>
      <c r="S142" s="23">
        <f t="shared" si="21"/>
        <v>2.6009628892693787E-2</v>
      </c>
    </row>
    <row r="143" spans="1:19" x14ac:dyDescent="0.3">
      <c r="A143" s="11">
        <v>132</v>
      </c>
      <c r="B143" s="7">
        <v>3.1329999999999997E-2</v>
      </c>
      <c r="C143" s="7">
        <v>4.1329999999999999E-2</v>
      </c>
      <c r="D143" s="19">
        <v>2.5059999999999999E-2</v>
      </c>
      <c r="G143" s="23">
        <f t="shared" si="18"/>
        <v>1.7041588384981418E-2</v>
      </c>
      <c r="H143" s="23">
        <f t="shared" si="18"/>
        <v>4.7679731480111745E-3</v>
      </c>
      <c r="I143" s="23">
        <f t="shared" si="18"/>
        <v>3.8114844052294886E-2</v>
      </c>
      <c r="L143" s="23">
        <f t="shared" si="22"/>
        <v>0.96716161708812598</v>
      </c>
      <c r="M143" s="23">
        <f t="shared" si="23"/>
        <v>0.95789723260799375</v>
      </c>
      <c r="N143" s="23">
        <f t="shared" si="24"/>
        <v>0.97430670991257939</v>
      </c>
      <c r="Q143" s="23">
        <f t="shared" si="19"/>
        <v>3.3389665034633913E-2</v>
      </c>
      <c r="R143" s="23">
        <f t="shared" si="20"/>
        <v>4.3014779617201432E-2</v>
      </c>
      <c r="S143" s="23">
        <f t="shared" si="21"/>
        <v>2.6029127668490856E-2</v>
      </c>
    </row>
    <row r="144" spans="1:19" x14ac:dyDescent="0.3">
      <c r="A144" s="11">
        <v>133</v>
      </c>
      <c r="B144" s="7">
        <v>3.134E-2</v>
      </c>
      <c r="C144" s="7">
        <v>4.1340000000000002E-2</v>
      </c>
      <c r="D144" s="19">
        <v>2.5069999999999999E-2</v>
      </c>
      <c r="G144" s="23">
        <f t="shared" si="18"/>
        <v>1.6502599435544801E-2</v>
      </c>
      <c r="H144" s="23">
        <f t="shared" si="18"/>
        <v>4.5728898122389811E-3</v>
      </c>
      <c r="I144" s="23">
        <f t="shared" si="18"/>
        <v>3.7134824227344994E-2</v>
      </c>
      <c r="L144" s="23">
        <f t="shared" si="22"/>
        <v>0.96837214130159233</v>
      </c>
      <c r="M144" s="23">
        <f t="shared" si="23"/>
        <v>0.95908464042974595</v>
      </c>
      <c r="N144" s="23">
        <f t="shared" si="24"/>
        <v>0.97428771258763991</v>
      </c>
      <c r="Q144" s="23">
        <f t="shared" si="19"/>
        <v>3.2138822091644953E-2</v>
      </c>
      <c r="R144" s="23">
        <f t="shared" si="20"/>
        <v>4.1775948942469728E-2</v>
      </c>
      <c r="S144" s="23">
        <f t="shared" si="21"/>
        <v>2.6048626159013794E-2</v>
      </c>
    </row>
    <row r="145" spans="1:19" x14ac:dyDescent="0.3">
      <c r="A145" s="11">
        <v>134</v>
      </c>
      <c r="B145" s="7">
        <v>3.1350000000000003E-2</v>
      </c>
      <c r="C145" s="7">
        <v>4.1349999999999998E-2</v>
      </c>
      <c r="D145" s="19">
        <v>2.5080000000000002E-2</v>
      </c>
      <c r="G145" s="23">
        <f t="shared" si="18"/>
        <v>1.5980347854405202E-2</v>
      </c>
      <c r="H145" s="23">
        <f t="shared" si="18"/>
        <v>4.3857042023428081E-3</v>
      </c>
      <c r="I145" s="23">
        <f t="shared" si="18"/>
        <v>3.6179297515556735E-2</v>
      </c>
      <c r="L145" s="23">
        <f t="shared" si="22"/>
        <v>0.96835337468018967</v>
      </c>
      <c r="M145" s="23">
        <f t="shared" si="23"/>
        <v>0.95906623216785469</v>
      </c>
      <c r="N145" s="23">
        <f t="shared" si="24"/>
        <v>0.97426871591101716</v>
      </c>
      <c r="Q145" s="23">
        <f t="shared" si="19"/>
        <v>3.2158201834668304E-2</v>
      </c>
      <c r="R145" s="23">
        <f t="shared" si="20"/>
        <v>4.1795142700536206E-2</v>
      </c>
      <c r="S145" s="23">
        <f t="shared" si="21"/>
        <v>2.6068124364295939E-2</v>
      </c>
    </row>
    <row r="146" spans="1:19" x14ac:dyDescent="0.3">
      <c r="A146" s="13">
        <v>135</v>
      </c>
      <c r="B146" s="8">
        <v>3.1359999999999999E-2</v>
      </c>
      <c r="C146" s="8">
        <v>4.1360000000000001E-2</v>
      </c>
      <c r="D146" s="20">
        <v>2.5090000000000001E-2</v>
      </c>
      <c r="G146" s="23">
        <f t="shared" si="18"/>
        <v>1.5474323886410908E-2</v>
      </c>
      <c r="H146" s="23">
        <f t="shared" si="18"/>
        <v>4.2061000742643863E-3</v>
      </c>
      <c r="I146" s="23">
        <f t="shared" si="18"/>
        <v>3.5247670470084348E-2</v>
      </c>
      <c r="L146" s="23">
        <f t="shared" si="22"/>
        <v>0.96833460869534194</v>
      </c>
      <c r="M146" s="23">
        <f t="shared" si="23"/>
        <v>0.95904782452439929</v>
      </c>
      <c r="N146" s="23">
        <f t="shared" si="24"/>
        <v>0.97424971988270925</v>
      </c>
      <c r="Q146" s="23">
        <f t="shared" si="19"/>
        <v>3.2177581295902542E-2</v>
      </c>
      <c r="R146" s="23">
        <f t="shared" si="20"/>
        <v>4.1814336182166498E-2</v>
      </c>
      <c r="S146" s="23">
        <f t="shared" si="21"/>
        <v>2.6087622284315121E-2</v>
      </c>
    </row>
    <row r="147" spans="1:19" x14ac:dyDescent="0.3">
      <c r="A147" s="11">
        <v>136</v>
      </c>
      <c r="B147" s="7">
        <v>3.1370000000000002E-2</v>
      </c>
      <c r="C147" s="7">
        <v>4.1369999999999997E-2</v>
      </c>
      <c r="D147" s="19">
        <v>2.5100000000000001E-2</v>
      </c>
      <c r="G147" s="23">
        <f t="shared" si="18"/>
        <v>1.4984032984296047E-2</v>
      </c>
      <c r="H147" s="23">
        <f t="shared" si="18"/>
        <v>4.0337737041658646E-3</v>
      </c>
      <c r="I147" s="23">
        <f t="shared" si="18"/>
        <v>3.4339363539102809E-2</v>
      </c>
      <c r="L147" s="23">
        <f t="shared" si="22"/>
        <v>0.9683158433470932</v>
      </c>
      <c r="M147" s="23">
        <f t="shared" si="23"/>
        <v>0.95902941749937787</v>
      </c>
      <c r="N147" s="23">
        <f t="shared" si="24"/>
        <v>0.97423072450270309</v>
      </c>
      <c r="Q147" s="23">
        <f t="shared" si="19"/>
        <v>3.2196960475278494E-2</v>
      </c>
      <c r="R147" s="23">
        <f t="shared" si="20"/>
        <v>4.1833529387339578E-2</v>
      </c>
      <c r="S147" s="23">
        <f t="shared" si="21"/>
        <v>2.6107119919060697E-2</v>
      </c>
    </row>
    <row r="148" spans="1:19" x14ac:dyDescent="0.3">
      <c r="A148" s="11">
        <v>137</v>
      </c>
      <c r="B148" s="7">
        <v>3.1390000000000001E-2</v>
      </c>
      <c r="C148" s="7">
        <v>4.1390000000000003E-2</v>
      </c>
      <c r="D148" s="19">
        <v>2.511E-2</v>
      </c>
      <c r="G148" s="23">
        <f t="shared" si="18"/>
        <v>1.4489735701541946E-2</v>
      </c>
      <c r="H148" s="23">
        <f t="shared" si="18"/>
        <v>3.8633476048977912E-3</v>
      </c>
      <c r="I148" s="23">
        <f t="shared" si="18"/>
        <v>3.3453810752660955E-2</v>
      </c>
      <c r="L148" s="23">
        <f t="shared" si="22"/>
        <v>0.96701173287110709</v>
      </c>
      <c r="M148" s="23">
        <f t="shared" si="23"/>
        <v>0.95775020817551904</v>
      </c>
      <c r="N148" s="23">
        <f t="shared" si="24"/>
        <v>0.9742117297708951</v>
      </c>
      <c r="Q148" s="23">
        <f t="shared" si="19"/>
        <v>3.3544650333466694E-2</v>
      </c>
      <c r="R148" s="23">
        <f t="shared" si="20"/>
        <v>4.3168278042468311E-2</v>
      </c>
      <c r="S148" s="23">
        <f t="shared" si="21"/>
        <v>2.6126617268614889E-2</v>
      </c>
    </row>
    <row r="149" spans="1:19" x14ac:dyDescent="0.3">
      <c r="A149" s="11">
        <v>138</v>
      </c>
      <c r="B149" s="7">
        <v>3.1399999999999997E-2</v>
      </c>
      <c r="C149" s="7">
        <v>4.1399999999999999E-2</v>
      </c>
      <c r="D149" s="19">
        <v>2.512E-2</v>
      </c>
      <c r="G149" s="23">
        <f t="shared" si="18"/>
        <v>1.4029961014559073E-2</v>
      </c>
      <c r="H149" s="23">
        <f t="shared" si="18"/>
        <v>3.7048862552626393E-3</v>
      </c>
      <c r="I149" s="23">
        <f t="shared" si="18"/>
        <v>3.2590459416301273E-2</v>
      </c>
      <c r="L149" s="23">
        <f t="shared" si="22"/>
        <v>0.96826893903013389</v>
      </c>
      <c r="M149" s="23">
        <f t="shared" si="23"/>
        <v>0.95898340873229704</v>
      </c>
      <c r="N149" s="23">
        <f t="shared" si="24"/>
        <v>0.97419273568733844</v>
      </c>
      <c r="Q149" s="23">
        <f t="shared" si="19"/>
        <v>3.2245400716465249E-2</v>
      </c>
      <c r="R149" s="23">
        <f t="shared" si="20"/>
        <v>4.1881504840329688E-2</v>
      </c>
      <c r="S149" s="23">
        <f t="shared" si="21"/>
        <v>2.6146114332899012E-2</v>
      </c>
    </row>
    <row r="150" spans="1:19" x14ac:dyDescent="0.3">
      <c r="A150" s="11">
        <v>139</v>
      </c>
      <c r="B150" s="7">
        <v>3.141E-2</v>
      </c>
      <c r="C150" s="7">
        <v>4.1410000000000002E-2</v>
      </c>
      <c r="D150" s="19">
        <v>2.513E-2</v>
      </c>
      <c r="G150" s="23">
        <f t="shared" si="18"/>
        <v>1.35845122209854E-2</v>
      </c>
      <c r="H150" s="23">
        <f t="shared" si="18"/>
        <v>3.5528562622839811E-3</v>
      </c>
      <c r="I150" s="23">
        <f t="shared" si="18"/>
        <v>3.1748769811288012E-2</v>
      </c>
      <c r="L150" s="23">
        <f t="shared" si="22"/>
        <v>0.96825017595477103</v>
      </c>
      <c r="M150" s="23">
        <f t="shared" si="23"/>
        <v>0.95896500391538175</v>
      </c>
      <c r="N150" s="23">
        <f t="shared" si="24"/>
        <v>0.97417374225193465</v>
      </c>
      <c r="Q150" s="23">
        <f t="shared" si="19"/>
        <v>3.2264778862767303E-2</v>
      </c>
      <c r="R150" s="23">
        <f t="shared" si="20"/>
        <v>4.1900697032147244E-2</v>
      </c>
      <c r="S150" s="23">
        <f t="shared" si="21"/>
        <v>2.6165611111990061E-2</v>
      </c>
    </row>
    <row r="151" spans="1:19" x14ac:dyDescent="0.3">
      <c r="A151" s="13">
        <v>140</v>
      </c>
      <c r="B151" s="8">
        <v>3.1419999999999997E-2</v>
      </c>
      <c r="C151" s="8">
        <v>4.1419999999999998E-2</v>
      </c>
      <c r="D151" s="20">
        <v>2.5139999999999999E-2</v>
      </c>
      <c r="G151" s="23">
        <f t="shared" si="18"/>
        <v>1.3152951469646502E-2</v>
      </c>
      <c r="H151" s="23">
        <f t="shared" si="18"/>
        <v>3.4069994319991417E-3</v>
      </c>
      <c r="I151" s="23">
        <f t="shared" si="18"/>
        <v>3.0928214901328882E-2</v>
      </c>
      <c r="L151" s="23">
        <f t="shared" si="22"/>
        <v>0.96823141351573727</v>
      </c>
      <c r="M151" s="23">
        <f t="shared" si="23"/>
        <v>0.9589465997166251</v>
      </c>
      <c r="N151" s="23">
        <f t="shared" si="24"/>
        <v>0.97415474946473712</v>
      </c>
      <c r="Q151" s="23">
        <f t="shared" si="19"/>
        <v>3.2284156727381524E-2</v>
      </c>
      <c r="R151" s="23">
        <f t="shared" si="20"/>
        <v>4.1919888947689506E-2</v>
      </c>
      <c r="S151" s="23">
        <f t="shared" si="21"/>
        <v>2.6185107605809121E-2</v>
      </c>
    </row>
    <row r="152" spans="1:19" x14ac:dyDescent="0.3">
      <c r="A152" s="11">
        <v>141</v>
      </c>
      <c r="B152" s="7">
        <v>3.143E-2</v>
      </c>
      <c r="C152" s="7">
        <v>4.1430000000000002E-2</v>
      </c>
      <c r="D152" s="19">
        <v>2.5139999999999999E-2</v>
      </c>
      <c r="G152" s="23">
        <f t="shared" si="18"/>
        <v>1.2734854020280243E-2</v>
      </c>
      <c r="H152" s="23">
        <f t="shared" si="18"/>
        <v>3.2670678195638701E-3</v>
      </c>
      <c r="I152" s="23">
        <f t="shared" si="18"/>
        <v>3.0169747450425194E-2</v>
      </c>
      <c r="L152" s="23">
        <f t="shared" si="22"/>
        <v>0.96821265171310666</v>
      </c>
      <c r="M152" s="23">
        <f t="shared" si="23"/>
        <v>0.95892819613616331</v>
      </c>
      <c r="N152" s="23">
        <f t="shared" si="24"/>
        <v>0.97547652028015686</v>
      </c>
      <c r="Q152" s="23">
        <f t="shared" si="19"/>
        <v>3.2303534310207785E-2</v>
      </c>
      <c r="R152" s="23">
        <f t="shared" si="20"/>
        <v>4.1939080586791438E-2</v>
      </c>
      <c r="S152" s="23">
        <f t="shared" si="21"/>
        <v>2.4829188629293349E-2</v>
      </c>
    </row>
    <row r="153" spans="1:19" x14ac:dyDescent="0.3">
      <c r="A153" s="11">
        <v>142</v>
      </c>
      <c r="B153" s="7">
        <v>3.1440000000000003E-2</v>
      </c>
      <c r="C153" s="7">
        <v>4.1439999999999998E-2</v>
      </c>
      <c r="D153" s="19">
        <v>2.5149999999999999E-2</v>
      </c>
      <c r="G153" s="23">
        <f t="shared" si="18"/>
        <v>1.2329807859441206E-2</v>
      </c>
      <c r="H153" s="23">
        <f t="shared" si="18"/>
        <v>3.1328233271430898E-3</v>
      </c>
      <c r="I153" s="23">
        <f t="shared" si="18"/>
        <v>2.9389143096751693E-2</v>
      </c>
      <c r="L153" s="23">
        <f t="shared" si="22"/>
        <v>0.9681938905468408</v>
      </c>
      <c r="M153" s="23">
        <f t="shared" si="23"/>
        <v>0.95890979317389835</v>
      </c>
      <c r="N153" s="23">
        <f t="shared" si="24"/>
        <v>0.97412625495270766</v>
      </c>
      <c r="Q153" s="23">
        <f t="shared" si="19"/>
        <v>3.2322911611262092E-2</v>
      </c>
      <c r="R153" s="23">
        <f t="shared" si="20"/>
        <v>4.1958271949532305E-2</v>
      </c>
      <c r="S153" s="23">
        <f t="shared" si="21"/>
        <v>2.6214358532104548E-2</v>
      </c>
    </row>
    <row r="154" spans="1:19" x14ac:dyDescent="0.3">
      <c r="A154" s="11">
        <v>143</v>
      </c>
      <c r="B154" s="7">
        <v>3.1449999999999999E-2</v>
      </c>
      <c r="C154" s="7">
        <v>4.1450000000000001E-2</v>
      </c>
      <c r="D154" s="19">
        <v>2.5159999999999998E-2</v>
      </c>
      <c r="G154" s="23">
        <f t="shared" si="18"/>
        <v>1.1937413327397018E-2</v>
      </c>
      <c r="H154" s="23">
        <f t="shared" si="18"/>
        <v>3.0040373173881095E-3</v>
      </c>
      <c r="I154" s="23">
        <f t="shared" si="18"/>
        <v>2.8628177765629138E-2</v>
      </c>
      <c r="L154" s="23">
        <f t="shared" si="22"/>
        <v>0.96817513001682975</v>
      </c>
      <c r="M154" s="23">
        <f t="shared" si="23"/>
        <v>0.95889139082974595</v>
      </c>
      <c r="N154" s="23">
        <f t="shared" si="24"/>
        <v>0.97410726373962697</v>
      </c>
      <c r="Q154" s="23">
        <f t="shared" si="19"/>
        <v>3.2342288630634326E-2</v>
      </c>
      <c r="R154" s="23">
        <f t="shared" si="20"/>
        <v>4.1977463035976985E-2</v>
      </c>
      <c r="S154" s="23">
        <f t="shared" si="21"/>
        <v>2.623385436040139E-2</v>
      </c>
    </row>
    <row r="155" spans="1:19" x14ac:dyDescent="0.3">
      <c r="A155" s="11">
        <v>144</v>
      </c>
      <c r="B155" s="7">
        <v>3.1460000000000002E-2</v>
      </c>
      <c r="C155" s="7">
        <v>4.1459999999999997E-2</v>
      </c>
      <c r="D155" s="19">
        <v>2.5170000000000001E-2</v>
      </c>
      <c r="G155" s="23">
        <f t="shared" si="18"/>
        <v>1.1557282755711842E-2</v>
      </c>
      <c r="H155" s="23">
        <f t="shared" si="18"/>
        <v>2.8804902419031805E-3</v>
      </c>
      <c r="I155" s="23">
        <f t="shared" si="18"/>
        <v>2.7886372243858631E-2</v>
      </c>
      <c r="L155" s="23">
        <f t="shared" si="22"/>
        <v>0.96815637012310229</v>
      </c>
      <c r="M155" s="23">
        <f t="shared" si="23"/>
        <v>0.95887298910376118</v>
      </c>
      <c r="N155" s="23">
        <f t="shared" si="24"/>
        <v>0.97408827317465119</v>
      </c>
      <c r="Q155" s="23">
        <f t="shared" si="19"/>
        <v>3.2361665368271134E-2</v>
      </c>
      <c r="R155" s="23">
        <f t="shared" si="20"/>
        <v>4.199665384604509E-2</v>
      </c>
      <c r="S155" s="23">
        <f t="shared" si="21"/>
        <v>2.6253349903447819E-2</v>
      </c>
    </row>
    <row r="156" spans="1:19" x14ac:dyDescent="0.3">
      <c r="A156" s="13">
        <v>145</v>
      </c>
      <c r="B156" s="8">
        <v>3.1480000000000001E-2</v>
      </c>
      <c r="C156" s="8">
        <v>4.1480000000000003E-2</v>
      </c>
      <c r="D156" s="20">
        <v>2.5180000000000001E-2</v>
      </c>
      <c r="G156" s="23">
        <f t="shared" si="18"/>
        <v>1.1173322128876426E-2</v>
      </c>
      <c r="H156" s="23">
        <f t="shared" si="18"/>
        <v>2.7581285881796789E-3</v>
      </c>
      <c r="I156" s="23">
        <f t="shared" si="18"/>
        <v>2.7163258624229938E-2</v>
      </c>
      <c r="L156" s="23">
        <f t="shared" si="22"/>
        <v>0.96677760378877509</v>
      </c>
      <c r="M156" s="23">
        <f t="shared" si="23"/>
        <v>0.95752054565452871</v>
      </c>
      <c r="N156" s="23">
        <f t="shared" si="24"/>
        <v>0.97406928325759756</v>
      </c>
      <c r="Q156" s="23">
        <f t="shared" si="19"/>
        <v>3.3786795720285714E-2</v>
      </c>
      <c r="R156" s="23">
        <f t="shared" si="20"/>
        <v>4.3408100554906112E-2</v>
      </c>
      <c r="S156" s="23">
        <f t="shared" si="21"/>
        <v>2.6272845161407349E-2</v>
      </c>
    </row>
    <row r="157" spans="1:19" x14ac:dyDescent="0.3">
      <c r="A157" s="11">
        <v>146</v>
      </c>
      <c r="B157" s="7">
        <v>3.1489999999999997E-2</v>
      </c>
      <c r="C157" s="7">
        <v>4.1489999999999999E-2</v>
      </c>
      <c r="D157" s="19">
        <v>2.5190000000000001E-2</v>
      </c>
      <c r="G157" s="23">
        <f t="shared" si="18"/>
        <v>1.0816999073861694E-2</v>
      </c>
      <c r="H157" s="23">
        <f t="shared" si="18"/>
        <v>2.6445681430901651E-3</v>
      </c>
      <c r="I157" s="23">
        <f t="shared" si="18"/>
        <v>2.6458380048619348E-2</v>
      </c>
      <c r="L157" s="23">
        <f t="shared" si="22"/>
        <v>0.96810947980333906</v>
      </c>
      <c r="M157" s="23">
        <f t="shared" si="23"/>
        <v>0.95882699393487603</v>
      </c>
      <c r="N157" s="23">
        <f t="shared" si="24"/>
        <v>0.97405029398859277</v>
      </c>
      <c r="Q157" s="23">
        <f t="shared" si="19"/>
        <v>3.2410099130374813E-2</v>
      </c>
      <c r="R157" s="23">
        <f t="shared" si="20"/>
        <v>4.2044622943714985E-2</v>
      </c>
      <c r="S157" s="23">
        <f t="shared" si="21"/>
        <v>2.6292340134125843E-2</v>
      </c>
    </row>
    <row r="158" spans="1:19" x14ac:dyDescent="0.3">
      <c r="A158" s="11">
        <v>147</v>
      </c>
      <c r="B158" s="7">
        <v>3.15E-2</v>
      </c>
      <c r="C158" s="7">
        <v>4.1500000000000002E-2</v>
      </c>
      <c r="D158" s="19">
        <v>2.52E-2</v>
      </c>
      <c r="G158" s="23">
        <f t="shared" si="18"/>
        <v>1.047183644525233E-2</v>
      </c>
      <c r="H158" s="23">
        <f t="shared" si="18"/>
        <v>2.5356346641138713E-3</v>
      </c>
      <c r="I158" s="23">
        <f t="shared" si="18"/>
        <v>2.5771290456667848E-2</v>
      </c>
      <c r="L158" s="23">
        <f t="shared" si="22"/>
        <v>0.96809072218158743</v>
      </c>
      <c r="M158" s="23">
        <f t="shared" si="23"/>
        <v>0.95880859441609789</v>
      </c>
      <c r="N158" s="23">
        <f t="shared" si="24"/>
        <v>0.97403130536756521</v>
      </c>
      <c r="Q158" s="23">
        <f t="shared" si="19"/>
        <v>3.2429474835152641E-2</v>
      </c>
      <c r="R158" s="23">
        <f t="shared" si="20"/>
        <v>4.2063812740661254E-2</v>
      </c>
      <c r="S158" s="23">
        <f t="shared" si="21"/>
        <v>2.6311834821652728E-2</v>
      </c>
    </row>
    <row r="159" spans="1:19" x14ac:dyDescent="0.3">
      <c r="A159" s="11">
        <v>148</v>
      </c>
      <c r="B159" s="7">
        <v>3.1510000000000003E-2</v>
      </c>
      <c r="C159" s="7">
        <v>4.1509999999999998E-2</v>
      </c>
      <c r="D159" s="19">
        <v>2.521E-2</v>
      </c>
      <c r="G159" s="23">
        <f t="shared" si="18"/>
        <v>1.013749128676638E-2</v>
      </c>
      <c r="H159" s="23">
        <f t="shared" si="18"/>
        <v>2.4311416553612552E-3</v>
      </c>
      <c r="I159" s="23">
        <f t="shared" si="18"/>
        <v>2.5101554339943013E-2</v>
      </c>
      <c r="L159" s="23">
        <f t="shared" si="22"/>
        <v>0.96807196519598682</v>
      </c>
      <c r="M159" s="23">
        <f t="shared" si="23"/>
        <v>0.95879019551535705</v>
      </c>
      <c r="N159" s="23">
        <f t="shared" si="24"/>
        <v>0.97401231739439131</v>
      </c>
      <c r="Q159" s="23">
        <f t="shared" si="19"/>
        <v>3.2448850258223728E-2</v>
      </c>
      <c r="R159" s="23">
        <f t="shared" si="20"/>
        <v>4.2083002261261722E-2</v>
      </c>
      <c r="S159" s="23">
        <f t="shared" si="21"/>
        <v>2.6331329224090781E-2</v>
      </c>
    </row>
    <row r="160" spans="1:19" x14ac:dyDescent="0.3">
      <c r="A160" s="11">
        <v>149</v>
      </c>
      <c r="B160" s="7">
        <v>3.1519999999999999E-2</v>
      </c>
      <c r="C160" s="7">
        <v>4.1520000000000001E-2</v>
      </c>
      <c r="D160" s="19">
        <v>2.5219999999999999E-2</v>
      </c>
      <c r="G160" s="23">
        <f t="shared" si="18"/>
        <v>9.8136309698072938E-3</v>
      </c>
      <c r="H160" s="23">
        <f t="shared" si="18"/>
        <v>2.3309100542375462E-3</v>
      </c>
      <c r="I160" s="23">
        <f t="shared" si="18"/>
        <v>2.4448746501473176E-2</v>
      </c>
      <c r="L160" s="23">
        <f t="shared" si="22"/>
        <v>0.96805320884646695</v>
      </c>
      <c r="M160" s="23">
        <f t="shared" si="23"/>
        <v>0.9587717972325166</v>
      </c>
      <c r="N160" s="23">
        <f t="shared" si="24"/>
        <v>0.97399333006916422</v>
      </c>
      <c r="Q160" s="23">
        <f t="shared" si="19"/>
        <v>3.2468225399637021E-2</v>
      </c>
      <c r="R160" s="23">
        <f t="shared" si="20"/>
        <v>4.210219150563619E-2</v>
      </c>
      <c r="S160" s="23">
        <f t="shared" si="21"/>
        <v>2.6350823341320283E-2</v>
      </c>
    </row>
    <row r="161" spans="1:19" x14ac:dyDescent="0.3">
      <c r="A161" s="13">
        <v>150</v>
      </c>
      <c r="B161" s="8">
        <v>3.1530000000000002E-2</v>
      </c>
      <c r="C161" s="8">
        <v>4.1529999999999997E-2</v>
      </c>
      <c r="D161" s="20">
        <v>2.5219999999999999E-2</v>
      </c>
      <c r="G161" s="23">
        <f t="shared" si="18"/>
        <v>9.4999328891068758E-3</v>
      </c>
      <c r="H161" s="23">
        <f t="shared" si="18"/>
        <v>2.2347679385867052E-3</v>
      </c>
      <c r="I161" s="23">
        <f t="shared" si="18"/>
        <v>2.3847317162631602E-2</v>
      </c>
      <c r="L161" s="23">
        <f t="shared" si="22"/>
        <v>0.96803445313304071</v>
      </c>
      <c r="M161" s="23">
        <f t="shared" si="23"/>
        <v>0.95875339956766825</v>
      </c>
      <c r="N161" s="23">
        <f t="shared" si="24"/>
        <v>0.97540040186496535</v>
      </c>
      <c r="Q161" s="23">
        <f t="shared" si="19"/>
        <v>3.2487600259355563E-2</v>
      </c>
      <c r="R161" s="23">
        <f t="shared" si="20"/>
        <v>4.2121380473666037E-2</v>
      </c>
      <c r="S161" s="23">
        <f t="shared" si="21"/>
        <v>2.4907223706100181E-2</v>
      </c>
    </row>
    <row r="162" spans="1:19" x14ac:dyDescent="0.3">
      <c r="C162" s="18"/>
    </row>
    <row r="163" spans="1:19" x14ac:dyDescent="0.3">
      <c r="C163" s="18"/>
    </row>
    <row r="164" spans="1:19" x14ac:dyDescent="0.3">
      <c r="C164" s="18"/>
    </row>
    <row r="165" spans="1:19" x14ac:dyDescent="0.3">
      <c r="C165" s="18"/>
    </row>
    <row r="166" spans="1:19" x14ac:dyDescent="0.3">
      <c r="C166" s="18"/>
    </row>
    <row r="167" spans="1:19" x14ac:dyDescent="0.3">
      <c r="C167" s="18"/>
    </row>
    <row r="168" spans="1:19" x14ac:dyDescent="0.3">
      <c r="C168" s="18"/>
    </row>
    <row r="169" spans="1:19" x14ac:dyDescent="0.3">
      <c r="C169" s="18"/>
    </row>
    <row r="170" spans="1:19" x14ac:dyDescent="0.3">
      <c r="C170" s="18"/>
    </row>
    <row r="171" spans="1:19" x14ac:dyDescent="0.3">
      <c r="C171" s="18"/>
    </row>
  </sheetData>
  <mergeCells count="3">
    <mergeCell ref="G1:I1"/>
    <mergeCell ref="L1:N1"/>
    <mergeCell ref="Q1:S1"/>
  </mergeCells>
  <hyperlinks>
    <hyperlink ref="A3" location="Main_Menu!D10" display="Main menu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D452-C87C-408F-8FCB-96206894331F}">
  <dimension ref="B2:D20"/>
  <sheetViews>
    <sheetView topLeftCell="B1" workbookViewId="0">
      <selection activeCell="C5" sqref="C5"/>
    </sheetView>
  </sheetViews>
  <sheetFormatPr defaultRowHeight="14.4" x14ac:dyDescent="0.3"/>
  <cols>
    <col min="2" max="2" width="29.109375" customWidth="1"/>
    <col min="3" max="3" width="14.88671875" customWidth="1"/>
    <col min="5" max="5" width="12.33203125" customWidth="1"/>
  </cols>
  <sheetData>
    <row r="2" spans="2:4" ht="15" thickBot="1" x14ac:dyDescent="0.35"/>
    <row r="3" spans="2:4" ht="15" thickBot="1" x14ac:dyDescent="0.35">
      <c r="B3" s="75" t="s">
        <v>48</v>
      </c>
      <c r="C3" s="76"/>
    </row>
    <row r="4" spans="2:4" x14ac:dyDescent="0.3">
      <c r="B4" s="29" t="s">
        <v>33</v>
      </c>
      <c r="C4" s="30">
        <v>70000</v>
      </c>
    </row>
    <row r="5" spans="2:4" x14ac:dyDescent="0.3">
      <c r="B5" s="31" t="s">
        <v>39</v>
      </c>
      <c r="C5" s="36">
        <v>0.8</v>
      </c>
    </row>
    <row r="6" spans="2:4" x14ac:dyDescent="0.3">
      <c r="B6" s="31" t="s">
        <v>40</v>
      </c>
      <c r="C6" s="36">
        <v>0.2</v>
      </c>
    </row>
    <row r="7" spans="2:4" x14ac:dyDescent="0.3">
      <c r="B7" s="31" t="s">
        <v>41</v>
      </c>
      <c r="C7" s="37">
        <v>0.2</v>
      </c>
    </row>
    <row r="8" spans="2:4" x14ac:dyDescent="0.3">
      <c r="B8" s="31" t="s">
        <v>42</v>
      </c>
      <c r="C8" s="32">
        <v>0.1</v>
      </c>
    </row>
    <row r="9" spans="2:4" x14ac:dyDescent="0.3">
      <c r="B9" s="31" t="s">
        <v>34</v>
      </c>
      <c r="C9" s="32">
        <v>50</v>
      </c>
    </row>
    <row r="10" spans="2:4" x14ac:dyDescent="0.3">
      <c r="B10" s="31" t="s">
        <v>35</v>
      </c>
      <c r="C10" s="36">
        <v>0.02</v>
      </c>
    </row>
    <row r="11" spans="2:4" x14ac:dyDescent="0.3">
      <c r="B11" s="31" t="s">
        <v>36</v>
      </c>
      <c r="C11" s="38">
        <v>20</v>
      </c>
      <c r="D11" s="24"/>
    </row>
    <row r="12" spans="2:4" x14ac:dyDescent="0.3">
      <c r="B12" s="31" t="s">
        <v>43</v>
      </c>
      <c r="C12" s="41">
        <v>0.15</v>
      </c>
      <c r="D12" s="24"/>
    </row>
    <row r="13" spans="2:4" x14ac:dyDescent="0.3">
      <c r="B13" s="31" t="s">
        <v>44</v>
      </c>
      <c r="C13" s="38">
        <v>50</v>
      </c>
      <c r="D13" s="24"/>
    </row>
    <row r="14" spans="2:4" x14ac:dyDescent="0.3">
      <c r="B14" s="31" t="s">
        <v>37</v>
      </c>
      <c r="C14" s="39">
        <v>2.1999999999999999E-2</v>
      </c>
    </row>
    <row r="15" spans="2:4" ht="15" thickBot="1" x14ac:dyDescent="0.35">
      <c r="B15" s="33" t="s">
        <v>38</v>
      </c>
      <c r="C15" s="40">
        <v>1.4E-2</v>
      </c>
    </row>
    <row r="16" spans="2:4" ht="15" thickBot="1" x14ac:dyDescent="0.35">
      <c r="C16" s="25"/>
    </row>
    <row r="17" spans="2:3" ht="15" thickBot="1" x14ac:dyDescent="0.35">
      <c r="B17" s="73" t="s">
        <v>49</v>
      </c>
      <c r="C17" s="74"/>
    </row>
    <row r="18" spans="2:3" x14ac:dyDescent="0.3">
      <c r="B18" s="29" t="s">
        <v>45</v>
      </c>
      <c r="C18" s="30" t="s">
        <v>47</v>
      </c>
    </row>
    <row r="19" spans="2:3" x14ac:dyDescent="0.3">
      <c r="B19" s="31" t="s">
        <v>46</v>
      </c>
      <c r="C19" s="32">
        <v>100</v>
      </c>
    </row>
    <row r="20" spans="2:3" ht="15" thickBot="1" x14ac:dyDescent="0.35">
      <c r="B20" s="33" t="s">
        <v>32</v>
      </c>
      <c r="C20" s="34">
        <v>60</v>
      </c>
    </row>
  </sheetData>
  <mergeCells count="2">
    <mergeCell ref="B17:C17"/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3126-F20D-45CA-BC7D-AAAD6494E8F5}">
  <dimension ref="A1:AA53"/>
  <sheetViews>
    <sheetView tabSelected="1" topLeftCell="S2" workbookViewId="0">
      <selection activeCell="V12" sqref="V12"/>
    </sheetView>
  </sheetViews>
  <sheetFormatPr defaultRowHeight="14.4" x14ac:dyDescent="0.3"/>
  <cols>
    <col min="1" max="1" width="12.88671875" customWidth="1"/>
    <col min="2" max="3" width="23.44140625" customWidth="1"/>
    <col min="4" max="4" width="22.109375" customWidth="1"/>
    <col min="5" max="5" width="22.6640625" customWidth="1"/>
    <col min="6" max="6" width="19.109375" customWidth="1"/>
    <col min="7" max="7" width="19" customWidth="1"/>
    <col min="9" max="9" width="24.21875" customWidth="1"/>
    <col min="10" max="10" width="22.21875" customWidth="1"/>
    <col min="12" max="12" width="17.44140625" customWidth="1"/>
    <col min="13" max="13" width="14.5546875" customWidth="1"/>
    <col min="14" max="14" width="15.6640625" customWidth="1"/>
    <col min="15" max="15" width="16.44140625" customWidth="1"/>
    <col min="16" max="16" width="17.6640625" customWidth="1"/>
    <col min="17" max="17" width="17.21875" customWidth="1"/>
    <col min="18" max="18" width="18" customWidth="1"/>
    <col min="21" max="22" width="10.77734375" bestFit="1" customWidth="1"/>
  </cols>
  <sheetData>
    <row r="1" spans="1:27" ht="15" thickBot="1" x14ac:dyDescent="0.35">
      <c r="A1" s="44"/>
      <c r="B1" s="77" t="s">
        <v>50</v>
      </c>
      <c r="C1" s="77"/>
      <c r="D1" s="77"/>
      <c r="E1" s="77"/>
      <c r="F1" s="77"/>
      <c r="G1" s="77"/>
      <c r="I1" s="78" t="s">
        <v>57</v>
      </c>
      <c r="J1" s="79"/>
      <c r="L1" s="80" t="s">
        <v>59</v>
      </c>
      <c r="M1" s="81"/>
      <c r="N1" s="81"/>
      <c r="O1" s="81"/>
      <c r="P1" s="81"/>
      <c r="Q1" s="81"/>
      <c r="R1" s="82"/>
      <c r="T1" t="s">
        <v>72</v>
      </c>
    </row>
    <row r="2" spans="1:27" ht="49.8" customHeight="1" thickBot="1" x14ac:dyDescent="0.35">
      <c r="A2" s="27"/>
      <c r="B2" s="51" t="s">
        <v>53</v>
      </c>
      <c r="C2" s="52" t="s">
        <v>54</v>
      </c>
      <c r="D2" s="52" t="s">
        <v>51</v>
      </c>
      <c r="E2" s="52" t="s">
        <v>55</v>
      </c>
      <c r="F2" s="53" t="s">
        <v>52</v>
      </c>
      <c r="G2" s="54" t="s">
        <v>56</v>
      </c>
      <c r="H2" s="43"/>
      <c r="I2" s="61" t="s">
        <v>70</v>
      </c>
      <c r="J2" s="62" t="s">
        <v>71</v>
      </c>
      <c r="L2" s="66" t="s">
        <v>58</v>
      </c>
      <c r="M2" s="67" t="s">
        <v>60</v>
      </c>
      <c r="N2" s="67" t="s">
        <v>61</v>
      </c>
      <c r="O2" s="67" t="s">
        <v>73</v>
      </c>
      <c r="P2" s="67" t="s">
        <v>62</v>
      </c>
      <c r="Q2" s="67" t="s">
        <v>63</v>
      </c>
      <c r="R2" s="68" t="s">
        <v>64</v>
      </c>
      <c r="T2" t="s">
        <v>52</v>
      </c>
      <c r="U2" t="s">
        <v>65</v>
      </c>
      <c r="V2" t="s">
        <v>66</v>
      </c>
    </row>
    <row r="3" spans="1:27" x14ac:dyDescent="0.3">
      <c r="A3" s="55">
        <v>0</v>
      </c>
      <c r="B3" s="45">
        <f>DATA!$C$4*DATA!$C5</f>
        <v>56000</v>
      </c>
      <c r="C3" s="48">
        <f>B3*(1-DATA!$C$14)</f>
        <v>54768</v>
      </c>
      <c r="D3" s="48">
        <f>DATA!$C$4*DATA!$C6</f>
        <v>14000</v>
      </c>
      <c r="E3" s="48">
        <f>D3*(1-DATA!$C$14)</f>
        <v>13692</v>
      </c>
      <c r="F3" s="48">
        <f xml:space="preserve"> B3+D3</f>
        <v>70000</v>
      </c>
      <c r="G3" s="35">
        <f>C3+E3</f>
        <v>68460</v>
      </c>
      <c r="I3" s="45">
        <v>1</v>
      </c>
      <c r="J3" s="26">
        <v>1</v>
      </c>
      <c r="L3" s="45">
        <f>(G3-DATA!$C$11)*'BASE CASE'!I3*(1-'BASE CASE'!J3)</f>
        <v>0</v>
      </c>
      <c r="M3" s="48">
        <v>0</v>
      </c>
      <c r="N3" s="48">
        <v>0</v>
      </c>
      <c r="O3" s="48">
        <v>0</v>
      </c>
      <c r="P3" s="48">
        <v>0</v>
      </c>
      <c r="Q3" s="48">
        <f>SUM(L3:P3)</f>
        <v>0</v>
      </c>
      <c r="R3" s="35">
        <f>Q3*'EIOPA RATES'!G12</f>
        <v>0</v>
      </c>
      <c r="T3">
        <v>0</v>
      </c>
      <c r="U3">
        <v>0</v>
      </c>
      <c r="V3">
        <v>0</v>
      </c>
    </row>
    <row r="4" spans="1:27" x14ac:dyDescent="0.3">
      <c r="A4" s="56">
        <v>1</v>
      </c>
      <c r="B4" s="46">
        <f>$B3*EXP('EIOPA RATES'!Q12)</f>
        <v>57200.639999999992</v>
      </c>
      <c r="C4" s="49">
        <f>B4*(1-DATA!$C$14)</f>
        <v>55942.22591999999</v>
      </c>
      <c r="D4" s="49">
        <f>$D3*EXP('EIOPA RATES'!Q12)</f>
        <v>14300.159999999998</v>
      </c>
      <c r="E4" s="49">
        <f>D4*(1-DATA!$C$14)</f>
        <v>13985.556479999997</v>
      </c>
      <c r="F4" s="49">
        <f t="shared" ref="F4:F53" si="0" xml:space="preserve"> B4+D4</f>
        <v>71500.799999999988</v>
      </c>
      <c r="G4" s="26">
        <f t="shared" ref="G4:G53" si="1">C4+E4</f>
        <v>69927.782399999982</v>
      </c>
      <c r="I4" s="46">
        <f>'MORTALITY RATES MALE'!B64/'MORTALITY RATES MALE'!$B$63</f>
        <v>0.99405488784626261</v>
      </c>
      <c r="J4" s="59">
        <f>(1-DATA!$C$12)*'BASE CASE'!$J3</f>
        <v>0.85</v>
      </c>
      <c r="L4" s="63">
        <f>(G4-DATA!$C$11*DATA!$C$10)*'BASE CASE'!I4*J3*DATA!$C$12</f>
        <v>10426.748440352207</v>
      </c>
      <c r="M4" s="49">
        <f>MAX(G4,DATA!$C$4)*I3*(1-'MORTALITY RATES MALE'!B64/'MORTALITY RATES MALE'!B63)</f>
        <v>416.15785076161706</v>
      </c>
      <c r="N4" s="49">
        <v>0</v>
      </c>
      <c r="O4" s="65">
        <f>G4*DATA!$C$15*J4*I4</f>
        <v>827.19344130254103</v>
      </c>
      <c r="P4" s="49">
        <f>DATA!$C$13*((1+DATA!$C$10)^'BASE CASE'!A4)*'BASE CASE'!I4*'BASE CASE'!J4</f>
        <v>43.092279388135488</v>
      </c>
      <c r="Q4" s="49">
        <f t="shared" ref="Q4:Q53" si="2">SUM(L4:P4)</f>
        <v>11713.192011804502</v>
      </c>
      <c r="R4" s="26">
        <f>Q4*'EIOPA RATES'!G12</f>
        <v>11467.332405040437</v>
      </c>
      <c r="T4">
        <f>F4-G4</f>
        <v>1573.0176000000065</v>
      </c>
      <c r="U4" s="42">
        <f>T4*I4*J4</f>
        <v>1329.1159588559731</v>
      </c>
      <c r="V4" s="42">
        <f>U4*'EIOPA RATES'!G12</f>
        <v>1301.2178481907633</v>
      </c>
    </row>
    <row r="5" spans="1:27" x14ac:dyDescent="0.3">
      <c r="A5" s="56">
        <v>2</v>
      </c>
      <c r="B5" s="46">
        <f>$B4*EXP('EIOPA RATES'!Q13)</f>
        <v>58366.404773599999</v>
      </c>
      <c r="C5" s="49">
        <f>B5*(1-DATA!$C$14)</f>
        <v>57082.3438685808</v>
      </c>
      <c r="D5" s="49">
        <f>$D4*EXP('EIOPA RATES'!Q13)</f>
        <v>14591.6011934</v>
      </c>
      <c r="E5" s="49">
        <f>D5*(1-DATA!$C$14)</f>
        <v>14270.5859671452</v>
      </c>
      <c r="F5" s="49">
        <f t="shared" si="0"/>
        <v>72958.005967000005</v>
      </c>
      <c r="G5" s="26">
        <f t="shared" si="1"/>
        <v>71352.929835725998</v>
      </c>
      <c r="I5" s="46">
        <f>'MORTALITY RATES MALE'!B65/'MORTALITY RATES MALE'!$B$63</f>
        <v>0.98761702765816139</v>
      </c>
      <c r="J5" s="59">
        <f>(1-DATA!$C$12)*'BASE CASE'!$J4</f>
        <v>0.72249999999999992</v>
      </c>
      <c r="L5" s="63">
        <f>(G5-DATA!$C$11*DATA!$C$10)*'BASE CASE'!I5*J4*DATA!$C$12</f>
        <v>8984.7941126118749</v>
      </c>
      <c r="M5" s="49">
        <f>MAX(G5,DATA!$C$4)*I4*(1-'MORTALITY RATES MALE'!B65/'MORTALITY RATES MALE'!B64)</f>
        <v>459.36018629379885</v>
      </c>
      <c r="N5" s="49">
        <v>0</v>
      </c>
      <c r="O5" s="65">
        <f>G5*DATA!$C$15*J5*I5</f>
        <v>712.79766216570249</v>
      </c>
      <c r="P5" s="49">
        <f>DATA!$C$13*((1+DATA!$C$10)^'BASE CASE'!A5)*'BASE CASE'!I5*'BASE CASE'!J5</f>
        <v>37.119042795166777</v>
      </c>
      <c r="Q5" s="49">
        <f t="shared" si="2"/>
        <v>10194.071003866542</v>
      </c>
      <c r="R5" s="26">
        <f>Q5*'EIOPA RATES'!G14</f>
        <v>9561.317829050924</v>
      </c>
      <c r="T5">
        <f t="shared" ref="T5:T53" si="3">F5-G5</f>
        <v>1605.0761312740069</v>
      </c>
      <c r="U5" s="42">
        <f t="shared" ref="U5:U53" si="4">T5*I5*J5</f>
        <v>1145.3073742072395</v>
      </c>
      <c r="V5" s="42">
        <f>U5*'EIOPA RATES'!G13</f>
        <v>1098.872085823858</v>
      </c>
    </row>
    <row r="6" spans="1:27" x14ac:dyDescent="0.3">
      <c r="A6" s="56">
        <v>3</v>
      </c>
      <c r="B6" s="46">
        <f>$B5*EXP('EIOPA RATES'!Q14)</f>
        <v>59705.993088318028</v>
      </c>
      <c r="C6" s="49">
        <f>B6*(1-DATA!$C$14)</f>
        <v>58392.461240375029</v>
      </c>
      <c r="D6" s="49">
        <f>$D5*EXP('EIOPA RATES'!Q14)</f>
        <v>14926.498272079507</v>
      </c>
      <c r="E6" s="49">
        <f>D6*(1-DATA!$C$14)</f>
        <v>14598.115310093757</v>
      </c>
      <c r="F6" s="49">
        <f t="shared" si="0"/>
        <v>74632.491360397529</v>
      </c>
      <c r="G6" s="26">
        <f t="shared" si="1"/>
        <v>72990.576550468788</v>
      </c>
      <c r="I6" s="46">
        <f>'MORTALITY RATES MALE'!B66/'MORTALITY RATES MALE'!$B$63</f>
        <v>0.9806435717805343</v>
      </c>
      <c r="J6" s="59">
        <f>(1-DATA!$C$12)*'BASE CASE'!$J5</f>
        <v>0.61412499999999992</v>
      </c>
      <c r="L6" s="63">
        <f>(G6-DATA!$C$11*DATA!$C$10)*'BASE CASE'!I6*J5*DATA!$C$12</f>
        <v>7757.1950285221019</v>
      </c>
      <c r="M6" s="49">
        <f>MAX(G6,DATA!$C$4)*I5*(1-'MORTALITY RATES MALE'!B66/'MORTALITY RATES MALE'!B65)</f>
        <v>508.99656505725818</v>
      </c>
      <c r="N6" s="49">
        <v>0</v>
      </c>
      <c r="O6" s="65">
        <f>G6*DATA!$C$15*J6*I6</f>
        <v>615.40751146072773</v>
      </c>
      <c r="P6" s="49">
        <f>DATA!$C$13*((1+DATA!$C$10)^'BASE CASE'!A6)*'BASE CASE'!I6*'BASE CASE'!J6</f>
        <v>31.954975035649777</v>
      </c>
      <c r="Q6" s="49">
        <f t="shared" si="2"/>
        <v>8913.5540800757371</v>
      </c>
      <c r="R6" s="26">
        <f>Q6*'EIOPA RATES'!G15</f>
        <v>8158.0156059704568</v>
      </c>
      <c r="T6">
        <f t="shared" si="3"/>
        <v>1641.9148099287413</v>
      </c>
      <c r="U6" s="42">
        <f t="shared" si="4"/>
        <v>988.823053763948</v>
      </c>
      <c r="V6" s="42">
        <f>U6*'EIOPA RATES'!G14</f>
        <v>927.44610962036722</v>
      </c>
    </row>
    <row r="7" spans="1:27" x14ac:dyDescent="0.3">
      <c r="A7" s="56">
        <v>4</v>
      </c>
      <c r="B7" s="46">
        <f>$B6*EXP('EIOPA RATES'!Q15)</f>
        <v>61186.329199827836</v>
      </c>
      <c r="C7" s="49">
        <f>B7*(1-DATA!$C$14)</f>
        <v>59840.22995743162</v>
      </c>
      <c r="D7" s="49">
        <f>$D6*EXP('EIOPA RATES'!Q15)</f>
        <v>15296.582299956959</v>
      </c>
      <c r="E7" s="49">
        <f>D7*(1-DATA!$C$14)</f>
        <v>14960.057489357905</v>
      </c>
      <c r="F7" s="49">
        <f t="shared" si="0"/>
        <v>76482.911499784794</v>
      </c>
      <c r="G7" s="26">
        <f t="shared" si="1"/>
        <v>74800.287446789531</v>
      </c>
      <c r="I7" s="46">
        <f>'MORTALITY RATES MALE'!B67/'MORTALITY RATES MALE'!$B$63</f>
        <v>0.97297384150652355</v>
      </c>
      <c r="J7" s="59">
        <f>(1-DATA!$C$12)*'BASE CASE'!$J6</f>
        <v>0.52200624999999989</v>
      </c>
      <c r="L7" s="63">
        <f>(G7-DATA!$C$11*DATA!$C$10)*'BASE CASE'!I7*J6*DATA!$C$12</f>
        <v>6704.2491398116827</v>
      </c>
      <c r="M7" s="49">
        <f>MAX(G7,DATA!$C$4)*I6*(1-'MORTALITY RATES MALE'!B67/'MORTALITY RATES MALE'!B66)</f>
        <v>573.69802913535148</v>
      </c>
      <c r="N7" s="49">
        <v>0</v>
      </c>
      <c r="O7" s="65">
        <f>G7*DATA!$C$15*J7*I7</f>
        <v>531.87327598958097</v>
      </c>
      <c r="P7" s="49">
        <f>DATA!$C$13*((1+DATA!$C$10)^'BASE CASE'!A7)*'BASE CASE'!I7*'BASE CASE'!J7</f>
        <v>27.488279534889315</v>
      </c>
      <c r="Q7" s="49">
        <f t="shared" si="2"/>
        <v>7837.3087244715043</v>
      </c>
      <c r="R7" s="26">
        <f>Q7*'EIOPA RATES'!G16</f>
        <v>6989.8911337710033</v>
      </c>
      <c r="T7">
        <f t="shared" si="3"/>
        <v>1682.6240529952629</v>
      </c>
      <c r="U7" s="42">
        <f t="shared" si="4"/>
        <v>854.60210865985732</v>
      </c>
      <c r="V7" s="42">
        <f>U7*'EIOPA RATES'!G15</f>
        <v>782.1635765834875</v>
      </c>
    </row>
    <row r="8" spans="1:27" x14ac:dyDescent="0.3">
      <c r="A8" s="57">
        <v>5</v>
      </c>
      <c r="B8" s="46">
        <f>$B7*EXP('EIOPA RATES'!Q16)</f>
        <v>62789.145091252125</v>
      </c>
      <c r="C8" s="49">
        <f>B8*(1-DATA!$C$14)</f>
        <v>61407.783899244576</v>
      </c>
      <c r="D8" s="49">
        <f>$D7*EXP('EIOPA RATES'!Q16)</f>
        <v>15697.286272813031</v>
      </c>
      <c r="E8" s="49">
        <f>D8*(1-DATA!$C$14)</f>
        <v>15351.945974811144</v>
      </c>
      <c r="F8" s="49">
        <f t="shared" si="0"/>
        <v>78486.431364065153</v>
      </c>
      <c r="G8" s="26">
        <f t="shared" si="1"/>
        <v>76759.729874055716</v>
      </c>
      <c r="I8" s="46">
        <f>'MORTALITY RATES MALE'!B68/'MORTALITY RATES MALE'!$B$63</f>
        <v>0.96460783683612916</v>
      </c>
      <c r="J8" s="59">
        <f>(1-DATA!$C$12)*'BASE CASE'!$J7</f>
        <v>0.44370531249999989</v>
      </c>
      <c r="L8" s="63">
        <f>(G8-DATA!$C$11*DATA!$C$10)*'BASE CASE'!I8*J7*DATA!$C$12</f>
        <v>5797.6089997801828</v>
      </c>
      <c r="M8" s="49">
        <f>MAX(G8,DATA!$C$4)*I7*(1-'MORTALITY RATES MALE'!B68/'MORTALITY RATES MALE'!B67)</f>
        <v>642.17225862456178</v>
      </c>
      <c r="N8" s="49">
        <v>0</v>
      </c>
      <c r="O8" s="65">
        <f>G8*DATA!$C$15*J8*I8</f>
        <v>459.94604412497591</v>
      </c>
      <c r="P8" s="49">
        <f>DATA!$C$13*((1+DATA!$C$10)^'BASE CASE'!A8)*'BASE CASE'!I8*'BASE CASE'!J8</f>
        <v>23.627418711951321</v>
      </c>
      <c r="Q8" s="49">
        <f t="shared" si="2"/>
        <v>6923.3547212416715</v>
      </c>
      <c r="R8" s="26">
        <f>Q8*'EIOPA RATES'!G17</f>
        <v>6012.4473203162288</v>
      </c>
      <c r="T8">
        <f t="shared" si="3"/>
        <v>1726.7014900094364</v>
      </c>
      <c r="U8" s="42">
        <f t="shared" si="4"/>
        <v>739.03103788704993</v>
      </c>
      <c r="V8" s="42">
        <f>U8*'EIOPA RATES'!G16</f>
        <v>659.12249739231959</v>
      </c>
    </row>
    <row r="9" spans="1:27" x14ac:dyDescent="0.3">
      <c r="A9" s="56">
        <v>6</v>
      </c>
      <c r="B9" s="46">
        <f>$B8*EXP('EIOPA RATES'!Q17)</f>
        <v>64484.201479729883</v>
      </c>
      <c r="C9" s="49">
        <f>B9*(1-DATA!$C$14)</f>
        <v>63065.549047175824</v>
      </c>
      <c r="D9" s="49">
        <f>$D8*EXP('EIOPA RATES'!Q17)</f>
        <v>16121.050369932471</v>
      </c>
      <c r="E9" s="49">
        <f>D9*(1-DATA!$C$14)</f>
        <v>15766.387261793956</v>
      </c>
      <c r="F9" s="49">
        <f t="shared" si="0"/>
        <v>80605.251849662352</v>
      </c>
      <c r="G9" s="26">
        <f t="shared" si="1"/>
        <v>78831.936308969773</v>
      </c>
      <c r="I9" s="46">
        <f>'MORTALITY RATES MALE'!B69/'MORTALITY RATES MALE'!$B$63</f>
        <v>0.95541701480386487</v>
      </c>
      <c r="J9" s="59">
        <f>(1-DATA!$C$12)*'BASE CASE'!$J8</f>
        <v>0.37714951562499988</v>
      </c>
      <c r="L9" s="63">
        <f>(G9-DATA!$C$11*DATA!$C$10)*'BASE CASE'!I9*J8*DATA!$C$12</f>
        <v>5012.7823604031482</v>
      </c>
      <c r="M9" s="49">
        <f>MAX(G9,DATA!$C$4)*I8*(1-'MORTALITY RATES MALE'!B69/'MORTALITY RATES MALE'!B68)</f>
        <v>724.53029707453834</v>
      </c>
      <c r="N9" s="49">
        <v>0</v>
      </c>
      <c r="O9" s="65">
        <f>G9*DATA!$C$15*J9*I9</f>
        <v>397.68275180167683</v>
      </c>
      <c r="P9" s="49">
        <f>DATA!$C$13*((1+DATA!$C$10)^'BASE CASE'!A9)*'BASE CASE'!I9*'BASE CASE'!J9</f>
        <v>20.289790390880245</v>
      </c>
      <c r="Q9" s="49">
        <f t="shared" si="2"/>
        <v>6155.2851996702448</v>
      </c>
      <c r="R9" s="26">
        <f>Q9*'EIOPA RATES'!G18</f>
        <v>5200.5613332750781</v>
      </c>
      <c r="T9">
        <f t="shared" si="3"/>
        <v>1773.3155406925798</v>
      </c>
      <c r="U9" s="42">
        <f t="shared" si="4"/>
        <v>638.98776947392116</v>
      </c>
      <c r="V9" s="42">
        <f>U9*'EIOPA RATES'!G17</f>
        <v>554.9159991038706</v>
      </c>
    </row>
    <row r="10" spans="1:27" x14ac:dyDescent="0.3">
      <c r="A10" s="56">
        <v>7</v>
      </c>
      <c r="B10" s="46">
        <f>$B9*EXP('EIOPA RATES'!Q18)</f>
        <v>66280.531867982005</v>
      </c>
      <c r="C10" s="49">
        <f>B10*(1-DATA!$C$14)</f>
        <v>64822.360166886399</v>
      </c>
      <c r="D10" s="49">
        <f>$D9*EXP('EIOPA RATES'!Q18)</f>
        <v>16570.132966995501</v>
      </c>
      <c r="E10" s="49">
        <f>D10*(1-DATA!$C$14)</f>
        <v>16205.5900417216</v>
      </c>
      <c r="F10" s="49">
        <f t="shared" si="0"/>
        <v>82850.664834977506</v>
      </c>
      <c r="G10" s="26">
        <f t="shared" si="1"/>
        <v>81027.950208608003</v>
      </c>
      <c r="I10" s="46">
        <f>'MORTALITY RATES MALE'!B70/'MORTALITY RATES MALE'!$B$63</f>
        <v>0.94527283244424454</v>
      </c>
      <c r="J10" s="59">
        <f>(1-DATA!$C$12)*'BASE CASE'!$J9</f>
        <v>0.32057708828124987</v>
      </c>
      <c r="L10" s="63">
        <f>(G10-DATA!$C$11*DATA!$C$10)*'BASE CASE'!I10*J9*DATA!$C$12</f>
        <v>4333.0599546982476</v>
      </c>
      <c r="M10" s="49">
        <f>MAX(G10,DATA!$C$4)*I9*(1-'MORTALITY RATES MALE'!B70/'MORTALITY RATES MALE'!B69)</f>
        <v>821.96230314236141</v>
      </c>
      <c r="N10" s="49">
        <v>0</v>
      </c>
      <c r="O10" s="65">
        <f>G10*DATA!$C$15*J10*I10</f>
        <v>343.75778672314294</v>
      </c>
      <c r="P10" s="49">
        <f>DATA!$C$13*((1+DATA!$C$10)^'BASE CASE'!A10)*'BASE CASE'!I10*'BASE CASE'!J10</f>
        <v>17.404472413315965</v>
      </c>
      <c r="Q10" s="49">
        <f t="shared" si="2"/>
        <v>5516.1845169770686</v>
      </c>
      <c r="R10" s="26">
        <f>Q10*'EIOPA RATES'!G19</f>
        <v>4530.5709983037295</v>
      </c>
      <c r="T10">
        <f t="shared" si="3"/>
        <v>1822.7146263695031</v>
      </c>
      <c r="U10" s="42">
        <f t="shared" si="4"/>
        <v>552.34233916952485</v>
      </c>
      <c r="V10" s="42">
        <f>U10*'EIOPA RATES'!G18</f>
        <v>466.67053087477188</v>
      </c>
    </row>
    <row r="11" spans="1:27" x14ac:dyDescent="0.3">
      <c r="A11" s="56">
        <v>8</v>
      </c>
      <c r="B11" s="46">
        <f>$B10*EXP('EIOPA RATES'!Q19)</f>
        <v>68182.649177415398</v>
      </c>
      <c r="C11" s="49">
        <f>B11*(1-DATA!$C$14)</f>
        <v>66682.630895512251</v>
      </c>
      <c r="D11" s="49">
        <f>$D10*EXP('EIOPA RATES'!Q19)</f>
        <v>17045.66229435385</v>
      </c>
      <c r="E11" s="49">
        <f>D11*(1-DATA!$C$14)</f>
        <v>16670.657723878063</v>
      </c>
      <c r="F11" s="49">
        <f t="shared" si="0"/>
        <v>85228.311471769252</v>
      </c>
      <c r="G11" s="26">
        <f t="shared" si="1"/>
        <v>83353.28861939031</v>
      </c>
      <c r="I11" s="46">
        <f>'MORTALITY RATES MALE'!B71/'MORTALITY RATES MALE'!$B$63</f>
        <v>0.93405745870557233</v>
      </c>
      <c r="J11" s="59">
        <f>(1-DATA!$C$12)*'BASE CASE'!$J10</f>
        <v>0.2724905250390624</v>
      </c>
      <c r="L11" s="63">
        <f>(G11-DATA!$C$11*DATA!$C$10)*'BASE CASE'!I11*J10*DATA!$C$12</f>
        <v>3743.8460926520124</v>
      </c>
      <c r="M11" s="49">
        <f>MAX(G11,DATA!$C$4)*I10*(1-'MORTALITY RATES MALE'!B71/'MORTALITY RATES MALE'!B70)</f>
        <v>934.83828421386886</v>
      </c>
      <c r="N11" s="49">
        <v>0</v>
      </c>
      <c r="O11" s="65">
        <f>G11*DATA!$C$15*J11*I11</f>
        <v>297.01321533918076</v>
      </c>
      <c r="P11" s="49">
        <f>DATA!$C$13*((1+DATA!$C$10)^'BASE CASE'!A11)*'BASE CASE'!I11*'BASE CASE'!J11</f>
        <v>14.910643161939085</v>
      </c>
      <c r="Q11" s="49">
        <f t="shared" si="2"/>
        <v>4990.6082353670008</v>
      </c>
      <c r="R11" s="26">
        <f>Q11*'EIOPA RATES'!G20</f>
        <v>3982.4632740931652</v>
      </c>
      <c r="T11">
        <f t="shared" si="3"/>
        <v>1875.022852378941</v>
      </c>
      <c r="U11" s="42">
        <f t="shared" si="4"/>
        <v>477.23420519004083</v>
      </c>
      <c r="V11" s="42">
        <f>U11*'EIOPA RATES'!G19</f>
        <v>391.96358330257766</v>
      </c>
      <c r="Z11" t="s">
        <v>59</v>
      </c>
      <c r="AA11">
        <f>SUM(R3:R53)</f>
        <v>133843.48225952542</v>
      </c>
    </row>
    <row r="12" spans="1:27" x14ac:dyDescent="0.3">
      <c r="A12" s="56">
        <v>9</v>
      </c>
      <c r="B12" s="46">
        <f>$B11*EXP('EIOPA RATES'!Q20)</f>
        <v>70176.180405377439</v>
      </c>
      <c r="C12" s="49">
        <f>B12*(1-DATA!$C$14)</f>
        <v>68632.304436459133</v>
      </c>
      <c r="D12" s="49">
        <f>$D11*EXP('EIOPA RATES'!Q20)</f>
        <v>17544.04510134436</v>
      </c>
      <c r="E12" s="49">
        <f>D12*(1-DATA!$C$14)</f>
        <v>17158.076109114783</v>
      </c>
      <c r="F12" s="49">
        <f t="shared" si="0"/>
        <v>87720.225506721792</v>
      </c>
      <c r="G12" s="26">
        <f t="shared" si="1"/>
        <v>85790.38054557392</v>
      </c>
      <c r="I12" s="46">
        <f>'MORTALITY RATES MALE'!B72/'MORTALITY RATES MALE'!$B$63</f>
        <v>0.92188872463954408</v>
      </c>
      <c r="J12" s="59">
        <f>(1-DATA!$C$12)*'BASE CASE'!$J11</f>
        <v>0.23161694628320303</v>
      </c>
      <c r="L12" s="63">
        <f>(G12-DATA!$C$11*DATA!$C$10)*'BASE CASE'!I12*J11*DATA!$C$12</f>
        <v>3232.6429393474491</v>
      </c>
      <c r="M12" s="49">
        <f>MAX(G12,DATA!$C$4)*I11*(1-'MORTALITY RATES MALE'!B72/'MORTALITY RATES MALE'!B71)</f>
        <v>1043.9603262824521</v>
      </c>
      <c r="N12" s="49">
        <v>0</v>
      </c>
      <c r="O12" s="65">
        <f>G12*DATA!$C$15*J12*I12</f>
        <v>256.45753559518442</v>
      </c>
      <c r="P12" s="49">
        <f>DATA!$C$13*((1+DATA!$C$10)^'BASE CASE'!A12)*'BASE CASE'!I12*'BASE CASE'!J12</f>
        <v>12.759110096023175</v>
      </c>
      <c r="Q12" s="49">
        <f t="shared" si="2"/>
        <v>4545.8199113211094</v>
      </c>
      <c r="R12" s="26">
        <f>Q12*'EIOPA RATES'!G21</f>
        <v>3526.3384266111357</v>
      </c>
      <c r="T12">
        <f t="shared" si="3"/>
        <v>1929.8449611478718</v>
      </c>
      <c r="U12" s="42">
        <f t="shared" si="4"/>
        <v>412.07024416403988</v>
      </c>
      <c r="V12" s="42">
        <f>U12*'EIOPA RATES'!G20</f>
        <v>328.82857886944754</v>
      </c>
      <c r="Z12" t="s">
        <v>67</v>
      </c>
      <c r="AA12">
        <f>DATA!C4-'BASE CASE'!AA11</f>
        <v>-63843.482259525423</v>
      </c>
    </row>
    <row r="13" spans="1:27" x14ac:dyDescent="0.3">
      <c r="A13" s="57">
        <v>10</v>
      </c>
      <c r="B13" s="46">
        <f>$B12*EXP('EIOPA RATES'!Q21)</f>
        <v>72189.870692196666</v>
      </c>
      <c r="C13" s="49">
        <f>B13*(1-DATA!$C$14)</f>
        <v>70601.693536968334</v>
      </c>
      <c r="D13" s="49">
        <f>$D12*EXP('EIOPA RATES'!Q21)</f>
        <v>18047.467673049166</v>
      </c>
      <c r="E13" s="49">
        <f>D13*(1-DATA!$C$14)</f>
        <v>17650.423384242084</v>
      </c>
      <c r="F13" s="49">
        <f t="shared" si="0"/>
        <v>90237.338365245829</v>
      </c>
      <c r="G13" s="26">
        <f t="shared" si="1"/>
        <v>88252.116921210414</v>
      </c>
      <c r="I13" s="46">
        <f>'MORTALITY RATES MALE'!B73/'MORTALITY RATES MALE'!$B$63</f>
        <v>0.90863808728067352</v>
      </c>
      <c r="J13" s="59">
        <f>(1-DATA!$C$12)*'BASE CASE'!$J12</f>
        <v>0.19687440434072256</v>
      </c>
      <c r="L13" s="63">
        <f>(G13-DATA!$C$11*DATA!$C$10)*'BASE CASE'!I13*J12*DATA!$C$12</f>
        <v>2785.9652231584087</v>
      </c>
      <c r="M13" s="49">
        <f>MAX(G13,DATA!$C$4)*I12*(1-'MORTALITY RATES MALE'!B73/'MORTALITY RATES MALE'!B72)</f>
        <v>1169.3967974755985</v>
      </c>
      <c r="N13" s="49">
        <v>0</v>
      </c>
      <c r="O13" s="65">
        <f>G13*DATA!$C$15*J13*I13</f>
        <v>221.02090947436071</v>
      </c>
      <c r="P13" s="49">
        <f>DATA!$C$13*((1+DATA!$C$10)^'BASE CASE'!A13)*'BASE CASE'!I13*'BASE CASE'!J13</f>
        <v>10.90314822508318</v>
      </c>
      <c r="Q13" s="49">
        <f t="shared" si="2"/>
        <v>4187.2860783334509</v>
      </c>
      <c r="R13" s="26">
        <f>Q13*'EIOPA RATES'!G22</f>
        <v>3150.8452412377751</v>
      </c>
      <c r="T13">
        <f t="shared" si="3"/>
        <v>1985.2214440354146</v>
      </c>
      <c r="U13" s="42">
        <f t="shared" si="4"/>
        <v>355.13146424451878</v>
      </c>
      <c r="V13" s="42">
        <f>U13*'EIOPA RATES'!G21</f>
        <v>275.48687657980207</v>
      </c>
    </row>
    <row r="14" spans="1:27" x14ac:dyDescent="0.3">
      <c r="A14" s="56">
        <v>11</v>
      </c>
      <c r="B14" s="46">
        <f>$B13*EXP('EIOPA RATES'!Q22)</f>
        <v>74420.672052606809</v>
      </c>
      <c r="C14" s="49">
        <f>B14*(1-DATA!$C$14)</f>
        <v>72783.417267449462</v>
      </c>
      <c r="D14" s="49">
        <f>$D13*EXP('EIOPA RATES'!Q22)</f>
        <v>18605.168013151702</v>
      </c>
      <c r="E14" s="49">
        <f>D14*(1-DATA!$C$14)</f>
        <v>18195.854316862366</v>
      </c>
      <c r="F14" s="49">
        <f t="shared" si="0"/>
        <v>93025.840065758515</v>
      </c>
      <c r="G14" s="26">
        <f t="shared" si="1"/>
        <v>90979.27158431182</v>
      </c>
      <c r="I14" s="46">
        <f>'MORTALITY RATES MALE'!B74/'MORTALITY RATES MALE'!$B$63</f>
        <v>0.894455513422028</v>
      </c>
      <c r="J14" s="59">
        <f>(1-DATA!$C$12)*'BASE CASE'!$J13</f>
        <v>0.16734324368961417</v>
      </c>
      <c r="L14" s="63">
        <f>(G14-DATA!$C$11*DATA!$C$10)*'BASE CASE'!I14*J13*DATA!$C$12</f>
        <v>2403.144068543902</v>
      </c>
      <c r="M14" s="49">
        <f>MAX(G14,DATA!$C$4)*I13*(1-'MORTALITY RATES MALE'!B74/'MORTALITY RATES MALE'!B73)</f>
        <v>1290.3202388502743</v>
      </c>
      <c r="N14" s="49">
        <v>0</v>
      </c>
      <c r="O14" s="65">
        <f>G14*DATA!$C$15*J14*I14</f>
        <v>190.65026765190316</v>
      </c>
      <c r="P14" s="49">
        <f>DATA!$C$13*((1+DATA!$C$10)^'BASE CASE'!A14)*'BASE CASE'!I14*'BASE CASE'!J14</f>
        <v>9.3054808984414432</v>
      </c>
      <c r="Q14" s="49">
        <f t="shared" si="2"/>
        <v>3893.4200559445208</v>
      </c>
      <c r="R14" s="26">
        <f>Q14*'EIOPA RATES'!G23</f>
        <v>2843.9521061709615</v>
      </c>
      <c r="T14">
        <f t="shared" si="3"/>
        <v>2046.5684814466949</v>
      </c>
      <c r="U14" s="42">
        <f t="shared" si="4"/>
        <v>306.33259482485289</v>
      </c>
      <c r="V14" s="42">
        <f>U14*'EIOPA RATES'!G22</f>
        <v>230.50887390623703</v>
      </c>
      <c r="Z14" t="s">
        <v>68</v>
      </c>
      <c r="AA14">
        <f>SUMPRODUCT(R3:R53,A3:A53)/SUM(R3:R53)</f>
        <v>15.147835508575902</v>
      </c>
    </row>
    <row r="15" spans="1:27" x14ac:dyDescent="0.3">
      <c r="A15" s="56">
        <v>12</v>
      </c>
      <c r="B15" s="46">
        <f>$B14*EXP('EIOPA RATES'!Q23)</f>
        <v>76664.977113994479</v>
      </c>
      <c r="C15" s="49">
        <f>B15*(1-DATA!$C$14)</f>
        <v>74978.347617486594</v>
      </c>
      <c r="D15" s="49">
        <f>$D14*EXP('EIOPA RATES'!Q23)</f>
        <v>19166.24427849862</v>
      </c>
      <c r="E15" s="49">
        <f>D15*(1-DATA!$C$14)</f>
        <v>18744.586904371648</v>
      </c>
      <c r="F15" s="49">
        <f t="shared" si="0"/>
        <v>95831.221392493098</v>
      </c>
      <c r="G15" s="26">
        <f t="shared" si="1"/>
        <v>93722.934521858246</v>
      </c>
      <c r="I15" s="46">
        <f>'MORTALITY RATES MALE'!B75/'MORTALITY RATES MALE'!$B$63</f>
        <v>0.87890181459819616</v>
      </c>
      <c r="J15" s="59">
        <f>(1-DATA!$C$12)*'BASE CASE'!$J14</f>
        <v>0.14224175713617204</v>
      </c>
      <c r="L15" s="63">
        <f>(G15-DATA!$C$11*DATA!$C$10)*'BASE CASE'!I15*J14*DATA!$C$12</f>
        <v>2067.6823837925299</v>
      </c>
      <c r="M15" s="49">
        <f>MAX(G15,DATA!$C$4)*I14*(1-'MORTALITY RATES MALE'!B75/'MORTALITY RATES MALE'!B74)</f>
        <v>1457.7382964387</v>
      </c>
      <c r="N15" s="49">
        <v>0</v>
      </c>
      <c r="O15" s="65">
        <f>G15*DATA!$C$15*J15*I15</f>
        <v>164.03683587348937</v>
      </c>
      <c r="P15" s="49">
        <f>DATA!$C$13*((1+DATA!$C$10)^'BASE CASE'!A15)*'BASE CASE'!I15*'BASE CASE'!J15</f>
        <v>7.9275599542377275</v>
      </c>
      <c r="Q15" s="49">
        <f t="shared" si="2"/>
        <v>3697.3850760589576</v>
      </c>
      <c r="R15" s="26">
        <f>Q15*'EIOPA RATES'!G24</f>
        <v>2622.6688641832579</v>
      </c>
      <c r="T15">
        <f t="shared" si="3"/>
        <v>2108.2868706348527</v>
      </c>
      <c r="U15" s="42">
        <f t="shared" si="4"/>
        <v>263.57072664452045</v>
      </c>
      <c r="V15" s="42">
        <f>U15*'EIOPA RATES'!G23</f>
        <v>192.52546922627138</v>
      </c>
    </row>
    <row r="16" spans="1:27" x14ac:dyDescent="0.3">
      <c r="A16" s="56">
        <v>13</v>
      </c>
      <c r="B16" s="46">
        <f>$B15*EXP('EIOPA RATES'!Q24)</f>
        <v>78947.657894196833</v>
      </c>
      <c r="C16" s="49">
        <f>B16*(1-DATA!$C$14)</f>
        <v>77210.8094205245</v>
      </c>
      <c r="D16" s="49">
        <f>$D15*EXP('EIOPA RATES'!Q24)</f>
        <v>19736.914473549208</v>
      </c>
      <c r="E16" s="49">
        <f>D16*(1-DATA!$C$14)</f>
        <v>19302.702355131125</v>
      </c>
      <c r="F16" s="49">
        <f t="shared" si="0"/>
        <v>98684.572367746034</v>
      </c>
      <c r="G16" s="26">
        <f t="shared" si="1"/>
        <v>96513.511775655628</v>
      </c>
      <c r="I16" s="46">
        <f>'MORTALITY RATES MALE'!B76/'MORTALITY RATES MALE'!$B$63</f>
        <v>0.86194485506780638</v>
      </c>
      <c r="J16" s="59">
        <f>(1-DATA!$C$12)*'BASE CASE'!$J15</f>
        <v>0.12090549356574623</v>
      </c>
      <c r="L16" s="63">
        <f>(G16-DATA!$C$11*DATA!$C$10)*'BASE CASE'!I16*J15*DATA!$C$12</f>
        <v>1774.9420064563196</v>
      </c>
      <c r="M16" s="49">
        <f>MAX(G16,DATA!$C$4)*I15*(1-'MORTALITY RATES MALE'!B76/'MORTALITY RATES MALE'!B75)</f>
        <v>1636.5757133155857</v>
      </c>
      <c r="N16" s="49">
        <v>0</v>
      </c>
      <c r="O16" s="65">
        <f>G16*DATA!$C$15*J16*I16</f>
        <v>140.81264944319619</v>
      </c>
      <c r="P16" s="49">
        <f>DATA!$C$13*((1+DATA!$C$10)^'BASE CASE'!A16)*'BASE CASE'!I16*'BASE CASE'!J16</f>
        <v>6.7405875398086463</v>
      </c>
      <c r="Q16" s="49">
        <f t="shared" si="2"/>
        <v>3559.0709567549102</v>
      </c>
      <c r="R16" s="26">
        <f>Q16*'EIOPA RATES'!G25</f>
        <v>2454.3838950213271</v>
      </c>
      <c r="T16">
        <f t="shared" si="3"/>
        <v>2171.0605920904054</v>
      </c>
      <c r="U16" s="42">
        <f t="shared" si="4"/>
        <v>226.2546222429379</v>
      </c>
      <c r="V16" s="42">
        <f>U16*'EIOPA RATES'!G24</f>
        <v>160.4893569177797</v>
      </c>
    </row>
    <row r="17" spans="1:27" x14ac:dyDescent="0.3">
      <c r="A17" s="56">
        <v>14</v>
      </c>
      <c r="B17" s="46">
        <f>$B16*EXP('EIOPA RATES'!Q25)</f>
        <v>81204.889741400097</v>
      </c>
      <c r="C17" s="49">
        <f>B17*(1-DATA!$C$14)</f>
        <v>79418.382167089294</v>
      </c>
      <c r="D17" s="49">
        <f>$D16*EXP('EIOPA RATES'!Q25)</f>
        <v>20301.222435350024</v>
      </c>
      <c r="E17" s="49">
        <f>D17*(1-DATA!$C$14)</f>
        <v>19854.595541772323</v>
      </c>
      <c r="F17" s="49">
        <f t="shared" si="0"/>
        <v>101506.11217675012</v>
      </c>
      <c r="G17" s="26">
        <f t="shared" si="1"/>
        <v>99272.97770886161</v>
      </c>
      <c r="I17" s="46">
        <f>'MORTALITY RATES MALE'!B77/'MORTALITY RATES MALE'!$B$63</f>
        <v>0.84323114167577184</v>
      </c>
      <c r="J17" s="59">
        <f>(1-DATA!$C$12)*'BASE CASE'!$J16</f>
        <v>0.10276966953088429</v>
      </c>
      <c r="L17" s="63">
        <f>(G17-DATA!$C$11*DATA!$C$10)*'BASE CASE'!I17*J16*DATA!$C$12</f>
        <v>1518.1449158489365</v>
      </c>
      <c r="M17" s="49">
        <f>MAX(G17,DATA!$C$4)*I16*(1-'MORTALITY RATES MALE'!B77/'MORTALITY RATES MALE'!B76)</f>
        <v>1857.7660524174814</v>
      </c>
      <c r="N17" s="49">
        <v>0</v>
      </c>
      <c r="O17" s="65">
        <f>G17*DATA!$C$15*J17*I17</f>
        <v>120.43998194542927</v>
      </c>
      <c r="P17" s="49">
        <f>DATA!$C$13*((1+DATA!$C$10)^'BASE CASE'!A17)*'BASE CASE'!I17*'BASE CASE'!J17</f>
        <v>5.7172081779080948</v>
      </c>
      <c r="Q17" s="49">
        <f t="shared" si="2"/>
        <v>3502.0681583897554</v>
      </c>
      <c r="R17" s="26">
        <f>Q17*'EIOPA RATES'!G26</f>
        <v>2348.7206821994482</v>
      </c>
      <c r="T17">
        <f t="shared" si="3"/>
        <v>2233.1344678885071</v>
      </c>
      <c r="U17" s="42">
        <f t="shared" si="4"/>
        <v>193.52027481737142</v>
      </c>
      <c r="V17" s="42">
        <f>U17*'EIOPA RATES'!G25</f>
        <v>133.45422208298106</v>
      </c>
      <c r="Z17" t="s">
        <v>69</v>
      </c>
      <c r="AA17">
        <f>SUM(V3:V53)</f>
        <v>8089.4149572284996</v>
      </c>
    </row>
    <row r="18" spans="1:27" x14ac:dyDescent="0.3">
      <c r="A18" s="57">
        <v>15</v>
      </c>
      <c r="B18" s="46">
        <f>$B17*EXP('EIOPA RATES'!Q26)</f>
        <v>83498.99515772755</v>
      </c>
      <c r="C18" s="49">
        <f>B18*(1-DATA!$C$14)</f>
        <v>81662.017264257549</v>
      </c>
      <c r="D18" s="49">
        <f>$D17*EXP('EIOPA RATES'!Q26)</f>
        <v>20874.748789431887</v>
      </c>
      <c r="E18" s="49">
        <f>D18*(1-DATA!$C$14)</f>
        <v>20415.504316064387</v>
      </c>
      <c r="F18" s="49">
        <f t="shared" si="0"/>
        <v>104373.74394715944</v>
      </c>
      <c r="G18" s="26">
        <f t="shared" si="1"/>
        <v>102077.52158032193</v>
      </c>
      <c r="I18" s="46">
        <f>'MORTALITY RATES MALE'!B78/'MORTALITY RATES MALE'!$B$63</f>
        <v>0.82299633652548365</v>
      </c>
      <c r="J18" s="59">
        <f>(1-DATA!$C$12)*'BASE CASE'!$J17</f>
        <v>8.7354219101251643E-2</v>
      </c>
      <c r="L18" s="63">
        <f>(G18-DATA!$C$11*DATA!$C$10)*'BASE CASE'!I18*J17*DATA!$C$12</f>
        <v>1295.0380720398407</v>
      </c>
      <c r="M18" s="49">
        <f>MAX(G18,DATA!$C$4)*I17*(1-'MORTALITY RATES MALE'!B78/'MORTALITY RATES MALE'!B77)</f>
        <v>2065.5187594021509</v>
      </c>
      <c r="N18" s="49">
        <v>0</v>
      </c>
      <c r="O18" s="65">
        <f>G18*DATA!$C$15*J18*I18</f>
        <v>102.74008964482692</v>
      </c>
      <c r="P18" s="49">
        <f>DATA!$C$13*((1+DATA!$C$10)^'BASE CASE'!A18)*'BASE CASE'!I18*'BASE CASE'!J18</f>
        <v>4.8378719424233605</v>
      </c>
      <c r="Q18" s="49">
        <f t="shared" si="2"/>
        <v>3468.1347930292418</v>
      </c>
      <c r="R18" s="26">
        <f>Q18*'EIOPA RATES'!G27</f>
        <v>2261.3092279347302</v>
      </c>
      <c r="T18">
        <f t="shared" si="3"/>
        <v>2296.2223668375082</v>
      </c>
      <c r="U18" s="42">
        <f t="shared" si="4"/>
        <v>165.08048292332694</v>
      </c>
      <c r="V18" s="42">
        <f>U18*'EIOPA RATES'!G26</f>
        <v>110.71399154257679</v>
      </c>
    </row>
    <row r="19" spans="1:27" x14ac:dyDescent="0.3">
      <c r="A19" s="56">
        <v>16</v>
      </c>
      <c r="B19" s="46">
        <f>$B18*EXP('EIOPA RATES'!Q27)</f>
        <v>85886.329039136312</v>
      </c>
      <c r="C19" s="49">
        <f>B19*(1-DATA!$C$14)</f>
        <v>83996.829800275314</v>
      </c>
      <c r="D19" s="49">
        <f>$D18*EXP('EIOPA RATES'!Q27)</f>
        <v>21471.582259784078</v>
      </c>
      <c r="E19" s="49">
        <f>D19*(1-DATA!$C$14)</f>
        <v>20999.207450068829</v>
      </c>
      <c r="F19" s="49">
        <f t="shared" si="0"/>
        <v>107357.91129892039</v>
      </c>
      <c r="G19" s="26">
        <f t="shared" si="1"/>
        <v>104996.03725034415</v>
      </c>
      <c r="I19" s="46">
        <f>'MORTALITY RATES MALE'!B79/'MORTALITY RATES MALE'!$B$63</f>
        <v>0.80079053923774024</v>
      </c>
      <c r="J19" s="59">
        <f>(1-DATA!$C$12)*'BASE CASE'!$J18</f>
        <v>7.4251086236063898E-2</v>
      </c>
      <c r="L19" s="63">
        <f>(G19-DATA!$C$11*DATA!$C$10)*'BASE CASE'!I19*J18*DATA!$C$12</f>
        <v>1101.7050297033943</v>
      </c>
      <c r="M19" s="49">
        <f>MAX(G19,DATA!$C$4)*I18*(1-'MORTALITY RATES MALE'!B79/'MORTALITY RATES MALE'!B78)</f>
        <v>2331.5207191974969</v>
      </c>
      <c r="N19" s="49">
        <v>0</v>
      </c>
      <c r="O19" s="65">
        <f>G19*DATA!$C$15*J19*I19</f>
        <v>87.402265330046632</v>
      </c>
      <c r="P19" s="49">
        <f>DATA!$C$13*((1+DATA!$C$10)^'BASE CASE'!A19)*'BASE CASE'!I19*'BASE CASE'!J19</f>
        <v>4.0812622069162749</v>
      </c>
      <c r="Q19" s="49">
        <f t="shared" si="2"/>
        <v>3524.709276437854</v>
      </c>
      <c r="R19" s="26">
        <f>Q19*'EIOPA RATES'!G28</f>
        <v>2234.9902095517391</v>
      </c>
      <c r="T19">
        <f t="shared" si="3"/>
        <v>2361.8740485762391</v>
      </c>
      <c r="U19" s="42">
        <f t="shared" si="4"/>
        <v>140.43600914848219</v>
      </c>
      <c r="V19" s="42">
        <f>U19*'EIOPA RATES'!G27</f>
        <v>91.567733774386596</v>
      </c>
    </row>
    <row r="20" spans="1:27" x14ac:dyDescent="0.3">
      <c r="A20" s="56">
        <v>17</v>
      </c>
      <c r="B20" s="46">
        <f>$B19*EXP('EIOPA RATES'!Q28)</f>
        <v>88315.250168414888</v>
      </c>
      <c r="C20" s="49">
        <f>B20*(1-DATA!$C$14)</f>
        <v>86372.31466470976</v>
      </c>
      <c r="D20" s="49">
        <f>$D19*EXP('EIOPA RATES'!Q28)</f>
        <v>22078.812542103722</v>
      </c>
      <c r="E20" s="49">
        <f>D20*(1-DATA!$C$14)</f>
        <v>21593.07866617744</v>
      </c>
      <c r="F20" s="49">
        <f t="shared" si="0"/>
        <v>110394.06271051861</v>
      </c>
      <c r="G20" s="26">
        <f t="shared" si="1"/>
        <v>107965.39333088719</v>
      </c>
      <c r="I20" s="46">
        <f>'MORTALITY RATES MALE'!B80/'MORTALITY RATES MALE'!$B$63</f>
        <v>0.77767422927780272</v>
      </c>
      <c r="J20" s="59">
        <f>(1-DATA!$C$12)*'BASE CASE'!$J19</f>
        <v>6.3113423300654309E-2</v>
      </c>
      <c r="L20" s="63">
        <f>(G20-DATA!$C$11*DATA!$C$10)*'BASE CASE'!I20*J19*DATA!$C$12</f>
        <v>935.1359221043474</v>
      </c>
      <c r="M20" s="49">
        <f>MAX(G20,DATA!$C$4)*I19*(1-'MORTALITY RATES MALE'!B80/'MORTALITY RATES MALE'!B79)</f>
        <v>2495.761497183355</v>
      </c>
      <c r="N20" s="49">
        <v>0</v>
      </c>
      <c r="O20" s="65">
        <f>G20*DATA!$C$15*J20*I20</f>
        <v>74.187724677702022</v>
      </c>
      <c r="P20" s="49">
        <f>DATA!$C$13*((1+DATA!$C$10)^'BASE CASE'!A20)*'BASE CASE'!I20*'BASE CASE'!J20</f>
        <v>3.4363102605808953</v>
      </c>
      <c r="Q20" s="49">
        <f t="shared" si="2"/>
        <v>3508.5214542259851</v>
      </c>
      <c r="R20" s="26">
        <f>Q20*'EIOPA RATES'!G29</f>
        <v>2166.6590482455417</v>
      </c>
      <c r="T20">
        <f t="shared" si="3"/>
        <v>2428.6693796314212</v>
      </c>
      <c r="U20" s="42">
        <f t="shared" si="4"/>
        <v>119.20318017159309</v>
      </c>
      <c r="V20" s="42">
        <f>U20*'EIOPA RATES'!G28</f>
        <v>75.585791546527247</v>
      </c>
    </row>
    <row r="21" spans="1:27" x14ac:dyDescent="0.3">
      <c r="A21" s="56">
        <v>18</v>
      </c>
      <c r="B21" s="46">
        <f>$B20*EXP('EIOPA RATES'!Q29)</f>
        <v>90682.104134359834</v>
      </c>
      <c r="C21" s="49">
        <f>B21*(1-DATA!$C$14)</f>
        <v>88687.097843403913</v>
      </c>
      <c r="D21" s="49">
        <f>$D20*EXP('EIOPA RATES'!Q29)</f>
        <v>22670.526033589958</v>
      </c>
      <c r="E21" s="49">
        <f>D21*(1-DATA!$C$14)</f>
        <v>22171.774460850978</v>
      </c>
      <c r="F21" s="49">
        <f t="shared" si="0"/>
        <v>113352.6301679498</v>
      </c>
      <c r="G21" s="26">
        <f t="shared" si="1"/>
        <v>110858.8723042549</v>
      </c>
      <c r="I21" s="46">
        <f>'MORTALITY RATES MALE'!B81/'MORTALITY RATES MALE'!$B$63</f>
        <v>0.75285472502517303</v>
      </c>
      <c r="J21" s="59">
        <f>(1-DATA!$C$12)*'BASE CASE'!$J20</f>
        <v>5.3646409805556163E-2</v>
      </c>
      <c r="L21" s="63">
        <f>(G21-DATA!$C$11*DATA!$C$10)*'BASE CASE'!I21*J20*DATA!$C$12</f>
        <v>790.12002008236368</v>
      </c>
      <c r="M21" s="49">
        <f>MAX(G21,DATA!$C$4)*I20*(1-'MORTALITY RATES MALE'!B81/'MORTALITY RATES MALE'!B80)</f>
        <v>2751.462252597199</v>
      </c>
      <c r="N21" s="49">
        <v>0</v>
      </c>
      <c r="O21" s="65">
        <f>G21*DATA!$C$15*J21*I21</f>
        <v>62.683081099071551</v>
      </c>
      <c r="P21" s="49">
        <f>DATA!$C$13*((1+DATA!$C$10)^'BASE CASE'!A21)*'BASE CASE'!I21*'BASE CASE'!J21</f>
        <v>2.8841971233144394</v>
      </c>
      <c r="Q21" s="49">
        <f t="shared" si="2"/>
        <v>3607.1495509019487</v>
      </c>
      <c r="R21" s="26">
        <f>Q21*'EIOPA RATES'!G30</f>
        <v>2174.7336127586836</v>
      </c>
      <c r="T21">
        <f t="shared" si="3"/>
        <v>2493.7578636949038</v>
      </c>
      <c r="U21" s="42">
        <f t="shared" si="4"/>
        <v>100.71777564852313</v>
      </c>
      <c r="V21" s="42">
        <f>U21*'EIOPA RATES'!G29</f>
        <v>62.197447778234796</v>
      </c>
    </row>
    <row r="22" spans="1:27" x14ac:dyDescent="0.3">
      <c r="A22" s="56">
        <v>19</v>
      </c>
      <c r="B22" s="46">
        <f>$B21*EXP('EIOPA RATES'!Q30)</f>
        <v>92885.111843316074</v>
      </c>
      <c r="C22" s="49">
        <f>B22*(1-DATA!$C$14)</f>
        <v>90841.639382763125</v>
      </c>
      <c r="D22" s="49">
        <f>$D21*EXP('EIOPA RATES'!Q30)</f>
        <v>23221.277960829018</v>
      </c>
      <c r="E22" s="49">
        <f>D22*(1-DATA!$C$14)</f>
        <v>22710.409845690781</v>
      </c>
      <c r="F22" s="49">
        <f t="shared" si="0"/>
        <v>116106.38980414509</v>
      </c>
      <c r="G22" s="26">
        <f t="shared" si="1"/>
        <v>113552.04922845391</v>
      </c>
      <c r="I22" s="46">
        <f>'MORTALITY RATES MALE'!B82/'MORTALITY RATES MALE'!$B$63</f>
        <v>0.72572144739379141</v>
      </c>
      <c r="J22" s="59">
        <f>(1-DATA!$C$12)*'BASE CASE'!$J21</f>
        <v>4.5599448334722736E-2</v>
      </c>
      <c r="L22" s="63">
        <f>(G22-DATA!$C$11*DATA!$C$10)*'BASE CASE'!I22*J21*DATA!$C$12</f>
        <v>663.12488554819595</v>
      </c>
      <c r="M22" s="49">
        <f>MAX(G22,DATA!$C$4)*I21*(1-'MORTALITY RATES MALE'!B82/'MORTALITY RATES MALE'!B81)</f>
        <v>3081.0392773279486</v>
      </c>
      <c r="N22" s="49">
        <v>0</v>
      </c>
      <c r="O22" s="65">
        <f>G22*DATA!$C$15*J22*I22</f>
        <v>52.608092904810363</v>
      </c>
      <c r="P22" s="49">
        <f>DATA!$C$13*((1+DATA!$C$10)^'BASE CASE'!A22)*'BASE CASE'!I22*'BASE CASE'!J22</f>
        <v>2.4104760148649973</v>
      </c>
      <c r="Q22" s="49">
        <f t="shared" si="2"/>
        <v>3799.1827317958196</v>
      </c>
      <c r="R22" s="26">
        <f>Q22*'EIOPA RATES'!G31</f>
        <v>2242.0729737362331</v>
      </c>
      <c r="T22">
        <f t="shared" si="3"/>
        <v>2554.3405756911816</v>
      </c>
      <c r="U22" s="42">
        <f t="shared" si="4"/>
        <v>84.529509487717135</v>
      </c>
      <c r="V22" s="42">
        <f>U22*'EIOPA RATES'!G30</f>
        <v>50.962446374583216</v>
      </c>
    </row>
    <row r="23" spans="1:27" x14ac:dyDescent="0.3">
      <c r="A23" s="57">
        <v>20</v>
      </c>
      <c r="B23" s="46">
        <f>$B22*EXP('EIOPA RATES'!Q31)</f>
        <v>94891.7521743408</v>
      </c>
      <c r="C23" s="49">
        <f>B23*(1-DATA!$C$14)</f>
        <v>92804.133626505296</v>
      </c>
      <c r="D23" s="49">
        <f>$D22*EXP('EIOPA RATES'!Q31)</f>
        <v>23722.9380435852</v>
      </c>
      <c r="E23" s="49">
        <f>D23*(1-DATA!$C$14)</f>
        <v>23201.033406626324</v>
      </c>
      <c r="F23" s="49">
        <f t="shared" si="0"/>
        <v>118614.69021792599</v>
      </c>
      <c r="G23" s="26">
        <f t="shared" si="1"/>
        <v>116005.16703313161</v>
      </c>
      <c r="I23" s="46">
        <f>'MORTALITY RATES MALE'!B83/'MORTALITY RATES MALE'!$B$63</f>
        <v>0.69585663174582768</v>
      </c>
      <c r="J23" s="59">
        <f>(1-DATA!$C$12)*'BASE CASE'!$J22</f>
        <v>3.8759531084514326E-2</v>
      </c>
      <c r="L23" s="63">
        <f>(G23-DATA!$C$11*DATA!$C$10)*'BASE CASE'!I23*J22*DATA!$C$12</f>
        <v>552.13649556079861</v>
      </c>
      <c r="M23" s="49">
        <f>MAX(G23,DATA!$C$4)*I22*(1-'MORTALITY RATES MALE'!B83/'MORTALITY RATES MALE'!B82)</f>
        <v>3464.4729276557123</v>
      </c>
      <c r="N23" s="49">
        <v>0</v>
      </c>
      <c r="O23" s="65">
        <f>G23*DATA!$C$15*J23*I23</f>
        <v>43.802979685853153</v>
      </c>
      <c r="P23" s="49">
        <f>DATA!$C$13*((1+DATA!$C$10)^'BASE CASE'!A23)*'BASE CASE'!I23*'BASE CASE'!J23</f>
        <v>2.0038800630596216</v>
      </c>
      <c r="Q23" s="49">
        <f t="shared" si="2"/>
        <v>4062.4162829654238</v>
      </c>
      <c r="R23" s="26">
        <f>Q23*'EIOPA RATES'!G32</f>
        <v>2345.0793880181154</v>
      </c>
      <c r="T23">
        <f t="shared" si="3"/>
        <v>2609.5231847943796</v>
      </c>
      <c r="U23" s="42">
        <f t="shared" si="4"/>
        <v>70.381650094125931</v>
      </c>
      <c r="V23" s="42">
        <f>U23*'EIOPA RATES'!G31</f>
        <v>41.535458192717613</v>
      </c>
    </row>
    <row r="24" spans="1:27" x14ac:dyDescent="0.3">
      <c r="A24" s="56">
        <v>21</v>
      </c>
      <c r="B24" s="46">
        <f>$B23*EXP('EIOPA RATES'!Q32)</f>
        <v>97009.641979892913</v>
      </c>
      <c r="C24" s="49">
        <f>B24*(1-DATA!$C$14)</f>
        <v>94875.429856335264</v>
      </c>
      <c r="D24" s="49">
        <f>$D23*EXP('EIOPA RATES'!Q32)</f>
        <v>24252.410494973228</v>
      </c>
      <c r="E24" s="49">
        <f>D24*(1-DATA!$C$14)</f>
        <v>23718.857464083816</v>
      </c>
      <c r="F24" s="49">
        <f t="shared" si="0"/>
        <v>121262.05247486614</v>
      </c>
      <c r="G24" s="26">
        <f t="shared" si="1"/>
        <v>118594.28732041908</v>
      </c>
      <c r="I24" s="46">
        <f>'MORTALITY RATES MALE'!B84/'MORTALITY RATES MALE'!$B$63</f>
        <v>0.66379587377080784</v>
      </c>
      <c r="J24" s="59">
        <f>(1-DATA!$C$12)*'BASE CASE'!$J23</f>
        <v>3.2945601421837174E-2</v>
      </c>
      <c r="L24" s="63">
        <f>(G24-DATA!$C$11*DATA!$C$10)*'BASE CASE'!I24*J23*DATA!$C$12</f>
        <v>457.68494449357894</v>
      </c>
      <c r="M24" s="49">
        <f>MAX(G24,DATA!$C$4)*I23*(1-'MORTALITY RATES MALE'!B84/'MORTALITY RATES MALE'!B83)</f>
        <v>3802.2227429999184</v>
      </c>
      <c r="N24" s="49">
        <v>0</v>
      </c>
      <c r="O24" s="65">
        <f>G24*DATA!$C$15*J24*I24</f>
        <v>36.309794730421238</v>
      </c>
      <c r="P24" s="49">
        <f>DATA!$C$13*((1+DATA!$C$10)^'BASE CASE'!A24)*'BASE CASE'!I24*'BASE CASE'!J24</f>
        <v>1.6573170557909722</v>
      </c>
      <c r="Q24" s="49">
        <f t="shared" si="2"/>
        <v>4297.8747992797098</v>
      </c>
      <c r="R24" s="26">
        <f>Q24*'EIOPA RATES'!G33</f>
        <v>2424.1912081250753</v>
      </c>
      <c r="T24">
        <f t="shared" si="3"/>
        <v>2667.7651544470573</v>
      </c>
      <c r="U24" s="42">
        <f t="shared" si="4"/>
        <v>58.341767752648842</v>
      </c>
      <c r="V24" s="42">
        <f>U24*'EIOPA RATES'!G32</f>
        <v>33.678497595378325</v>
      </c>
    </row>
    <row r="25" spans="1:27" x14ac:dyDescent="0.3">
      <c r="A25" s="56">
        <v>22</v>
      </c>
      <c r="B25" s="46">
        <f>$B24*EXP('EIOPA RATES'!Q33)</f>
        <v>99283.005380508723</v>
      </c>
      <c r="C25" s="49">
        <f>B25*(1-DATA!$C$14)</f>
        <v>97098.779262137527</v>
      </c>
      <c r="D25" s="49">
        <f>$D24*EXP('EIOPA RATES'!Q33)</f>
        <v>24820.751345127181</v>
      </c>
      <c r="E25" s="49">
        <f>D25*(1-DATA!$C$14)</f>
        <v>24274.694815534382</v>
      </c>
      <c r="F25" s="49">
        <f t="shared" si="0"/>
        <v>124103.7567256359</v>
      </c>
      <c r="G25" s="26">
        <f t="shared" si="1"/>
        <v>121373.47407767191</v>
      </c>
      <c r="I25" s="46">
        <f>'MORTALITY RATES MALE'!B85/'MORTALITY RATES MALE'!$B$63</f>
        <v>0.62830730338282237</v>
      </c>
      <c r="J25" s="59">
        <f>(1-DATA!$C$12)*'BASE CASE'!$J24</f>
        <v>2.8003761208561597E-2</v>
      </c>
      <c r="L25" s="63">
        <f>(G25-DATA!$C$11*DATA!$C$10)*'BASE CASE'!I25*J24*DATA!$C$12</f>
        <v>376.8627029603478</v>
      </c>
      <c r="M25" s="49">
        <f>MAX(G25,DATA!$C$4)*I24*(1-'MORTALITY RATES MALE'!B85/'MORTALITY RATES MALE'!B84)</f>
        <v>4307.3710780397978</v>
      </c>
      <c r="N25" s="49">
        <v>0</v>
      </c>
      <c r="O25" s="65">
        <f>G25*DATA!$C$15*J25*I25</f>
        <v>29.897872966673319</v>
      </c>
      <c r="P25" s="49">
        <f>DATA!$C$13*((1+DATA!$C$10)^'BASE CASE'!A25)*'BASE CASE'!I25*'BASE CASE'!J25</f>
        <v>1.3600731177984233</v>
      </c>
      <c r="Q25" s="49">
        <f t="shared" si="2"/>
        <v>4715.4917270846172</v>
      </c>
      <c r="R25" s="26">
        <f>Q25*'EIOPA RATES'!G34</f>
        <v>2596.0601511953378</v>
      </c>
      <c r="T25">
        <f t="shared" si="3"/>
        <v>2730.2826479639916</v>
      </c>
      <c r="U25" s="42">
        <f t="shared" si="4"/>
        <v>48.039234974204902</v>
      </c>
      <c r="V25" s="42">
        <f>U25*'EIOPA RATES'!G33</f>
        <v>27.09625024187287</v>
      </c>
    </row>
    <row r="26" spans="1:27" x14ac:dyDescent="0.3">
      <c r="A26" s="56">
        <v>23</v>
      </c>
      <c r="B26" s="46">
        <f>$B25*EXP('EIOPA RATES'!Q34)</f>
        <v>101718.57404580958</v>
      </c>
      <c r="C26" s="49">
        <f>B26*(1-DATA!$C$14)</f>
        <v>99480.765416801776</v>
      </c>
      <c r="D26" s="49">
        <f>$D25*EXP('EIOPA RATES'!Q34)</f>
        <v>25429.643511452396</v>
      </c>
      <c r="E26" s="49">
        <f>D26*(1-DATA!$C$14)</f>
        <v>24870.191354200444</v>
      </c>
      <c r="F26" s="49">
        <f t="shared" si="0"/>
        <v>127148.21755726197</v>
      </c>
      <c r="G26" s="26">
        <f t="shared" si="1"/>
        <v>124350.95677100222</v>
      </c>
      <c r="I26" s="46">
        <f>'MORTALITY RATES MALE'!B86/'MORTALITY RATES MALE'!$B$63</f>
        <v>0.59080489320221952</v>
      </c>
      <c r="J26" s="59">
        <f>(1-DATA!$C$12)*'BASE CASE'!$J25</f>
        <v>2.3803197027277356E-2</v>
      </c>
      <c r="L26" s="63">
        <f>(G26-DATA!$C$11*DATA!$C$10)*'BASE CASE'!I26*J25*DATA!$C$12</f>
        <v>308.60250179327471</v>
      </c>
      <c r="M26" s="49">
        <f>MAX(G26,DATA!$C$4)*I25*(1-'MORTALITY RATES MALE'!B86/'MORTALITY RATES MALE'!B85)</f>
        <v>4663.4605871765407</v>
      </c>
      <c r="N26" s="49">
        <v>0</v>
      </c>
      <c r="O26" s="65">
        <f>G26*DATA!$C$15*J26*I26</f>
        <v>24.482543895320013</v>
      </c>
      <c r="P26" s="49">
        <f>DATA!$C$13*((1+DATA!$C$10)^'BASE CASE'!A26)*'BASE CASE'!I26*'BASE CASE'!J26</f>
        <v>1.1088002875246785</v>
      </c>
      <c r="Q26" s="49">
        <f t="shared" si="2"/>
        <v>4997.6544331526602</v>
      </c>
      <c r="R26" s="26">
        <f>Q26*'EIOPA RATES'!G35</f>
        <v>2682.801719459414</v>
      </c>
      <c r="T26">
        <f t="shared" si="3"/>
        <v>2797.2607862597506</v>
      </c>
      <c r="U26" s="42">
        <f t="shared" si="4"/>
        <v>39.338005090347494</v>
      </c>
      <c r="V26" s="42">
        <f>U26*'EIOPA RATES'!G34</f>
        <v>21.657089727460765</v>
      </c>
    </row>
    <row r="27" spans="1:27" x14ac:dyDescent="0.3">
      <c r="A27" s="56">
        <v>24</v>
      </c>
      <c r="B27" s="46">
        <f>$B26*EXP('EIOPA RATES'!Q35)</f>
        <v>104319.54259852742</v>
      </c>
      <c r="C27" s="49">
        <f>B27*(1-DATA!$C$14)</f>
        <v>102024.51266135981</v>
      </c>
      <c r="D27" s="49">
        <f>$D26*EXP('EIOPA RATES'!Q35)</f>
        <v>26079.885649631855</v>
      </c>
      <c r="E27" s="49">
        <f>D27*(1-DATA!$C$14)</f>
        <v>25506.128165339953</v>
      </c>
      <c r="F27" s="49">
        <f t="shared" si="0"/>
        <v>130399.42824815927</v>
      </c>
      <c r="G27" s="26">
        <f t="shared" si="1"/>
        <v>127530.64082669976</v>
      </c>
      <c r="I27" s="46">
        <f>'MORTALITY RATES MALE'!B87/'MORTALITY RATES MALE'!$B$63</f>
        <v>0.55137433853932338</v>
      </c>
      <c r="J27" s="59">
        <f>(1-DATA!$C$12)*'BASE CASE'!$J26</f>
        <v>2.0232717473185752E-2</v>
      </c>
      <c r="L27" s="63">
        <f>(G27-DATA!$C$11*DATA!$C$10)*'BASE CASE'!I27*J26*DATA!$C$12</f>
        <v>251.06506153925753</v>
      </c>
      <c r="M27" s="49">
        <f>MAX(G27,DATA!$C$4)*I26*(1-'MORTALITY RATES MALE'!B87/'MORTALITY RATES MALE'!B86)</f>
        <v>5028.6039043113515</v>
      </c>
      <c r="N27" s="49">
        <v>0</v>
      </c>
      <c r="O27" s="65">
        <f>G27*DATA!$C$15*J27*I27</f>
        <v>19.917890687934559</v>
      </c>
      <c r="P27" s="49">
        <f>DATA!$C$13*((1+DATA!$C$10)^'BASE CASE'!A27)*'BASE CASE'!I27*'BASE CASE'!J27</f>
        <v>0.89717031098723543</v>
      </c>
      <c r="Q27" s="49">
        <f t="shared" si="2"/>
        <v>5300.4840268495309</v>
      </c>
      <c r="R27" s="26">
        <f>Q27*'EIOPA RATES'!G36</f>
        <v>2771.8816666702187</v>
      </c>
      <c r="T27">
        <f t="shared" si="3"/>
        <v>2868.7874214595067</v>
      </c>
      <c r="U27" s="42">
        <f t="shared" si="4"/>
        <v>32.003622197966749</v>
      </c>
      <c r="V27" s="42">
        <f>U27*'EIOPA RATES'!G35</f>
        <v>17.179933868991451</v>
      </c>
    </row>
    <row r="28" spans="1:27" x14ac:dyDescent="0.3">
      <c r="A28" s="57">
        <v>25</v>
      </c>
      <c r="B28" s="46">
        <f>$B27*EXP('EIOPA RATES'!Q36)</f>
        <v>107085.05672254889</v>
      </c>
      <c r="C28" s="49">
        <f>B28*(1-DATA!$C$14)</f>
        <v>104729.18547465281</v>
      </c>
      <c r="D28" s="49">
        <f>$D27*EXP('EIOPA RATES'!Q36)</f>
        <v>26771.264180637223</v>
      </c>
      <c r="E28" s="49">
        <f>D28*(1-DATA!$C$14)</f>
        <v>26182.296368663203</v>
      </c>
      <c r="F28" s="49">
        <f t="shared" si="0"/>
        <v>133856.3209031861</v>
      </c>
      <c r="G28" s="26">
        <f t="shared" si="1"/>
        <v>130911.48184331601</v>
      </c>
      <c r="I28" s="46">
        <f>'MORTALITY RATES MALE'!B88/'MORTALITY RATES MALE'!$B$63</f>
        <v>0.50986567260106685</v>
      </c>
      <c r="J28" s="59">
        <f>(1-DATA!$C$12)*'BASE CASE'!$J27</f>
        <v>1.7197809852207889E-2</v>
      </c>
      <c r="L28" s="63">
        <f>(G28-DATA!$C$11*DATA!$C$10)*'BASE CASE'!I28*J27*DATA!$C$12</f>
        <v>202.57118169398998</v>
      </c>
      <c r="M28" s="49">
        <f>MAX(G28,DATA!$C$4)*I27*(1-'MORTALITY RATES MALE'!B88/'MORTALITY RATES MALE'!B87)</f>
        <v>5433.9609673163386</v>
      </c>
      <c r="N28" s="49">
        <v>0</v>
      </c>
      <c r="O28" s="65">
        <f>G28*DATA!$C$15*J28*I28</f>
        <v>16.070696185064708</v>
      </c>
      <c r="P28" s="49">
        <f>DATA!$C$13*((1+DATA!$C$10)^'BASE CASE'!A28)*'BASE CASE'!I28*'BASE CASE'!J28</f>
        <v>0.71928866211169284</v>
      </c>
      <c r="Q28" s="49">
        <f t="shared" si="2"/>
        <v>5653.3221338575049</v>
      </c>
      <c r="R28" s="26">
        <f>Q28*'EIOPA RATES'!G37</f>
        <v>2878.5327923834211</v>
      </c>
      <c r="T28">
        <f t="shared" si="3"/>
        <v>2944.8390598700935</v>
      </c>
      <c r="U28" s="42">
        <f t="shared" si="4"/>
        <v>25.822035938608202</v>
      </c>
      <c r="V28" s="42">
        <f>U28*'EIOPA RATES'!G36</f>
        <v>13.50360224684429</v>
      </c>
    </row>
    <row r="29" spans="1:27" x14ac:dyDescent="0.3">
      <c r="A29" s="56">
        <v>26</v>
      </c>
      <c r="B29" s="46">
        <f>$B28*EXP('EIOPA RATES'!Q37)</f>
        <v>109981.73803463517</v>
      </c>
      <c r="C29" s="49">
        <f>B29*(1-DATA!$C$14)</f>
        <v>107562.1397978732</v>
      </c>
      <c r="D29" s="49">
        <f>$D28*EXP('EIOPA RATES'!Q37)</f>
        <v>27495.434508658793</v>
      </c>
      <c r="E29" s="49">
        <f>D29*(1-DATA!$C$14)</f>
        <v>26890.5349494683</v>
      </c>
      <c r="F29" s="49">
        <f t="shared" si="0"/>
        <v>137477.17254329397</v>
      </c>
      <c r="G29" s="26">
        <f t="shared" si="1"/>
        <v>134452.67474734149</v>
      </c>
      <c r="I29" s="46">
        <f>'MORTALITY RATES MALE'!B89/'MORTALITY RATES MALE'!$B$63</f>
        <v>0.46754290121473102</v>
      </c>
      <c r="J29" s="59">
        <f>(1-DATA!$C$12)*'BASE CASE'!$J28</f>
        <v>1.4618138374376706E-2</v>
      </c>
      <c r="L29" s="63">
        <f>(G29-DATA!$C$11*DATA!$C$10)*'BASE CASE'!I29*J28*DATA!$C$12</f>
        <v>162.16384142610153</v>
      </c>
      <c r="M29" s="49">
        <f>MAX(G29,DATA!$C$4)*I28*(1-'MORTALITY RATES MALE'!B89/'MORTALITY RATES MALE'!B88)</f>
        <v>5690.4098156131122</v>
      </c>
      <c r="N29" s="49">
        <v>0</v>
      </c>
      <c r="O29" s="65">
        <f>G29*DATA!$C$15*J29*I29</f>
        <v>12.865036360268949</v>
      </c>
      <c r="P29" s="49">
        <f>DATA!$C$13*((1+DATA!$C$10)^'BASE CASE'!A29)*'BASE CASE'!I29*'BASE CASE'!J29</f>
        <v>0.57185774334864736</v>
      </c>
      <c r="Q29" s="49">
        <f t="shared" si="2"/>
        <v>5866.0105511428319</v>
      </c>
      <c r="R29" s="26">
        <f>Q29*'EIOPA RATES'!G38</f>
        <v>2905.6978479091404</v>
      </c>
      <c r="T29">
        <f t="shared" si="3"/>
        <v>3024.497795952484</v>
      </c>
      <c r="U29" s="42">
        <f t="shared" si="4"/>
        <v>20.671253281180139</v>
      </c>
      <c r="V29" s="42">
        <f>U29*'EIOPA RATES'!G37</f>
        <v>10.525294511908355</v>
      </c>
    </row>
    <row r="30" spans="1:27" x14ac:dyDescent="0.3">
      <c r="A30" s="56">
        <v>27</v>
      </c>
      <c r="B30" s="46">
        <f>$B29*EXP('EIOPA RATES'!Q38)</f>
        <v>113052.56363815517</v>
      </c>
      <c r="C30" s="49">
        <f>B30*(1-DATA!$C$14)</f>
        <v>110565.40723811576</v>
      </c>
      <c r="D30" s="49">
        <f>$D29*EXP('EIOPA RATES'!Q38)</f>
        <v>28263.140909538793</v>
      </c>
      <c r="E30" s="49">
        <f>D30*(1-DATA!$C$14)</f>
        <v>27641.35180952894</v>
      </c>
      <c r="F30" s="49">
        <f t="shared" si="0"/>
        <v>141315.70454769395</v>
      </c>
      <c r="G30" s="26">
        <f t="shared" si="1"/>
        <v>138206.75904764471</v>
      </c>
      <c r="I30" s="46">
        <f>'MORTALITY RATES MALE'!B90/'MORTALITY RATES MALE'!$B$63</f>
        <v>0.4238168691218373</v>
      </c>
      <c r="J30" s="59">
        <f>(1-DATA!$C$12)*'BASE CASE'!$J29</f>
        <v>1.24254176182202E-2</v>
      </c>
      <c r="L30" s="63">
        <f>(G30-DATA!$C$11*DATA!$C$10)*'BASE CASE'!I30*J29*DATA!$C$12</f>
        <v>128.43683425983724</v>
      </c>
      <c r="M30" s="49">
        <f>MAX(G30,DATA!$C$4)*I29*(1-'MORTALITY RATES MALE'!B90/'MORTALITY RATES MALE'!B89)</f>
        <v>6043.23318157214</v>
      </c>
      <c r="N30" s="49">
        <v>0</v>
      </c>
      <c r="O30" s="65">
        <f>G30*DATA!$C$15*J30*I30</f>
        <v>10.189351674782673</v>
      </c>
      <c r="P30" s="49">
        <f>DATA!$C$13*((1+DATA!$C$10)^'BASE CASE'!A30)*'BASE CASE'!I30*'BASE CASE'!J30</f>
        <v>0.44943187964157583</v>
      </c>
      <c r="Q30" s="49">
        <f t="shared" si="2"/>
        <v>6182.308799386401</v>
      </c>
      <c r="R30" s="26">
        <f>Q30*'EIOPA RATES'!G39</f>
        <v>2978.0313174231933</v>
      </c>
      <c r="T30">
        <f t="shared" si="3"/>
        <v>3108.9455000492453</v>
      </c>
      <c r="U30" s="42">
        <f t="shared" si="4"/>
        <v>16.372022848759656</v>
      </c>
      <c r="V30" s="42">
        <f>U30*'EIOPA RATES'!G38</f>
        <v>8.1097964524274637</v>
      </c>
    </row>
    <row r="31" spans="1:27" x14ac:dyDescent="0.3">
      <c r="A31" s="56">
        <v>28</v>
      </c>
      <c r="B31" s="46">
        <f>$B30*EXP('EIOPA RATES'!Q39)</f>
        <v>116254.41637907411</v>
      </c>
      <c r="C31" s="49">
        <f>B31*(1-DATA!$C$14)</f>
        <v>113696.81921873448</v>
      </c>
      <c r="D31" s="49">
        <f>$D30*EXP('EIOPA RATES'!Q39)</f>
        <v>29063.604094768529</v>
      </c>
      <c r="E31" s="49">
        <f>D31*(1-DATA!$C$14)</f>
        <v>28424.204804683621</v>
      </c>
      <c r="F31" s="49">
        <f t="shared" si="0"/>
        <v>145318.02047384265</v>
      </c>
      <c r="G31" s="26">
        <f t="shared" si="1"/>
        <v>142121.02402341811</v>
      </c>
      <c r="I31" s="46">
        <f>'MORTALITY RATES MALE'!B91/'MORTALITY RATES MALE'!$B$63</f>
        <v>0.37850547378794697</v>
      </c>
      <c r="J31" s="59">
        <f>(1-DATA!$C$12)*'BASE CASE'!$J30</f>
        <v>1.0561604975487169E-2</v>
      </c>
      <c r="L31" s="63">
        <f>(G31-DATA!$C$11*DATA!$C$10)*'BASE CASE'!I31*J30*DATA!$C$12</f>
        <v>100.26088262942631</v>
      </c>
      <c r="M31" s="49">
        <f>MAX(G31,DATA!$C$4)*I30*(1-'MORTALITY RATES MALE'!B91/'MORTALITY RATES MALE'!B90)</f>
        <v>6439.7019047824242</v>
      </c>
      <c r="N31" s="49">
        <v>0</v>
      </c>
      <c r="O31" s="65">
        <f>G31*DATA!$C$15*J31*I31</f>
        <v>7.9540524086361399</v>
      </c>
      <c r="P31" s="49">
        <f>DATA!$C$13*((1+DATA!$C$10)^'BASE CASE'!A31)*'BASE CASE'!I31*'BASE CASE'!J31</f>
        <v>0.34799812030850796</v>
      </c>
      <c r="Q31" s="49">
        <f t="shared" si="2"/>
        <v>6548.2648379407947</v>
      </c>
      <c r="R31" s="26">
        <f>Q31*'EIOPA RATES'!G40</f>
        <v>3065.2873474463045</v>
      </c>
      <c r="T31">
        <f t="shared" si="3"/>
        <v>3196.9964504245436</v>
      </c>
      <c r="U31" s="42">
        <f t="shared" si="4"/>
        <v>12.780393878907054</v>
      </c>
      <c r="V31" s="42">
        <f>U31*'EIOPA RATES'!G39</f>
        <v>6.1563429546201922</v>
      </c>
    </row>
    <row r="32" spans="1:27" x14ac:dyDescent="0.3">
      <c r="A32" s="56">
        <v>29</v>
      </c>
      <c r="B32" s="46">
        <f>$B31*EXP('EIOPA RATES'!Q40)</f>
        <v>119630.81739471678</v>
      </c>
      <c r="C32" s="49">
        <f>B32*(1-DATA!$C$14)</f>
        <v>116998.93941203301</v>
      </c>
      <c r="D32" s="49">
        <f>$D31*EXP('EIOPA RATES'!Q40)</f>
        <v>29907.704348679195</v>
      </c>
      <c r="E32" s="49">
        <f>D32*(1-DATA!$C$14)</f>
        <v>29249.734853008253</v>
      </c>
      <c r="F32" s="49">
        <f t="shared" si="0"/>
        <v>149538.52174339598</v>
      </c>
      <c r="G32" s="26">
        <f t="shared" si="1"/>
        <v>146248.67426504125</v>
      </c>
      <c r="I32" s="46">
        <f>'MORTALITY RATES MALE'!B92/'MORTALITY RATES MALE'!$B$63</f>
        <v>0.33229427769565312</v>
      </c>
      <c r="J32" s="59">
        <f>(1-DATA!$C$12)*'BASE CASE'!$J31</f>
        <v>8.9773642291640938E-3</v>
      </c>
      <c r="L32" s="63">
        <f>(G32-DATA!$C$11*DATA!$C$10)*'BASE CASE'!I32*J31*DATA!$C$12</f>
        <v>76.990083684170003</v>
      </c>
      <c r="M32" s="49">
        <f>MAX(G32,DATA!$C$4)*I31*(1-'MORTALITY RATES MALE'!B92/'MORTALITY RATES MALE'!B91)</f>
        <v>6758.3261646998317</v>
      </c>
      <c r="N32" s="49">
        <v>0</v>
      </c>
      <c r="O32" s="65">
        <f>G32*DATA!$C$15*J32*I32</f>
        <v>6.1078966777873545</v>
      </c>
      <c r="P32" s="49">
        <f>DATA!$C$13*((1+DATA!$C$10)^'BASE CASE'!A32)*'BASE CASE'!I32*'BASE CASE'!J32</f>
        <v>0.26487849105159827</v>
      </c>
      <c r="Q32" s="49">
        <f t="shared" si="2"/>
        <v>6841.6890235528408</v>
      </c>
      <c r="R32" s="26">
        <f>Q32*'EIOPA RATES'!G41</f>
        <v>3111.7064540202177</v>
      </c>
      <c r="T32">
        <f t="shared" si="3"/>
        <v>3289.8474783547281</v>
      </c>
      <c r="U32" s="42">
        <f t="shared" si="4"/>
        <v>9.8140320560416665</v>
      </c>
      <c r="V32" s="42">
        <f>U32*'EIOPA RATES'!G40</f>
        <v>4.5940152136969745</v>
      </c>
    </row>
    <row r="33" spans="1:22" x14ac:dyDescent="0.3">
      <c r="A33" s="57">
        <v>30</v>
      </c>
      <c r="B33" s="46">
        <f>$B32*EXP('EIOPA RATES'!Q41)</f>
        <v>123126.84084450272</v>
      </c>
      <c r="C33" s="49">
        <f>B33*(1-DATA!$C$14)</f>
        <v>120418.05034592365</v>
      </c>
      <c r="D33" s="49">
        <f>$D32*EXP('EIOPA RATES'!Q41)</f>
        <v>30781.710211125679</v>
      </c>
      <c r="E33" s="49">
        <f>D33*(1-DATA!$C$14)</f>
        <v>30104.512586480912</v>
      </c>
      <c r="F33" s="49">
        <f t="shared" si="0"/>
        <v>153908.5510556284</v>
      </c>
      <c r="G33" s="26">
        <f t="shared" si="1"/>
        <v>150522.56293240457</v>
      </c>
      <c r="I33" s="46">
        <f>'MORTALITY RATES MALE'!B93/'MORTALITY RATES MALE'!$B$63</f>
        <v>0.28638301518949377</v>
      </c>
      <c r="J33" s="59">
        <f>(1-DATA!$C$12)*'BASE CASE'!$J32</f>
        <v>7.6307595947894798E-3</v>
      </c>
      <c r="L33" s="63">
        <f>(G33-DATA!$C$11*DATA!$C$10)*'BASE CASE'!I33*J32*DATA!$C$12</f>
        <v>58.048073684100018</v>
      </c>
      <c r="M33" s="49">
        <f>MAX(G33,DATA!$C$4)*I32*(1-'MORTALITY RATES MALE'!B93/'MORTALITY RATES MALE'!B92)</f>
        <v>6910.6808998895185</v>
      </c>
      <c r="N33" s="49">
        <v>0</v>
      </c>
      <c r="O33" s="65">
        <f>G33*DATA!$C$15*J33*I33</f>
        <v>4.6051594167302712</v>
      </c>
      <c r="P33" s="49">
        <f>DATA!$C$13*((1+DATA!$C$10)^'BASE CASE'!A33)*'BASE CASE'!I33*'BASE CASE'!J33</f>
        <v>0.19792022949986476</v>
      </c>
      <c r="Q33" s="49">
        <f t="shared" si="2"/>
        <v>6973.5320532198484</v>
      </c>
      <c r="R33" s="26">
        <f>Q33*'EIOPA RATES'!G42</f>
        <v>3079.215761321896</v>
      </c>
      <c r="T33">
        <f t="shared" si="3"/>
        <v>3385.9881232238258</v>
      </c>
      <c r="U33" s="42">
        <f t="shared" si="4"/>
        <v>7.399467365473706</v>
      </c>
      <c r="V33" s="42">
        <f>U33*'EIOPA RATES'!G41</f>
        <v>3.3653927090506377</v>
      </c>
    </row>
    <row r="34" spans="1:22" x14ac:dyDescent="0.3">
      <c r="A34" s="56">
        <v>31</v>
      </c>
      <c r="B34" s="46">
        <f>$B33*EXP('EIOPA RATES'!Q42)</f>
        <v>126823.78412244286</v>
      </c>
      <c r="C34" s="49">
        <f>B34*(1-DATA!$C$14)</f>
        <v>124033.6608717491</v>
      </c>
      <c r="D34" s="49">
        <f>$D33*EXP('EIOPA RATES'!Q42)</f>
        <v>31705.946030610714</v>
      </c>
      <c r="E34" s="49">
        <f>D34*(1-DATA!$C$14)</f>
        <v>31008.415217937276</v>
      </c>
      <c r="F34" s="49">
        <f t="shared" si="0"/>
        <v>158529.73015305356</v>
      </c>
      <c r="G34" s="26">
        <f t="shared" si="1"/>
        <v>155042.07608968636</v>
      </c>
      <c r="I34" s="46">
        <f>'MORTALITY RATES MALE'!B94/'MORTALITY RATES MALE'!$B$63</f>
        <v>0.24177860616577757</v>
      </c>
      <c r="J34" s="59">
        <f>(1-DATA!$C$12)*'BASE CASE'!$J33</f>
        <v>6.486145655571058E-3</v>
      </c>
      <c r="L34" s="63">
        <f>(G34-DATA!$C$11*DATA!$C$10)*'BASE CASE'!I34*J33*DATA!$C$12</f>
        <v>42.906723810307128</v>
      </c>
      <c r="M34" s="49">
        <f>MAX(G34,DATA!$C$4)*I33*(1-'MORTALITY RATES MALE'!B94/'MORTALITY RATES MALE'!B93)</f>
        <v>6915.5601777904985</v>
      </c>
      <c r="N34" s="49">
        <v>0</v>
      </c>
      <c r="O34" s="65">
        <f>G34*DATA!$C$15*J34*I34</f>
        <v>3.4039422042673992</v>
      </c>
      <c r="P34" s="49">
        <f>DATA!$C$13*((1+DATA!$C$10)^'BASE CASE'!A34)*'BASE CASE'!I34*'BASE CASE'!J34</f>
        <v>0.14487047886799828</v>
      </c>
      <c r="Q34" s="49">
        <f t="shared" si="2"/>
        <v>6962.0157142839407</v>
      </c>
      <c r="R34" s="26">
        <f>Q34*'EIOPA RATES'!G43</f>
        <v>2984.8106662969549</v>
      </c>
      <c r="T34">
        <f t="shared" si="3"/>
        <v>3487.6540633671975</v>
      </c>
      <c r="U34" s="42">
        <f t="shared" si="4"/>
        <v>5.4693783591793164</v>
      </c>
      <c r="V34" s="42">
        <f>U34*'EIOPA RATES'!G42</f>
        <v>2.4150453342279774</v>
      </c>
    </row>
    <row r="35" spans="1:22" x14ac:dyDescent="0.3">
      <c r="A35" s="56">
        <v>32</v>
      </c>
      <c r="B35" s="46">
        <f>$B34*EXP('EIOPA RATES'!Q43)</f>
        <v>130618.9650158242</v>
      </c>
      <c r="C35" s="49">
        <f>B35*(1-DATA!$C$14)</f>
        <v>127745.34778547607</v>
      </c>
      <c r="D35" s="49">
        <f>$D34*EXP('EIOPA RATES'!Q43)</f>
        <v>32654.74125395605</v>
      </c>
      <c r="E35" s="49">
        <f>D35*(1-DATA!$C$14)</f>
        <v>31936.336946369018</v>
      </c>
      <c r="F35" s="49">
        <f t="shared" si="0"/>
        <v>163273.70626978026</v>
      </c>
      <c r="G35" s="26">
        <f t="shared" si="1"/>
        <v>159681.6847318451</v>
      </c>
      <c r="I35" s="46">
        <f>'MORTALITY RATES MALE'!B95/'MORTALITY RATES MALE'!$B$63</f>
        <v>0.19954153008976583</v>
      </c>
      <c r="J35" s="59">
        <f>(1-DATA!$C$12)*'BASE CASE'!$J34</f>
        <v>5.5132238072353994E-3</v>
      </c>
      <c r="L35" s="63">
        <f>(G35-DATA!$C$11*DATA!$C$10)*'BASE CASE'!I35*J34*DATA!$C$12</f>
        <v>31.000255439052477</v>
      </c>
      <c r="M35" s="49">
        <f>MAX(G35,DATA!$C$4)*I34*(1-'MORTALITY RATES MALE'!B95/'MORTALITY RATES MALE'!B94)</f>
        <v>6744.487465964663</v>
      </c>
      <c r="N35" s="49">
        <v>0</v>
      </c>
      <c r="O35" s="65">
        <f>G35*DATA!$C$15*J35*I35</f>
        <v>2.4593597588206699</v>
      </c>
      <c r="P35" s="49">
        <f>DATA!$C$13*((1+DATA!$C$10)^'BASE CASE'!A35)*'BASE CASE'!I35*'BASE CASE'!J35</f>
        <v>0.10366076789092701</v>
      </c>
      <c r="Q35" s="49">
        <f t="shared" si="2"/>
        <v>6778.0507419304267</v>
      </c>
      <c r="R35" s="26">
        <f>Q35*'EIOPA RATES'!G44</f>
        <v>2820.0516053996234</v>
      </c>
      <c r="T35">
        <f t="shared" si="3"/>
        <v>3592.0215379351575</v>
      </c>
      <c r="U35" s="42">
        <f t="shared" si="4"/>
        <v>3.9516443685403599</v>
      </c>
      <c r="V35" s="42">
        <f>U35*'EIOPA RATES'!G43</f>
        <v>1.6941803559035336</v>
      </c>
    </row>
    <row r="36" spans="1:22" x14ac:dyDescent="0.3">
      <c r="A36" s="56">
        <v>33</v>
      </c>
      <c r="B36" s="46">
        <f>$B35*EXP('EIOPA RATES'!Q44)</f>
        <v>134597.1261027033</v>
      </c>
      <c r="C36" s="49">
        <f>B36*(1-DATA!$C$14)</f>
        <v>131635.98932844383</v>
      </c>
      <c r="D36" s="49">
        <f>$D35*EXP('EIOPA RATES'!Q44)</f>
        <v>33649.281525675826</v>
      </c>
      <c r="E36" s="49">
        <f>D36*(1-DATA!$C$14)</f>
        <v>32908.997332110957</v>
      </c>
      <c r="F36" s="49">
        <f t="shared" si="0"/>
        <v>168246.40762837912</v>
      </c>
      <c r="G36" s="26">
        <f t="shared" si="1"/>
        <v>164544.98666055477</v>
      </c>
      <c r="I36" s="46">
        <f>'MORTALITY RATES MALE'!B96/'MORTALITY RATES MALE'!$B$63</f>
        <v>0.16076440216809135</v>
      </c>
      <c r="J36" s="59">
        <f>(1-DATA!$C$12)*'BASE CASE'!$J35</f>
        <v>4.6862402361500894E-3</v>
      </c>
      <c r="L36" s="63">
        <f>(G36-DATA!$C$11*DATA!$C$10)*'BASE CASE'!I36*J35*DATA!$C$12</f>
        <v>21.876123717768515</v>
      </c>
      <c r="M36" s="49">
        <f>MAX(G36,DATA!$C$4)*I35*(1-'MORTALITY RATES MALE'!B96/'MORTALITY RATES MALE'!B95)</f>
        <v>6380.5819966065537</v>
      </c>
      <c r="N36" s="49">
        <v>0</v>
      </c>
      <c r="O36" s="65">
        <f>G36*DATA!$C$15*J36*I36</f>
        <v>1.7355100338743847</v>
      </c>
      <c r="P36" s="49">
        <f>DATA!$C$13*((1+DATA!$C$10)^'BASE CASE'!A36)*'BASE CASE'!I36*'BASE CASE'!J36</f>
        <v>7.2408593381339773E-2</v>
      </c>
      <c r="Q36" s="49">
        <f t="shared" si="2"/>
        <v>6404.2660389515786</v>
      </c>
      <c r="R36" s="26">
        <f>Q36*'EIOPA RATES'!G45</f>
        <v>2584.3742739463296</v>
      </c>
      <c r="T36">
        <f t="shared" si="3"/>
        <v>3701.4209678243496</v>
      </c>
      <c r="U36" s="42">
        <f t="shared" si="4"/>
        <v>2.7885787865349516</v>
      </c>
      <c r="V36" s="42">
        <f>U36*'EIOPA RATES'!G44</f>
        <v>1.1602061393703187</v>
      </c>
    </row>
    <row r="37" spans="1:22" x14ac:dyDescent="0.3">
      <c r="A37" s="56">
        <v>34</v>
      </c>
      <c r="B37" s="46">
        <f>$B36*EXP('EIOPA RATES'!Q45)</f>
        <v>138772.04311960912</v>
      </c>
      <c r="C37" s="49">
        <f>B37*(1-DATA!$C$14)</f>
        <v>135719.05817097772</v>
      </c>
      <c r="D37" s="49">
        <f>$D36*EXP('EIOPA RATES'!Q45)</f>
        <v>34693.010779902281</v>
      </c>
      <c r="E37" s="49">
        <f>D37*(1-DATA!$C$14)</f>
        <v>33929.764542744429</v>
      </c>
      <c r="F37" s="49">
        <f t="shared" si="0"/>
        <v>173465.0538995114</v>
      </c>
      <c r="G37" s="26">
        <f t="shared" si="1"/>
        <v>169648.82271372215</v>
      </c>
      <c r="I37" s="46">
        <f>'MORTALITY RATES MALE'!B97/'MORTALITY RATES MALE'!$B$63</f>
        <v>0.12646485421085332</v>
      </c>
      <c r="J37" s="59">
        <f>(1-DATA!$C$12)*'BASE CASE'!$J36</f>
        <v>3.9833042007275761E-3</v>
      </c>
      <c r="L37" s="63">
        <f>(G37-DATA!$C$11*DATA!$C$10)*'BASE CASE'!I37*J36*DATA!$C$12</f>
        <v>15.081185488990869</v>
      </c>
      <c r="M37" s="49">
        <f>MAX(G37,DATA!$C$4)*I36*(1-'MORTALITY RATES MALE'!B97/'MORTALITY RATES MALE'!B96)</f>
        <v>5818.8779305582866</v>
      </c>
      <c r="N37" s="49">
        <v>0</v>
      </c>
      <c r="O37" s="65">
        <f>G37*DATA!$C$15*J37*I37</f>
        <v>1.1964435364486583</v>
      </c>
      <c r="P37" s="49">
        <f>DATA!$C$13*((1+DATA!$C$10)^'BASE CASE'!A37)*'BASE CASE'!I37*'BASE CASE'!J37</f>
        <v>4.9384330020649292E-2</v>
      </c>
      <c r="Q37" s="49">
        <f t="shared" si="2"/>
        <v>5835.2049439137472</v>
      </c>
      <c r="R37" s="26">
        <f>Q37*'EIOPA RATES'!G46</f>
        <v>2284.1397006712882</v>
      </c>
      <c r="T37">
        <f t="shared" si="3"/>
        <v>3816.2311857892491</v>
      </c>
      <c r="U37" s="42">
        <f t="shared" si="4"/>
        <v>1.9224187702213316</v>
      </c>
      <c r="V37" s="42">
        <f>U37*'EIOPA RATES'!G45</f>
        <v>0.77577189693463855</v>
      </c>
    </row>
    <row r="38" spans="1:22" x14ac:dyDescent="0.3">
      <c r="A38" s="57">
        <v>35</v>
      </c>
      <c r="B38" s="46">
        <f>$B37*EXP('EIOPA RATES'!Q46)</f>
        <v>143061.07317478643</v>
      </c>
      <c r="C38" s="49">
        <f>B38*(1-DATA!$C$14)</f>
        <v>139913.72956494114</v>
      </c>
      <c r="D38" s="49">
        <f>$D37*EXP('EIOPA RATES'!Q46)</f>
        <v>35765.268293696608</v>
      </c>
      <c r="E38" s="49">
        <f>D38*(1-DATA!$C$14)</f>
        <v>34978.432391235285</v>
      </c>
      <c r="F38" s="49">
        <f t="shared" si="0"/>
        <v>178826.34146848303</v>
      </c>
      <c r="G38" s="26">
        <f t="shared" si="1"/>
        <v>174892.16195617642</v>
      </c>
      <c r="I38" s="46">
        <f>'MORTALITY RATES MALE'!B98/'MORTALITY RATES MALE'!$B$63</f>
        <v>9.6525055166356025E-2</v>
      </c>
      <c r="J38" s="59">
        <f>(1-DATA!$C$12)*'BASE CASE'!$J37</f>
        <v>3.3858085706184394E-3</v>
      </c>
      <c r="L38" s="63">
        <f>(G38-DATA!$C$11*DATA!$C$10)*'BASE CASE'!I38*J37*DATA!$C$12</f>
        <v>10.086584820112092</v>
      </c>
      <c r="M38" s="49">
        <f>MAX(G38,DATA!$C$4)*I37*(1-'MORTALITY RATES MALE'!B98/'MORTALITY RATES MALE'!B97)</f>
        <v>5236.2361834255962</v>
      </c>
      <c r="N38" s="49">
        <v>0</v>
      </c>
      <c r="O38" s="65">
        <f>G38*DATA!$C$15*J38*I38</f>
        <v>0.80020422589490348</v>
      </c>
      <c r="P38" s="49">
        <f>DATA!$C$13*((1+DATA!$C$10)^'BASE CASE'!A38)*'BASE CASE'!I38*'BASE CASE'!J38</f>
        <v>3.2679731111852725E-2</v>
      </c>
      <c r="Q38" s="49">
        <f t="shared" si="2"/>
        <v>5247.1556522027149</v>
      </c>
      <c r="R38" s="26">
        <f>Q38*'EIOPA RATES'!G47</f>
        <v>1991.9487272233755</v>
      </c>
      <c r="T38">
        <f t="shared" si="3"/>
        <v>3934.1795123066113</v>
      </c>
      <c r="U38" s="42">
        <f t="shared" si="4"/>
        <v>1.2857502899275348</v>
      </c>
      <c r="V38" s="42">
        <f>U38*'EIOPA RATES'!G46</f>
        <v>0.5032956529549637</v>
      </c>
    </row>
    <row r="39" spans="1:22" x14ac:dyDescent="0.3">
      <c r="A39" s="56">
        <v>36</v>
      </c>
      <c r="B39" s="46">
        <f>$B38*EXP('EIOPA RATES'!Q47)</f>
        <v>147514.19678002642</v>
      </c>
      <c r="C39" s="49">
        <f>B39*(1-DATA!$C$14)</f>
        <v>144268.88445086585</v>
      </c>
      <c r="D39" s="49">
        <f>$D38*EXP('EIOPA RATES'!Q47)</f>
        <v>36878.549195006606</v>
      </c>
      <c r="E39" s="49">
        <f>D39*(1-DATA!$C$14)</f>
        <v>36067.221112716463</v>
      </c>
      <c r="F39" s="49">
        <f t="shared" si="0"/>
        <v>184392.74597503303</v>
      </c>
      <c r="G39" s="26">
        <f t="shared" si="1"/>
        <v>180336.10556358233</v>
      </c>
      <c r="I39" s="46">
        <f>'MORTALITY RATES MALE'!B99/'MORTALITY RATES MALE'!$B$63</f>
        <v>7.1737686655097804E-2</v>
      </c>
      <c r="J39" s="59">
        <f>(1-DATA!$C$12)*'BASE CASE'!$J38</f>
        <v>2.8779372850256733E-3</v>
      </c>
      <c r="L39" s="63">
        <f>(G39-DATA!$C$11*DATA!$C$10)*'BASE CASE'!I39*J38*DATA!$C$12</f>
        <v>6.5702629388484741</v>
      </c>
      <c r="M39" s="49">
        <f>MAX(G39,DATA!$C$4)*I38*(1-'MORTALITY RATES MALE'!B99/'MORTALITY RATES MALE'!B98)</f>
        <v>4470.0575044896805</v>
      </c>
      <c r="N39" s="49">
        <v>0</v>
      </c>
      <c r="O39" s="65">
        <f>G39*DATA!$C$15*J39*I39</f>
        <v>0.52124201597206588</v>
      </c>
      <c r="P39" s="49">
        <f>DATA!$C$13*((1+DATA!$C$10)^'BASE CASE'!A39)*'BASE CASE'!I39*'BASE CASE'!J39</f>
        <v>2.105740651148811E-2</v>
      </c>
      <c r="Q39" s="49">
        <f t="shared" si="2"/>
        <v>4477.170066851013</v>
      </c>
      <c r="R39" s="26">
        <f>Q39*'EIOPA RATES'!G48</f>
        <v>1647.9826313363474</v>
      </c>
      <c r="T39">
        <f t="shared" si="3"/>
        <v>4056.6404114507022</v>
      </c>
      <c r="U39" s="42">
        <f t="shared" si="4"/>
        <v>0.83752003734920966</v>
      </c>
      <c r="V39" s="42">
        <f>U39*'EIOPA RATES'!G47</f>
        <v>0.317943107275938</v>
      </c>
    </row>
    <row r="40" spans="1:22" x14ac:dyDescent="0.3">
      <c r="A40" s="56">
        <v>37</v>
      </c>
      <c r="B40" s="46">
        <f>$B39*EXP('EIOPA RATES'!Q48)</f>
        <v>152138.45035511511</v>
      </c>
      <c r="C40" s="49">
        <f>B40*(1-DATA!$C$14)</f>
        <v>148791.40444730257</v>
      </c>
      <c r="D40" s="49">
        <f>$D39*EXP('EIOPA RATES'!Q48)</f>
        <v>38034.612588778778</v>
      </c>
      <c r="E40" s="49">
        <f>D40*(1-DATA!$C$14)</f>
        <v>37197.851111825643</v>
      </c>
      <c r="F40" s="49">
        <f t="shared" si="0"/>
        <v>190173.06294389389</v>
      </c>
      <c r="G40" s="26">
        <f t="shared" si="1"/>
        <v>185989.25555912821</v>
      </c>
      <c r="I40" s="46">
        <f>'MORTALITY RATES MALE'!B100/'MORTALITY RATES MALE'!$B$63</f>
        <v>5.1792103177153631E-2</v>
      </c>
      <c r="J40" s="59">
        <f>(1-DATA!$C$12)*'BASE CASE'!$J39</f>
        <v>2.4462466922718223E-3</v>
      </c>
      <c r="L40" s="63">
        <f>(G40-DATA!$C$11*DATA!$C$10)*'BASE CASE'!I40*J39*DATA!$C$12</f>
        <v>4.1583692827820302</v>
      </c>
      <c r="M40" s="49">
        <f>MAX(G40,DATA!$C$4)*I39*(1-'MORTALITY RATES MALE'!B100/'MORTALITY RATES MALE'!B99)</f>
        <v>3709.6642227552843</v>
      </c>
      <c r="N40" s="49">
        <v>0</v>
      </c>
      <c r="O40" s="65">
        <f>G40*DATA!$C$15*J40*I40</f>
        <v>0.32989800593310314</v>
      </c>
      <c r="P40" s="49">
        <f>DATA!$C$13*((1+DATA!$C$10)^'BASE CASE'!A40)*'BASE CASE'!I40*'BASE CASE'!J40</f>
        <v>1.3180751073435871E-2</v>
      </c>
      <c r="Q40" s="49">
        <f t="shared" si="2"/>
        <v>3714.1656707950729</v>
      </c>
      <c r="R40" s="26">
        <f>Q40*'EIOPA RATES'!G49</f>
        <v>1325.2942891194389</v>
      </c>
      <c r="T40">
        <f t="shared" si="3"/>
        <v>4183.8073847656779</v>
      </c>
      <c r="U40" s="42">
        <f t="shared" si="4"/>
        <v>0.53007275274089183</v>
      </c>
      <c r="V40" s="42">
        <f>U40*'EIOPA RATES'!G48</f>
        <v>0.19511224206768671</v>
      </c>
    </row>
    <row r="41" spans="1:22" x14ac:dyDescent="0.3">
      <c r="A41" s="56">
        <v>38</v>
      </c>
      <c r="B41" s="46">
        <f>$B40*EXP('EIOPA RATES'!Q49)</f>
        <v>156941.20111444869</v>
      </c>
      <c r="C41" s="49">
        <f>B41*(1-DATA!$C$14)</f>
        <v>153488.49468993081</v>
      </c>
      <c r="D41" s="49">
        <f>$D40*EXP('EIOPA RATES'!Q49)</f>
        <v>39235.300278612172</v>
      </c>
      <c r="E41" s="49">
        <f>D41*(1-DATA!$C$14)</f>
        <v>38372.123672482703</v>
      </c>
      <c r="F41" s="49">
        <f t="shared" si="0"/>
        <v>196176.50139306087</v>
      </c>
      <c r="G41" s="26">
        <f t="shared" si="1"/>
        <v>191860.61836241352</v>
      </c>
      <c r="I41" s="46">
        <f>'MORTALITY RATES MALE'!B101/'MORTALITY RATES MALE'!$B$63</f>
        <v>3.630267583606487E-2</v>
      </c>
      <c r="J41" s="59">
        <f>(1-DATA!$C$12)*'BASE CASE'!$J40</f>
        <v>2.0793096884310488E-3</v>
      </c>
      <c r="L41" s="63">
        <f>(G41-DATA!$C$11*DATA!$C$10)*'BASE CASE'!I41*J40*DATA!$C$12</f>
        <v>2.5557306571627811</v>
      </c>
      <c r="M41" s="49">
        <f>MAX(G41,DATA!$C$4)*I40*(1-'MORTALITY RATES MALE'!B101/'MORTALITY RATES MALE'!B100)</f>
        <v>2971.811107740964</v>
      </c>
      <c r="N41" s="49">
        <v>0</v>
      </c>
      <c r="O41" s="65">
        <f>G41*DATA!$C$15*J41*I41</f>
        <v>0.20275505484814521</v>
      </c>
      <c r="P41" s="49">
        <f>DATA!$C$13*((1+DATA!$C$10)^'BASE CASE'!A41)*'BASE CASE'!I41*'BASE CASE'!J41</f>
        <v>8.0100337520758857E-3</v>
      </c>
      <c r="Q41" s="49">
        <f t="shared" si="2"/>
        <v>2974.5776034867272</v>
      </c>
      <c r="R41" s="26">
        <f>Q41*'EIOPA RATES'!G50</f>
        <v>1028.6925047658353</v>
      </c>
      <c r="T41">
        <f t="shared" si="3"/>
        <v>4315.8830306473537</v>
      </c>
      <c r="U41" s="42">
        <f t="shared" si="4"/>
        <v>0.32578229671773373</v>
      </c>
      <c r="V41" s="42">
        <f>U41*'EIOPA RATES'!G49</f>
        <v>0.1162461385961286</v>
      </c>
    </row>
    <row r="42" spans="1:22" x14ac:dyDescent="0.3">
      <c r="A42" s="56">
        <v>39</v>
      </c>
      <c r="B42" s="46">
        <f>$B41*EXP('EIOPA RATES'!Q50)</f>
        <v>161930.16379872925</v>
      </c>
      <c r="C42" s="49">
        <f>B42*(1-DATA!$C$14)</f>
        <v>158367.7001951572</v>
      </c>
      <c r="D42" s="49">
        <f>$D41*EXP('EIOPA RATES'!Q50)</f>
        <v>40482.540949682312</v>
      </c>
      <c r="E42" s="49">
        <f>D42*(1-DATA!$C$14)</f>
        <v>39591.9250487893</v>
      </c>
      <c r="F42" s="49">
        <f t="shared" si="0"/>
        <v>202412.70474841155</v>
      </c>
      <c r="G42" s="26">
        <f t="shared" si="1"/>
        <v>197959.6252439465</v>
      </c>
      <c r="I42" s="46">
        <f>'MORTALITY RATES MALE'!B102/'MORTALITY RATES MALE'!$B$63</f>
        <v>2.4637401718190972E-2</v>
      </c>
      <c r="J42" s="59">
        <f>(1-DATA!$C$12)*'BASE CASE'!$J41</f>
        <v>1.7674132351663914E-3</v>
      </c>
      <c r="L42" s="63">
        <f>(G42-DATA!$C$11*DATA!$C$10)*'BASE CASE'!I42*J41*DATA!$C$12</f>
        <v>1.5211816800843516</v>
      </c>
      <c r="M42" s="49">
        <f>MAX(G42,DATA!$C$4)*I41*(1-'MORTALITY RATES MALE'!B102/'MORTALITY RATES MALE'!B101)</f>
        <v>2309.2532927422253</v>
      </c>
      <c r="N42" s="49">
        <v>0</v>
      </c>
      <c r="O42" s="65">
        <f>G42*DATA!$C$15*J42*I42</f>
        <v>0.12068065713572321</v>
      </c>
      <c r="P42" s="49">
        <f>DATA!$C$13*((1+DATA!$C$10)^'BASE CASE'!A42)*'BASE CASE'!I42*'BASE CASE'!J42</f>
        <v>4.7131331676053458E-3</v>
      </c>
      <c r="Q42" s="49">
        <f t="shared" si="2"/>
        <v>2310.899868212613</v>
      </c>
      <c r="R42" s="26">
        <f>Q42*'EIOPA RATES'!G51</f>
        <v>774.38660480059684</v>
      </c>
      <c r="T42">
        <f t="shared" si="3"/>
        <v>4453.079504465044</v>
      </c>
      <c r="U42" s="42">
        <f t="shared" si="4"/>
        <v>0.19390698634136025</v>
      </c>
      <c r="V42" s="42">
        <f>U42*'EIOPA RATES'!G50</f>
        <v>6.7058483610336422E-2</v>
      </c>
    </row>
    <row r="43" spans="1:22" x14ac:dyDescent="0.3">
      <c r="A43" s="57">
        <v>40</v>
      </c>
      <c r="B43" s="46">
        <f>$B42*EXP('EIOPA RATES'!Q51)</f>
        <v>167113.4183076802</v>
      </c>
      <c r="C43" s="49">
        <f>B43*(1-DATA!$C$14)</f>
        <v>163436.92310491123</v>
      </c>
      <c r="D43" s="49">
        <f>$D42*EXP('EIOPA RATES'!Q51)</f>
        <v>41778.35457692005</v>
      </c>
      <c r="E43" s="49">
        <f>D43*(1-DATA!$C$14)</f>
        <v>40859.230776227807</v>
      </c>
      <c r="F43" s="49">
        <f t="shared" si="0"/>
        <v>208891.77288460024</v>
      </c>
      <c r="G43" s="26">
        <f t="shared" si="1"/>
        <v>204296.15388113903</v>
      </c>
      <c r="I43" s="46">
        <f>'MORTALITY RATES MALE'!B103/'MORTALITY RATES MALE'!$B$63</f>
        <v>1.6153565996100863E-2</v>
      </c>
      <c r="J43" s="59">
        <f>(1-DATA!$C$12)*'BASE CASE'!$J42</f>
        <v>1.5023012498914326E-3</v>
      </c>
      <c r="L43" s="63">
        <f>(G43-DATA!$C$11*DATA!$C$10)*'BASE CASE'!I43*J42*DATA!$C$12</f>
        <v>0.87489737306561111</v>
      </c>
      <c r="M43" s="49">
        <f>MAX(G43,DATA!$C$4)*I42*(1-'MORTALITY RATES MALE'!B103/'MORTALITY RATES MALE'!B102)</f>
        <v>1733.2150081824254</v>
      </c>
      <c r="N43" s="49">
        <v>0</v>
      </c>
      <c r="O43" s="65">
        <f>G43*DATA!$C$15*J43*I43</f>
        <v>6.9408660827997168E-2</v>
      </c>
      <c r="P43" s="49">
        <f>DATA!$C$13*((1+DATA!$C$10)^'BASE CASE'!A43)*'BASE CASE'!I43*'BASE CASE'!J43</f>
        <v>2.6791825983135927E-3</v>
      </c>
      <c r="Q43" s="49">
        <f t="shared" si="2"/>
        <v>1734.1619933989173</v>
      </c>
      <c r="R43" s="26">
        <f>Q43*'EIOPA RATES'!G52</f>
        <v>563.20081267727403</v>
      </c>
      <c r="T43">
        <f t="shared" si="3"/>
        <v>4595.6190034612082</v>
      </c>
      <c r="U43" s="42">
        <f t="shared" si="4"/>
        <v>0.11152428704469315</v>
      </c>
      <c r="V43" s="42">
        <f>U43*'EIOPA RATES'!G51</f>
        <v>3.7371984474664978E-2</v>
      </c>
    </row>
    <row r="44" spans="1:22" x14ac:dyDescent="0.3">
      <c r="A44" s="56">
        <v>41</v>
      </c>
      <c r="B44" s="46">
        <f>$B43*EXP('EIOPA RATES'!Q52)</f>
        <v>172430.63121428282</v>
      </c>
      <c r="C44" s="49">
        <f>B44*(1-DATA!$C$14)</f>
        <v>168637.1573275686</v>
      </c>
      <c r="D44" s="49">
        <f>$D43*EXP('EIOPA RATES'!Q52)</f>
        <v>43107.657803570706</v>
      </c>
      <c r="E44" s="49">
        <f>D44*(1-DATA!$C$14)</f>
        <v>42159.289331892149</v>
      </c>
      <c r="F44" s="49">
        <f t="shared" si="0"/>
        <v>215538.28901785353</v>
      </c>
      <c r="G44" s="26">
        <f t="shared" si="1"/>
        <v>210796.44665946075</v>
      </c>
      <c r="I44" s="46">
        <f>'MORTALITY RATES MALE'!B104/'MORTALITY RATES MALE'!$B$63</f>
        <v>1.0101334704458299E-2</v>
      </c>
      <c r="J44" s="59">
        <f>(1-DATA!$C$12)*'BASE CASE'!$J43</f>
        <v>1.2769560624077175E-3</v>
      </c>
      <c r="L44" s="63">
        <f>(G44-DATA!$C$11*DATA!$C$10)*'BASE CASE'!I44*J43*DATA!$C$12</f>
        <v>0.47983233498243116</v>
      </c>
      <c r="M44" s="49">
        <f>MAX(G44,DATA!$C$4)*I43*(1-'MORTALITY RATES MALE'!B104/'MORTALITY RATES MALE'!B103)</f>
        <v>1275.7888506394513</v>
      </c>
      <c r="N44" s="49">
        <v>0</v>
      </c>
      <c r="O44" s="65">
        <f>G44*DATA!$C$15*J44*I44</f>
        <v>3.8066770809452172E-2</v>
      </c>
      <c r="P44" s="49">
        <f>DATA!$C$13*((1+DATA!$C$10)^'BASE CASE'!A44)*'BASE CASE'!I44*'BASE CASE'!J44</f>
        <v>1.452552246625879E-3</v>
      </c>
      <c r="Q44" s="49">
        <f t="shared" si="2"/>
        <v>1276.3082022974897</v>
      </c>
      <c r="R44" s="26">
        <f>Q44*'EIOPA RATES'!G53</f>
        <v>401.4803404289126</v>
      </c>
      <c r="T44">
        <f t="shared" si="3"/>
        <v>4741.8423583927797</v>
      </c>
      <c r="U44" s="42">
        <f t="shared" si="4"/>
        <v>6.1164837701427693E-2</v>
      </c>
      <c r="V44" s="42">
        <f>U44*'EIOPA RATES'!G52</f>
        <v>1.9864399307471959E-2</v>
      </c>
    </row>
    <row r="45" spans="1:22" x14ac:dyDescent="0.3">
      <c r="A45" s="56">
        <v>42</v>
      </c>
      <c r="B45" s="46">
        <f>$B44*EXP('EIOPA RATES'!Q53)</f>
        <v>178024.30687465941</v>
      </c>
      <c r="C45" s="49">
        <f>B45*(1-DATA!$C$14)</f>
        <v>174107.77212341689</v>
      </c>
      <c r="D45" s="49">
        <f>$D44*EXP('EIOPA RATES'!Q53)</f>
        <v>44506.076718664852</v>
      </c>
      <c r="E45" s="49">
        <f>D45*(1-DATA!$C$14)</f>
        <v>43526.943030854221</v>
      </c>
      <c r="F45" s="49">
        <f t="shared" si="0"/>
        <v>222530.38359332425</v>
      </c>
      <c r="G45" s="26">
        <f t="shared" si="1"/>
        <v>217634.71515427111</v>
      </c>
      <c r="I45" s="46">
        <f>'MORTALITY RATES MALE'!B105/'MORTALITY RATES MALE'!$B$63</f>
        <v>5.9665359813184226E-3</v>
      </c>
      <c r="J45" s="59">
        <f>(1-DATA!$C$12)*'BASE CASE'!$J44</f>
        <v>1.08541265304656E-3</v>
      </c>
      <c r="L45" s="63">
        <f>(G45-DATA!$C$11*DATA!$C$10)*'BASE CASE'!I45*J44*DATA!$C$12</f>
        <v>0.24872351721701014</v>
      </c>
      <c r="M45" s="49">
        <f>MAX(G45,DATA!$C$4)*I44*(1-'MORTALITY RATES MALE'!B105/'MORTALITY RATES MALE'!B104)</f>
        <v>899.87574233079079</v>
      </c>
      <c r="N45" s="49">
        <v>0</v>
      </c>
      <c r="O45" s="65">
        <f>G45*DATA!$C$15*J45*I45</f>
        <v>1.9732101965676575E-2</v>
      </c>
      <c r="P45" s="49">
        <f>DATA!$C$13*((1+DATA!$C$10)^'BASE CASE'!A45)*'BASE CASE'!I45*'BASE CASE'!J45</f>
        <v>7.438654065623784E-4</v>
      </c>
      <c r="Q45" s="49">
        <f t="shared" si="2"/>
        <v>900.14494181538009</v>
      </c>
      <c r="R45" s="26">
        <f>Q45*'EIOPA RATES'!G54</f>
        <v>274.31224741735105</v>
      </c>
      <c r="T45">
        <f t="shared" si="3"/>
        <v>4895.6684390531445</v>
      </c>
      <c r="U45" s="42">
        <f t="shared" si="4"/>
        <v>3.1705101025773126E-2</v>
      </c>
      <c r="V45" s="42">
        <f>U45*'EIOPA RATES'!G53</f>
        <v>9.9732766194301336E-3</v>
      </c>
    </row>
    <row r="46" spans="1:22" x14ac:dyDescent="0.3">
      <c r="A46" s="56">
        <v>43</v>
      </c>
      <c r="B46" s="46">
        <f>$B45*EXP('EIOPA RATES'!Q54)</f>
        <v>183761.81601898413</v>
      </c>
      <c r="C46" s="49">
        <f>B46*(1-DATA!$C$14)</f>
        <v>179719.05606656647</v>
      </c>
      <c r="D46" s="49">
        <f>$D45*EXP('EIOPA RATES'!Q54)</f>
        <v>45940.454004746032</v>
      </c>
      <c r="E46" s="49">
        <f>D46*(1-DATA!$C$14)</f>
        <v>44929.764016641617</v>
      </c>
      <c r="F46" s="49">
        <f t="shared" si="0"/>
        <v>229702.27002373018</v>
      </c>
      <c r="G46" s="26">
        <f t="shared" si="1"/>
        <v>224648.82008320809</v>
      </c>
      <c r="I46" s="46">
        <f>'MORTALITY RATES MALE'!B106/'MORTALITY RATES MALE'!$B$63</f>
        <v>3.3206932750605221E-3</v>
      </c>
      <c r="J46" s="59">
        <f>(1-DATA!$C$12)*'BASE CASE'!$J45</f>
        <v>9.2260075508957592E-4</v>
      </c>
      <c r="L46" s="63">
        <f>(G46-DATA!$C$11*DATA!$C$10)*'BASE CASE'!I46*J45*DATA!$C$12</f>
        <v>0.12145580318468767</v>
      </c>
      <c r="M46" s="49">
        <f>MAX(G46,DATA!$C$4)*I45*(1-'MORTALITY RATES MALE'!B106/'MORTALITY RATES MALE'!B105)</f>
        <v>594.38544208659948</v>
      </c>
      <c r="N46" s="49">
        <v>0</v>
      </c>
      <c r="O46" s="65">
        <f>G46*DATA!$C$15*J46*I46</f>
        <v>9.635510875893644E-3</v>
      </c>
      <c r="P46" s="49">
        <f>DATA!$C$13*((1+DATA!$C$10)^'BASE CASE'!A46)*'BASE CASE'!I46*'BASE CASE'!J46</f>
        <v>3.5893842966206531E-4</v>
      </c>
      <c r="Q46" s="49">
        <f t="shared" si="2"/>
        <v>594.51689233908974</v>
      </c>
      <c r="R46" s="26">
        <f>Q46*'EIOPA RATES'!G55</f>
        <v>175.55877046842301</v>
      </c>
      <c r="T46">
        <f t="shared" si="3"/>
        <v>5053.4499405220849</v>
      </c>
      <c r="U46" s="42">
        <f t="shared" si="4"/>
        <v>1.5482123814611531E-2</v>
      </c>
      <c r="V46" s="42">
        <f>U46*'EIOPA RATES'!G54</f>
        <v>4.7180581494072633E-3</v>
      </c>
    </row>
    <row r="47" spans="1:22" x14ac:dyDescent="0.3">
      <c r="A47" s="56">
        <v>44</v>
      </c>
      <c r="B47" s="46">
        <f>$B46*EXP('EIOPA RATES'!Q55)</f>
        <v>189639.89028948743</v>
      </c>
      <c r="C47" s="49">
        <f>B47*(1-DATA!$C$14)</f>
        <v>185467.81270311872</v>
      </c>
      <c r="D47" s="49">
        <f>$D46*EXP('EIOPA RATES'!Q55)</f>
        <v>47409.972572371858</v>
      </c>
      <c r="E47" s="49">
        <f>D47*(1-DATA!$C$14)</f>
        <v>46366.953175779679</v>
      </c>
      <c r="F47" s="49">
        <f t="shared" si="0"/>
        <v>237049.86286185929</v>
      </c>
      <c r="G47" s="26">
        <f t="shared" si="1"/>
        <v>231834.76587889838</v>
      </c>
      <c r="I47" s="46">
        <f>'MORTALITY RATES MALE'!B107/'MORTALITY RATES MALE'!$B$63</f>
        <v>1.7353300340638858E-3</v>
      </c>
      <c r="J47" s="59">
        <f>(1-DATA!$C$12)*'BASE CASE'!$J46</f>
        <v>7.8421064182613946E-4</v>
      </c>
      <c r="L47" s="63">
        <f>(G47-DATA!$C$11*DATA!$C$10)*'BASE CASE'!I47*J46*DATA!$C$12</f>
        <v>5.5675607179967723E-2</v>
      </c>
      <c r="M47" s="49">
        <f>MAX(G47,DATA!$C$4)*I46*(1-'MORTALITY RATES MALE'!B107/'MORTALITY RATES MALE'!B106)</f>
        <v>367.54231580946674</v>
      </c>
      <c r="N47" s="49">
        <v>0</v>
      </c>
      <c r="O47" s="65">
        <f>G47*DATA!$C$15*J47*I47</f>
        <v>4.4169391237840732E-3</v>
      </c>
      <c r="P47" s="49">
        <f>DATA!$C$13*((1+DATA!$C$10)^'BASE CASE'!A47)*'BASE CASE'!I47*'BASE CASE'!J47</f>
        <v>1.6262689741856687E-4</v>
      </c>
      <c r="Q47" s="49">
        <f t="shared" si="2"/>
        <v>367.60257098266788</v>
      </c>
      <c r="R47" s="26">
        <f>Q47*'EIOPA RATES'!G56</f>
        <v>105.1226958376933</v>
      </c>
      <c r="T47">
        <f t="shared" si="3"/>
        <v>5215.0969829609094</v>
      </c>
      <c r="U47" s="42">
        <f t="shared" si="4"/>
        <v>7.0970391997699162E-3</v>
      </c>
      <c r="V47" s="42">
        <f>U47*'EIOPA RATES'!G55</f>
        <v>2.095730990881864E-3</v>
      </c>
    </row>
    <row r="48" spans="1:22" x14ac:dyDescent="0.3">
      <c r="A48" s="57">
        <v>45</v>
      </c>
      <c r="B48" s="46">
        <f>$B47*EXP('EIOPA RATES'!Q56)</f>
        <v>195825.87576343425</v>
      </c>
      <c r="C48" s="49">
        <f>B48*(1-DATA!$C$14)</f>
        <v>191517.70649663868</v>
      </c>
      <c r="D48" s="49">
        <f>$D47*EXP('EIOPA RATES'!Q56)</f>
        <v>48956.468940858562</v>
      </c>
      <c r="E48" s="49">
        <f>D48*(1-DATA!$C$14)</f>
        <v>47879.426624159671</v>
      </c>
      <c r="F48" s="49">
        <f t="shared" si="0"/>
        <v>244782.3447042928</v>
      </c>
      <c r="G48" s="26">
        <f t="shared" si="1"/>
        <v>239397.13312079836</v>
      </c>
      <c r="I48" s="46">
        <f>'MORTALITY RATES MALE'!B108/'MORTALITY RATES MALE'!$B$63</f>
        <v>8.4624118945090729E-4</v>
      </c>
      <c r="J48" s="59">
        <f>(1-DATA!$C$12)*'BASE CASE'!$J47</f>
        <v>6.6657904555221851E-4</v>
      </c>
      <c r="L48" s="63">
        <f>(G48-DATA!$C$11*DATA!$C$10)*'BASE CASE'!I48*J47*DATA!$C$12</f>
        <v>2.3830676445799281E-2</v>
      </c>
      <c r="M48" s="49">
        <f>MAX(G48,DATA!$C$4)*I47*(1-'MORTALITY RATES MALE'!B108/'MORTALITY RATES MALE'!B107)</f>
        <v>212.84532049003005</v>
      </c>
      <c r="N48" s="49">
        <v>0</v>
      </c>
      <c r="O48" s="65">
        <f>G48*DATA!$C$15*J48*I48</f>
        <v>1.8905701569186183E-3</v>
      </c>
      <c r="P48" s="49">
        <f>DATA!$C$13*((1+DATA!$C$10)^'BASE CASE'!A48)*'BASE CASE'!I48*'BASE CASE'!J48</f>
        <v>6.8758049906727766E-5</v>
      </c>
      <c r="Q48" s="49">
        <f t="shared" si="2"/>
        <v>212.87111049468268</v>
      </c>
      <c r="R48" s="26">
        <f>Q48*'EIOPA RATES'!G57</f>
        <v>58.966354460751383</v>
      </c>
      <c r="T48">
        <f t="shared" si="3"/>
        <v>5385.2115834944416</v>
      </c>
      <c r="U48" s="42">
        <f t="shared" si="4"/>
        <v>3.0377259313620797E-3</v>
      </c>
      <c r="V48" s="42">
        <f>U48*'EIOPA RATES'!G56</f>
        <v>8.6869343233158668E-4</v>
      </c>
    </row>
    <row r="49" spans="1:22" x14ac:dyDescent="0.3">
      <c r="A49" s="56">
        <v>46</v>
      </c>
      <c r="B49" s="46">
        <f>$B48*EXP('EIOPA RATES'!Q57)</f>
        <v>202162.44156041282</v>
      </c>
      <c r="C49" s="49">
        <f>B49*(1-DATA!$C$14)</f>
        <v>197714.86784608374</v>
      </c>
      <c r="D49" s="49">
        <f>$D48*EXP('EIOPA RATES'!Q57)</f>
        <v>50540.610390103204</v>
      </c>
      <c r="E49" s="49">
        <f>D49*(1-DATA!$C$14)</f>
        <v>49428.716961520935</v>
      </c>
      <c r="F49" s="49">
        <f t="shared" si="0"/>
        <v>252703.051950516</v>
      </c>
      <c r="G49" s="26">
        <f t="shared" si="1"/>
        <v>247143.58480760467</v>
      </c>
      <c r="I49" s="46">
        <f>'MORTALITY RATES MALE'!B109/'MORTALITY RATES MALE'!$B$63</f>
        <v>3.8562889645864132E-4</v>
      </c>
      <c r="J49" s="59">
        <f>(1-DATA!$C$12)*'BASE CASE'!$J48</f>
        <v>5.665921887193857E-4</v>
      </c>
      <c r="L49" s="63">
        <f>(G49-DATA!$C$11*DATA!$C$10)*'BASE CASE'!I49*J48*DATA!$C$12</f>
        <v>9.5293027456398102E-3</v>
      </c>
      <c r="M49" s="49">
        <f>MAX(G49,DATA!$C$4)*I48*(1-'MORTALITY RATES MALE'!B109/'MORTALITY RATES MALE'!B108)</f>
        <v>113.83737329655935</v>
      </c>
      <c r="N49" s="49">
        <v>0</v>
      </c>
      <c r="O49" s="65">
        <f>G49*DATA!$C$15*J49*I49</f>
        <v>7.5599257472228629E-4</v>
      </c>
      <c r="P49" s="49">
        <f>DATA!$C$13*((1+DATA!$C$10)^'BASE CASE'!A49)*'BASE CASE'!I49*'BASE CASE'!J49</f>
        <v>2.7165522198592248E-5</v>
      </c>
      <c r="Q49" s="49">
        <f t="shared" si="2"/>
        <v>113.8476857574019</v>
      </c>
      <c r="R49" s="26">
        <f>Q49*'EIOPA RATES'!G58</f>
        <v>30.542564153754174</v>
      </c>
      <c r="T49">
        <f t="shared" si="3"/>
        <v>5559.4671429113369</v>
      </c>
      <c r="U49" s="42">
        <f t="shared" si="4"/>
        <v>1.2147119956098635E-3</v>
      </c>
      <c r="V49" s="42">
        <f>U49*'EIOPA RATES'!G57</f>
        <v>3.3648125353603144E-4</v>
      </c>
    </row>
    <row r="50" spans="1:22" x14ac:dyDescent="0.3">
      <c r="A50" s="56">
        <v>47</v>
      </c>
      <c r="B50" s="46">
        <f>$B49*EXP('EIOPA RATES'!Q58)</f>
        <v>208740.50948439649</v>
      </c>
      <c r="C50" s="49">
        <f>B50*(1-DATA!$C$14)</f>
        <v>204148.21827573975</v>
      </c>
      <c r="D50" s="49">
        <f>$D49*EXP('EIOPA RATES'!Q58)</f>
        <v>52185.127371099123</v>
      </c>
      <c r="E50" s="49">
        <f>D50*(1-DATA!$C$14)</f>
        <v>51037.054568934938</v>
      </c>
      <c r="F50" s="49">
        <f t="shared" si="0"/>
        <v>260925.63685549563</v>
      </c>
      <c r="G50" s="26">
        <f t="shared" si="1"/>
        <v>255185.27284467471</v>
      </c>
      <c r="I50" s="46">
        <f>'MORTALITY RATES MALE'!B110/'MORTALITY RATES MALE'!$B$63</f>
        <v>1.6067870685776721E-4</v>
      </c>
      <c r="J50" s="59">
        <f>(1-DATA!$C$12)*'BASE CASE'!$J49</f>
        <v>4.8160336041147783E-4</v>
      </c>
      <c r="L50" s="63">
        <f>(G50-DATA!$C$11*DATA!$C$10)*'BASE CASE'!I50*J49*DATA!$C$12</f>
        <v>3.4847778367779673E-3</v>
      </c>
      <c r="M50" s="49">
        <f>MAX(G50,DATA!$C$4)*I49*(1-'MORTALITY RATES MALE'!B110/'MORTALITY RATES MALE'!B109)</f>
        <v>57.403975509760357</v>
      </c>
      <c r="N50" s="49">
        <v>0</v>
      </c>
      <c r="O50" s="65">
        <f>G50*DATA!$C$15*J50*I50</f>
        <v>2.7645947506478764E-4</v>
      </c>
      <c r="P50" s="49">
        <f>DATA!$C$13*((1+DATA!$C$10)^'BASE CASE'!A50)*'BASE CASE'!I50*'BASE CASE'!J50</f>
        <v>9.8135448942414448E-6</v>
      </c>
      <c r="Q50" s="49">
        <f t="shared" si="2"/>
        <v>57.407746560617092</v>
      </c>
      <c r="R50" s="26">
        <f>Q50*'EIOPA RATES'!G59</f>
        <v>14.913159537846866</v>
      </c>
      <c r="T50">
        <f t="shared" si="3"/>
        <v>5740.364010820922</v>
      </c>
      <c r="U50" s="42">
        <f t="shared" si="4"/>
        <v>4.4420891406845957E-4</v>
      </c>
      <c r="V50" s="42">
        <f>U50*'EIOPA RATES'!G58</f>
        <v>1.1917044396067851E-4</v>
      </c>
    </row>
    <row r="51" spans="1:22" x14ac:dyDescent="0.3">
      <c r="A51" s="56">
        <v>48</v>
      </c>
      <c r="B51" s="46">
        <f>$B50*EXP('EIOPA RATES'!Q59)</f>
        <v>215570.26860980739</v>
      </c>
      <c r="C51" s="49">
        <f>B51*(1-DATA!$C$14)</f>
        <v>210827.72270039163</v>
      </c>
      <c r="D51" s="49">
        <f>$D50*EXP('EIOPA RATES'!Q59)</f>
        <v>53892.567152451848</v>
      </c>
      <c r="E51" s="49">
        <f>D51*(1-DATA!$C$14)</f>
        <v>52706.930675097909</v>
      </c>
      <c r="F51" s="49">
        <f t="shared" si="0"/>
        <v>269462.83576225926</v>
      </c>
      <c r="G51" s="26">
        <f t="shared" si="1"/>
        <v>263534.65337548952</v>
      </c>
      <c r="I51" s="46">
        <f>'MORTALITY RATES MALE'!B111/'MORTALITY RATES MALE'!$B$63</f>
        <v>6.4271482743106877E-5</v>
      </c>
      <c r="J51" s="59">
        <f>(1-DATA!$C$12)*'BASE CASE'!$J50</f>
        <v>4.0936285634975616E-4</v>
      </c>
      <c r="L51" s="63">
        <f>(G51-DATA!$C$11*DATA!$C$10)*'BASE CASE'!I51*J50*DATA!$C$12</f>
        <v>1.2235906742962166E-3</v>
      </c>
      <c r="M51" s="49">
        <f>MAX(G51,DATA!$C$4)*I50*(1-'MORTALITY RATES MALE'!B111/'MORTALITY RATES MALE'!B110)</f>
        <v>25.406644389950142</v>
      </c>
      <c r="N51" s="49">
        <v>0</v>
      </c>
      <c r="O51" s="65">
        <f>G51*DATA!$C$15*J51*I51</f>
        <v>9.7071674165503323E-5</v>
      </c>
      <c r="P51" s="49">
        <f>DATA!$C$13*((1+DATA!$C$10)^'BASE CASE'!A51)*'BASE CASE'!I51*'BASE CASE'!J51</f>
        <v>3.403337369322933E-6</v>
      </c>
      <c r="Q51" s="49">
        <f t="shared" si="2"/>
        <v>25.407968455635974</v>
      </c>
      <c r="R51" s="26">
        <f>Q51*'EIOPA RATES'!G60</f>
        <v>6.3931961266142512</v>
      </c>
      <c r="T51">
        <f t="shared" si="3"/>
        <v>5928.1823867697385</v>
      </c>
      <c r="U51" s="42">
        <f t="shared" si="4"/>
        <v>1.5597259944793204E-4</v>
      </c>
      <c r="V51" s="42">
        <f>U51*'EIOPA RATES'!G59</f>
        <v>4.0517950946630799E-5</v>
      </c>
    </row>
    <row r="52" spans="1:22" x14ac:dyDescent="0.3">
      <c r="A52" s="56">
        <v>49</v>
      </c>
      <c r="B52" s="46">
        <f>$B51*EXP('EIOPA RATES'!Q60)</f>
        <v>222556.32477665527</v>
      </c>
      <c r="C52" s="49">
        <f>B52*(1-DATA!$C$14)</f>
        <v>217660.08563156886</v>
      </c>
      <c r="D52" s="49">
        <f>$D51*EXP('EIOPA RATES'!Q60)</f>
        <v>55639.081194163817</v>
      </c>
      <c r="E52" s="49">
        <f>D52*(1-DATA!$C$14)</f>
        <v>54415.021407892214</v>
      </c>
      <c r="F52" s="49">
        <f t="shared" si="0"/>
        <v>278195.40597081906</v>
      </c>
      <c r="G52" s="26">
        <f t="shared" si="1"/>
        <v>272075.10703946109</v>
      </c>
      <c r="I52" s="46">
        <f>'MORTALITY RATES MALE'!B112/'MORTALITY RATES MALE'!$B$63</f>
        <v>2.1423827581035627E-5</v>
      </c>
      <c r="J52" s="59">
        <f>(1-DATA!$C$12)*'BASE CASE'!$J51</f>
        <v>3.4795842789729273E-4</v>
      </c>
      <c r="L52" s="63">
        <f>(G52-DATA!$C$11*DATA!$C$10)*'BASE CASE'!I52*J51*DATA!$C$12</f>
        <v>3.5791914394947262E-4</v>
      </c>
      <c r="M52" s="49">
        <f>MAX(G52,DATA!$C$4)*I51*(1-'MORTALITY RATES MALE'!B112/'MORTALITY RATES MALE'!B111)</f>
        <v>11.657780364610455</v>
      </c>
      <c r="N52" s="49">
        <v>0</v>
      </c>
      <c r="O52" s="65">
        <f>G52*DATA!$C$15*J52*I52</f>
        <v>2.8394960499092469E-5</v>
      </c>
      <c r="P52" s="49">
        <f>DATA!$C$13*((1+DATA!$C$10)^'BASE CASE'!A52)*'BASE CASE'!I52*'BASE CASE'!J52</f>
        <v>9.8356449973432766E-7</v>
      </c>
      <c r="Q52" s="49">
        <f t="shared" si="2"/>
        <v>11.658167662279402</v>
      </c>
      <c r="R52" s="26">
        <f>Q52*'EIOPA RATES'!G61</f>
        <v>2.8409257026338492</v>
      </c>
      <c r="T52">
        <f t="shared" si="3"/>
        <v>6120.2989313579747</v>
      </c>
      <c r="U52" s="42">
        <f t="shared" si="4"/>
        <v>4.5624388765704771E-5</v>
      </c>
      <c r="V52" s="42">
        <f>U52*'EIOPA RATES'!G60</f>
        <v>1.1480086101545243E-5</v>
      </c>
    </row>
    <row r="53" spans="1:22" ht="15" thickBot="1" x14ac:dyDescent="0.35">
      <c r="A53" s="58">
        <v>50</v>
      </c>
      <c r="B53" s="47">
        <f>$B52*EXP('EIOPA RATES'!Q61)</f>
        <v>229804.45721701792</v>
      </c>
      <c r="C53" s="50">
        <f>B53*(1-DATA!$C$14)</f>
        <v>224748.75915824351</v>
      </c>
      <c r="D53" s="50">
        <f>$D52*EXP('EIOPA RATES'!Q61)</f>
        <v>57451.114304254479</v>
      </c>
      <c r="E53" s="50">
        <f>D53*(1-DATA!$C$14)</f>
        <v>56187.189789560878</v>
      </c>
      <c r="F53" s="50">
        <f t="shared" si="0"/>
        <v>287255.57152127242</v>
      </c>
      <c r="G53" s="28">
        <f t="shared" si="1"/>
        <v>280935.9489478044</v>
      </c>
      <c r="I53" s="47">
        <f>'MORTALITY RATES MALE'!B113/'MORTALITY RATES MALE'!$B$63</f>
        <v>1.0711913790517813E-5</v>
      </c>
      <c r="J53" s="60">
        <f>(1-DATA!$C$12)*'BASE CASE'!$J52</f>
        <v>2.957646637126988E-4</v>
      </c>
      <c r="L53" s="63">
        <f>(G53-DATA!$C$11*DATA!$C$10)*'BASE CASE'!I53*J52*DATA!$C$12</f>
        <v>1.5706968949216038E-4</v>
      </c>
      <c r="M53" s="50">
        <f>MAX(G53,DATA!$C$4)*I52*(1-'MORTALITY RATES MALE'!B113/'MORTALITY RATES MALE'!B112)</f>
        <v>3.0093616657861944</v>
      </c>
      <c r="N53" s="64">
        <f>J53*I53*G53</f>
        <v>8.9006284107114085E-4</v>
      </c>
      <c r="O53" s="65">
        <f>G53*DATA!$C$15*J53*I53</f>
        <v>1.2460879774995972E-5</v>
      </c>
      <c r="P53" s="50">
        <f>DATA!$C$13*((1+DATA!$C$10)^'BASE CASE'!A53)*'BASE CASE'!I53*'BASE CASE'!J53</f>
        <v>4.263752106348311E-7</v>
      </c>
      <c r="Q53" s="50">
        <f t="shared" si="2"/>
        <v>3.0104216855717434</v>
      </c>
      <c r="R53" s="28">
        <f>Q53*'EIOPA RATES'!G62</f>
        <v>0.7103477101936081</v>
      </c>
      <c r="T53">
        <f t="shared" si="3"/>
        <v>6319.6225734680193</v>
      </c>
      <c r="U53" s="42">
        <f t="shared" si="4"/>
        <v>2.0021863500577892E-5</v>
      </c>
      <c r="V53" s="42">
        <f>U53*'EIOPA RATES'!G61</f>
        <v>4.8790365931567827E-6</v>
      </c>
    </row>
  </sheetData>
  <mergeCells count="3">
    <mergeCell ref="B1:G1"/>
    <mergeCell ref="I1:J1"/>
    <mergeCell ref="L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MORTALITY RATES MALE+FEMALE</vt:lpstr>
      <vt:lpstr>MORTALITY RATES MALE</vt:lpstr>
      <vt:lpstr>EIOPA RATES</vt:lpstr>
      <vt:lpstr>DATA</vt:lpstr>
      <vt:lpstr>BASE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Alessandro Howe</cp:lastModifiedBy>
  <dcterms:created xsi:type="dcterms:W3CDTF">2025-04-30T15:20:20Z</dcterms:created>
  <dcterms:modified xsi:type="dcterms:W3CDTF">2025-05-12T14:16:05Z</dcterms:modified>
</cp:coreProperties>
</file>